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159" r:id="rId1"/>
    <sheet name="index" sheetId="4" r:id="rId2"/>
    <sheet name="prod" sheetId="6" r:id="rId3"/>
    <sheet name="prodrec" sheetId="7" r:id="rId4"/>
    <sheet name="fos" sheetId="8" r:id="rId5"/>
    <sheet name="recycl" sheetId="9" r:id="rId6"/>
    <sheet name="imp" sheetId="10" r:id="rId7"/>
    <sheet name="stc" sheetId="11" r:id="rId8"/>
    <sheet name="duse" sheetId="12" r:id="rId9"/>
    <sheet name="exp" sheetId="13" r:id="rId10"/>
    <sheet name="bun" sheetId="14" r:id="rId11"/>
    <sheet name="buni" sheetId="15" r:id="rId12"/>
    <sheet name="bune" sheetId="16" r:id="rId13"/>
    <sheet name="GIC" sheetId="17" r:id="rId14"/>
    <sheet name="TITOT" sheetId="18" r:id="rId15"/>
    <sheet name="tipgn" sheetId="19" r:id="rId16"/>
    <sheet name="tipgt" sheetId="20" r:id="rId17"/>
    <sheet name="tipgtele" sheetId="21" r:id="rId18"/>
    <sheet name="tipgtchp" sheetId="22" r:id="rId19"/>
    <sheet name="B_101017" sheetId="23" r:id="rId20"/>
    <sheet name="tidh" sheetId="24" r:id="rId21"/>
    <sheet name="tirf" sheetId="25" r:id="rId22"/>
    <sheet name="tick" sheetId="26" r:id="rId23"/>
    <sheet name="tibf" sheetId="27" r:id="rId24"/>
    <sheet name="tigw" sheetId="28" r:id="rId25"/>
    <sheet name="tipf" sheetId="29" r:id="rId26"/>
    <sheet name="tibr" sheetId="30" r:id="rId27"/>
    <sheet name="tich" sheetId="31" r:id="rId28"/>
    <sheet name="ticl" sheetId="32" r:id="rId29"/>
    <sheet name="tibg" sheetId="33" r:id="rId30"/>
    <sheet name="tigl" sheetId="34" r:id="rId31"/>
    <sheet name="TOTOT" sheetId="35" r:id="rId32"/>
    <sheet name="topgn" sheetId="36" r:id="rId33"/>
    <sheet name="topgt" sheetId="37" r:id="rId34"/>
    <sheet name="topgtele" sheetId="38" r:id="rId35"/>
    <sheet name="topgtchp" sheetId="39" r:id="rId36"/>
    <sheet name="todh" sheetId="40" r:id="rId37"/>
    <sheet name="torf" sheetId="41" r:id="rId38"/>
    <sheet name="tock" sheetId="42" r:id="rId39"/>
    <sheet name="tobf" sheetId="43" r:id="rId40"/>
    <sheet name="togw" sheetId="44" r:id="rId41"/>
    <sheet name="topf" sheetId="45" r:id="rId42"/>
    <sheet name="tobr" sheetId="46" r:id="rId43"/>
    <sheet name="toch" sheetId="47" r:id="rId44"/>
    <sheet name="TRANS" sheetId="48" r:id="rId45"/>
    <sheet name="transint" sheetId="49" r:id="rId46"/>
    <sheet name="transptr" sheetId="50" r:id="rId47"/>
    <sheet name="transret" sheetId="51" r:id="rId48"/>
    <sheet name="CEN" sheetId="52" r:id="rId49"/>
    <sheet name="cenpd" sheetId="53" r:id="rId50"/>
    <sheet name="cenpu" sheetId="54" r:id="rId51"/>
    <sheet name="cenrf" sheetId="55" r:id="rId52"/>
    <sheet name="cenog" sheetId="56" r:id="rId53"/>
    <sheet name="cennu" sheetId="57" r:id="rId54"/>
    <sheet name="cencm" sheetId="58" r:id="rId55"/>
    <sheet name="cenck" sheetId="59" r:id="rId56"/>
    <sheet name="cenbf" sheetId="60" r:id="rId57"/>
    <sheet name="cengw" sheetId="61" r:id="rId58"/>
    <sheet name="cenpf" sheetId="62" r:id="rId59"/>
    <sheet name="cenbr" sheetId="63" r:id="rId60"/>
    <sheet name="cench" sheetId="64" r:id="rId61"/>
    <sheet name="cencl" sheetId="65" r:id="rId62"/>
    <sheet name="cenlr" sheetId="66" r:id="rId63"/>
    <sheet name="cenbg" sheetId="67" r:id="rId64"/>
    <sheet name="cengl" sheetId="68" r:id="rId65"/>
    <sheet name="cenns" sheetId="69" r:id="rId66"/>
    <sheet name="LOS" sheetId="70" r:id="rId67"/>
    <sheet name="AVFCO" sheetId="71" r:id="rId68"/>
    <sheet name="CFNEN" sheetId="72" r:id="rId69"/>
    <sheet name="B_101603" sheetId="73" r:id="rId70"/>
    <sheet name="B_101604" sheetId="74" r:id="rId71"/>
    <sheet name="B_101605" sheetId="75" r:id="rId72"/>
    <sheet name="cpch" sheetId="76" r:id="rId73"/>
    <sheet name="B_101606" sheetId="77" r:id="rId74"/>
    <sheet name="B_101607" sheetId="78" r:id="rId75"/>
    <sheet name="B_101608" sheetId="79" r:id="rId76"/>
    <sheet name="CF" sheetId="80" r:id="rId77"/>
    <sheet name="CIN" sheetId="81" r:id="rId78"/>
    <sheet name="cisi" sheetId="82" r:id="rId79"/>
    <sheet name="cisb" sheetId="83" r:id="rId80"/>
    <sheet name="cise" sheetId="84" r:id="rId81"/>
    <sheet name="cnfm" sheetId="85" r:id="rId82"/>
    <sheet name="cnfa" sheetId="86" r:id="rId83"/>
    <sheet name="cnfp" sheetId="87" r:id="rId84"/>
    <sheet name="cnfs" sheetId="88" r:id="rId85"/>
    <sheet name="cnfo" sheetId="89" r:id="rId86"/>
    <sheet name="cchi" sheetId="90" r:id="rId87"/>
    <sheet name="cbch" sheetId="91" r:id="rId88"/>
    <sheet name="coch" sheetId="92" r:id="rId89"/>
    <sheet name="cpha" sheetId="93" r:id="rId90"/>
    <sheet name="cnmm" sheetId="94" r:id="rId91"/>
    <sheet name="ccem" sheetId="95" r:id="rId92"/>
    <sheet name="ccer" sheetId="96" r:id="rId93"/>
    <sheet name="cgla" sheetId="97" r:id="rId94"/>
    <sheet name="cppa" sheetId="98" r:id="rId95"/>
    <sheet name="cpul" sheetId="99" r:id="rId96"/>
    <sheet name="cpap" sheetId="100" r:id="rId97"/>
    <sheet name="cprp" sheetId="101" r:id="rId98"/>
    <sheet name="cfbt" sheetId="102" r:id="rId99"/>
    <sheet name="ctre" sheetId="103" r:id="rId100"/>
    <sheet name="cmae" sheetId="104" r:id="rId101"/>
    <sheet name="ctel" sheetId="105" r:id="rId102"/>
    <sheet name="cwwp" sheetId="106" r:id="rId103"/>
    <sheet name="cmiq" sheetId="107" r:id="rId104"/>
    <sheet name="ccon" sheetId="108" r:id="rId105"/>
    <sheet name="cnsi" sheetId="109" r:id="rId106"/>
    <sheet name="CDM" sheetId="110" r:id="rId107"/>
    <sheet name="cres" sheetId="111" r:id="rId108"/>
    <sheet name="cressh" sheetId="112" r:id="rId109"/>
    <sheet name="cressc" sheetId="113" r:id="rId110"/>
    <sheet name="creswh" sheetId="114" r:id="rId111"/>
    <sheet name="cresco" sheetId="115" r:id="rId112"/>
    <sheet name="cresrf" sheetId="116" r:id="rId113"/>
    <sheet name="creswm" sheetId="117" r:id="rId114"/>
    <sheet name="cresdr" sheetId="118" r:id="rId115"/>
    <sheet name="cresdw" sheetId="119" r:id="rId116"/>
    <sheet name="crestv" sheetId="120" r:id="rId117"/>
    <sheet name="cresit" sheetId="121" r:id="rId118"/>
    <sheet name="cresli" sheetId="122" r:id="rId119"/>
    <sheet name="cresoa" sheetId="123" r:id="rId120"/>
    <sheet name="cser" sheetId="124" r:id="rId121"/>
    <sheet name="csersh" sheetId="125" r:id="rId122"/>
    <sheet name="csersc" sheetId="126" r:id="rId123"/>
    <sheet name="cserhw" sheetId="127" r:id="rId124"/>
    <sheet name="cserca" sheetId="128" r:id="rId125"/>
    <sheet name="cserve" sheetId="129" r:id="rId126"/>
    <sheet name="csersl" sheetId="130" r:id="rId127"/>
    <sheet name="cserbl" sheetId="131" r:id="rId128"/>
    <sheet name="csercr" sheetId="132" r:id="rId129"/>
    <sheet name="cserbt" sheetId="133" r:id="rId130"/>
    <sheet name="cserit" sheetId="134" r:id="rId131"/>
    <sheet name="cagr" sheetId="135" r:id="rId132"/>
    <sheet name="CTR" sheetId="136" r:id="rId133"/>
    <sheet name="ctro" sheetId="137" r:id="rId134"/>
    <sheet name="cp2w" sheetId="138" r:id="rId135"/>
    <sheet name="ccar" sheetId="139" r:id="rId136"/>
    <sheet name="cbus" sheetId="140" r:id="rId137"/>
    <sheet name="clcv" sheetId="141" r:id="rId138"/>
    <sheet name="chdv" sheetId="142" r:id="rId139"/>
    <sheet name="ctra" sheetId="143" r:id="rId140"/>
    <sheet name="crtp" sheetId="144" r:id="rId141"/>
    <sheet name="crth" sheetId="145" r:id="rId142"/>
    <sheet name="crtm" sheetId="146" r:id="rId143"/>
    <sheet name="crtf" sheetId="147" r:id="rId144"/>
    <sheet name="ctav" sheetId="148" r:id="rId145"/>
    <sheet name="capd" sheetId="149" r:id="rId146"/>
    <sheet name="capi" sheetId="150" r:id="rId147"/>
    <sheet name="cape" sheetId="151" r:id="rId148"/>
    <sheet name="cafi" sheetId="152" r:id="rId149"/>
    <sheet name="cafe" sheetId="153" r:id="rId150"/>
    <sheet name="ctdn" sheetId="154" r:id="rId151"/>
    <sheet name="cncs" sheetId="155" r:id="rId152"/>
    <sheet name="cniw" sheetId="156" r:id="rId153"/>
    <sheet name="ctpi" sheetId="157" r:id="rId154"/>
    <sheet name="STDIF" sheetId="158" r:id="rId155"/>
  </sheets>
  <calcPr calcId="145621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B123" i="4"/>
  <c r="B117" i="4"/>
  <c r="B125" i="4"/>
  <c r="B77" i="4"/>
  <c r="B130" i="4"/>
  <c r="B34" i="4"/>
  <c r="B94" i="4"/>
  <c r="B51" i="4"/>
  <c r="B40" i="4"/>
  <c r="B109" i="4"/>
  <c r="B119" i="4"/>
  <c r="B8" i="4"/>
  <c r="B143" i="4"/>
  <c r="B120" i="4"/>
  <c r="B55" i="4"/>
  <c r="B112" i="4"/>
  <c r="B27" i="4"/>
  <c r="B91" i="4"/>
  <c r="B95" i="4"/>
  <c r="B133" i="4"/>
  <c r="B99" i="4"/>
  <c r="B23" i="4"/>
  <c r="B152" i="4"/>
  <c r="B84" i="4"/>
  <c r="B154" i="4"/>
  <c r="B49" i="4"/>
  <c r="B31" i="4"/>
  <c r="B108" i="4"/>
  <c r="B96" i="4"/>
  <c r="B122" i="4"/>
  <c r="B12" i="4"/>
  <c r="B93" i="4"/>
  <c r="B56" i="4"/>
  <c r="B13" i="4"/>
  <c r="B104" i="4"/>
  <c r="B64" i="4"/>
  <c r="B42" i="4"/>
  <c r="B71" i="4"/>
  <c r="B145" i="4"/>
  <c r="B98" i="4"/>
  <c r="B151" i="4"/>
  <c r="B66" i="4"/>
  <c r="B136" i="4"/>
  <c r="B87" i="4"/>
  <c r="B33" i="4"/>
  <c r="B24" i="4"/>
  <c r="B50" i="4"/>
  <c r="B126" i="4"/>
  <c r="B32" i="4"/>
  <c r="B15" i="4"/>
  <c r="B103" i="4"/>
  <c r="B81" i="4"/>
  <c r="B29" i="4"/>
  <c r="B47" i="4"/>
  <c r="B155" i="4"/>
  <c r="B134" i="4"/>
  <c r="B19" i="4"/>
  <c r="B142" i="4"/>
  <c r="B102" i="4"/>
  <c r="B20" i="4"/>
  <c r="B75" i="4"/>
  <c r="B128" i="4"/>
  <c r="B129" i="4"/>
  <c r="B97" i="4"/>
  <c r="B110" i="4"/>
  <c r="B68" i="4"/>
  <c r="B28" i="4"/>
  <c r="B131" i="4"/>
  <c r="B48" i="4"/>
  <c r="B74" i="4"/>
  <c r="B38" i="4"/>
  <c r="B18" i="4"/>
  <c r="B11" i="4"/>
  <c r="B57" i="4"/>
  <c r="B89" i="4"/>
  <c r="B76" i="4"/>
  <c r="B3" i="4"/>
  <c r="B17" i="4"/>
  <c r="B86" i="4"/>
  <c r="B58" i="4"/>
  <c r="B52" i="4"/>
  <c r="B10" i="4"/>
  <c r="B148" i="4"/>
  <c r="B5" i="4"/>
  <c r="B70" i="4"/>
  <c r="B79" i="4"/>
  <c r="B7" i="4"/>
  <c r="B138" i="4"/>
  <c r="B62" i="4"/>
  <c r="B61" i="4"/>
  <c r="B60" i="4"/>
  <c r="B25" i="4"/>
  <c r="B82" i="4"/>
  <c r="B144" i="4"/>
  <c r="B90" i="4"/>
  <c r="B137" i="4"/>
  <c r="B39" i="4"/>
  <c r="B14" i="4"/>
  <c r="B105" i="4"/>
  <c r="B149" i="4"/>
  <c r="B36" i="4"/>
  <c r="B115" i="4"/>
  <c r="B37" i="4"/>
  <c r="B80" i="4"/>
  <c r="B69" i="4"/>
  <c r="B127" i="4"/>
  <c r="B83" i="4"/>
  <c r="B139" i="4"/>
  <c r="B146" i="4"/>
  <c r="B21" i="4"/>
  <c r="B113" i="4"/>
  <c r="B45" i="4"/>
  <c r="B59" i="4"/>
  <c r="B73" i="4"/>
  <c r="B135" i="4"/>
  <c r="B150" i="4"/>
  <c r="B16" i="4"/>
  <c r="B92" i="4"/>
  <c r="B107" i="4"/>
  <c r="B30" i="4"/>
  <c r="B124" i="4"/>
  <c r="B141" i="4"/>
  <c r="B43" i="4"/>
  <c r="B100" i="4"/>
  <c r="B121" i="4"/>
  <c r="B35" i="4"/>
  <c r="B63" i="4"/>
  <c r="B111" i="4"/>
  <c r="B132" i="4"/>
  <c r="B65" i="4"/>
  <c r="B114" i="4"/>
  <c r="B106" i="4"/>
  <c r="B53" i="4"/>
  <c r="B118" i="4"/>
  <c r="B88" i="4"/>
  <c r="B44" i="4"/>
  <c r="B101" i="4"/>
  <c r="B78" i="4"/>
  <c r="B6" i="4"/>
  <c r="B140" i="4"/>
  <c r="B22" i="4"/>
  <c r="B9" i="4"/>
  <c r="B147" i="4"/>
  <c r="B26" i="4"/>
  <c r="B4" i="4"/>
  <c r="B54" i="4"/>
  <c r="B46" i="4"/>
  <c r="B41" i="4"/>
  <c r="B116" i="4"/>
  <c r="B72" i="4"/>
  <c r="B67" i="4"/>
  <c r="B85" i="4"/>
  <c r="B153" i="4"/>
</calcChain>
</file>

<file path=xl/sharedStrings.xml><?xml version="1.0" encoding="utf-8"?>
<sst xmlns="http://schemas.openxmlformats.org/spreadsheetml/2006/main" count="25047" uniqueCount="575">
  <si>
    <t>Statistical Difference</t>
  </si>
  <si>
    <t>Inland waterways</t>
  </si>
  <si>
    <t>Domestic coastal shipping</t>
  </si>
  <si>
    <t>Domestic Navigation</t>
  </si>
  <si>
    <t>Extra-EU freight aviation</t>
  </si>
  <si>
    <t>Intra-EU freight aviation</t>
  </si>
  <si>
    <t>Extra-EU passenger aviation</t>
  </si>
  <si>
    <t>Intra-EU passenger aviation</t>
  </si>
  <si>
    <t>Aviation</t>
  </si>
  <si>
    <t>Rail transport - Conventional freight transport</t>
  </si>
  <si>
    <t>Rail transport - Metro</t>
  </si>
  <si>
    <t>Rail transport - High speed trains</t>
  </si>
  <si>
    <t>Rail transport - Conventional passenger transport</t>
  </si>
  <si>
    <t>Road transport - Heavy duty vehicles (trucks and lorries)</t>
  </si>
  <si>
    <t>Road transport - Light commercial vehicles</t>
  </si>
  <si>
    <t>Road transport - Buses and coaches</t>
  </si>
  <si>
    <t>Road transport - Private cars</t>
  </si>
  <si>
    <t>Road transport - Powered 2-wheelers</t>
  </si>
  <si>
    <t>Final Energy Consumption - Transport</t>
  </si>
  <si>
    <t>Services: ICT and multimedia</t>
  </si>
  <si>
    <t>Services: Miscellaneous building technologies</t>
  </si>
  <si>
    <t>Services: Commercial refrigeration</t>
  </si>
  <si>
    <t>Services: Building lighting</t>
  </si>
  <si>
    <t>Services: Street lighting</t>
  </si>
  <si>
    <t>Services: Ventilation and others</t>
  </si>
  <si>
    <t>Services: Catering</t>
  </si>
  <si>
    <t>Services: Hot water</t>
  </si>
  <si>
    <t>Services: Space cooling</t>
  </si>
  <si>
    <t>Services: Space heating</t>
  </si>
  <si>
    <t>Services</t>
  </si>
  <si>
    <t>Residential: Other appliances</t>
  </si>
  <si>
    <t>Residential: Household lighting</t>
  </si>
  <si>
    <t>Residential: ICT equipment</t>
  </si>
  <si>
    <t>Residential: TV and multimedia</t>
  </si>
  <si>
    <t>Residential: Dishwashers</t>
  </si>
  <si>
    <t>Residential: Clothes dryers</t>
  </si>
  <si>
    <t>Residential: Washing machines</t>
  </si>
  <si>
    <t>Residential: Refrigerators and freezers</t>
  </si>
  <si>
    <t>Residential: Cooking</t>
  </si>
  <si>
    <t>Residential: Water heating</t>
  </si>
  <si>
    <t>Residential: Space cooling</t>
  </si>
  <si>
    <t>Residential: Space heating</t>
  </si>
  <si>
    <t>Residential</t>
  </si>
  <si>
    <t>Final Energy Consumption - Other Sectors</t>
  </si>
  <si>
    <t>Non-specified (Industry)</t>
  </si>
  <si>
    <t>Construction</t>
  </si>
  <si>
    <t>Mining and Quarrying</t>
  </si>
  <si>
    <t>Wood and Wood Products</t>
  </si>
  <si>
    <t>Textile and Leather</t>
  </si>
  <si>
    <t>Machinery</t>
  </si>
  <si>
    <t>Transport Equipment</t>
  </si>
  <si>
    <t>Food and Tobacco</t>
  </si>
  <si>
    <t>Printing and reproduction of recorded media</t>
  </si>
  <si>
    <t>Paper production</t>
  </si>
  <si>
    <t>Pulp production</t>
  </si>
  <si>
    <t>Paper, Pulp and Print</t>
  </si>
  <si>
    <t>Glass production</t>
  </si>
  <si>
    <t>Ceramics &amp; other non-metallic minerals</t>
  </si>
  <si>
    <t>Cement</t>
  </si>
  <si>
    <t>Non-Metallic Minerals</t>
  </si>
  <si>
    <t>Other chemicals</t>
  </si>
  <si>
    <t>Basic chemicals</t>
  </si>
  <si>
    <t>Chemical and Petrochemical</t>
  </si>
  <si>
    <t>Other non-ferrous metals</t>
  </si>
  <si>
    <t>Aluminium production - Secondary</t>
  </si>
  <si>
    <t>Aluminium production - Primary</t>
  </si>
  <si>
    <t>Alumina production</t>
  </si>
  <si>
    <t>Non-Ferrous Metals</t>
  </si>
  <si>
    <t>Iron and Steel - Electric arc</t>
  </si>
  <si>
    <t>Iron and Steel - Integrated steelworks</t>
  </si>
  <si>
    <t>Iron and Steel</t>
  </si>
  <si>
    <t>Final Energy Consumption - Industry</t>
  </si>
  <si>
    <t>Final Energy Consumption</t>
  </si>
  <si>
    <t>Non-energy use in Industry, Transformation &amp; Energy Sectors</t>
  </si>
  <si>
    <t>Non-energy use in Other Sectors</t>
  </si>
  <si>
    <t>Non-energy use in Transport Sector</t>
  </si>
  <si>
    <t>Non-energy use in the Chemical industry</t>
  </si>
  <si>
    <t>Non-energy use in Industry sector</t>
  </si>
  <si>
    <t>Non-energy use in Energy sector</t>
  </si>
  <si>
    <t>Non-energy use in Transformation sector</t>
  </si>
  <si>
    <t>Final Non-Energy Consumption</t>
  </si>
  <si>
    <t>Energy Available for Final Consumption</t>
  </si>
  <si>
    <t>Distribution Losses</t>
  </si>
  <si>
    <t>Consumption in Non-specified (Energy)</t>
  </si>
  <si>
    <t>Consumption in Gas-to-liquids (GTL) plants (energy)</t>
  </si>
  <si>
    <t>Consumption in Gasification plants for biogas</t>
  </si>
  <si>
    <t>Consumption in Liquefaction (LNG) / regasification plants</t>
  </si>
  <si>
    <t>Consumption in Coal Liquefaction Plants</t>
  </si>
  <si>
    <t>Consumption in Charcoal production plants (Energy)</t>
  </si>
  <si>
    <t>Consumption in BKB / PB Plants</t>
  </si>
  <si>
    <t>Consumption in Patent Fuel Plants</t>
  </si>
  <si>
    <t>Consumption in Gas Works</t>
  </si>
  <si>
    <t>Consumption in Blast Furnaces</t>
  </si>
  <si>
    <t>Consumption in Coke Ovens</t>
  </si>
  <si>
    <t>Consumption in Coal Mines</t>
  </si>
  <si>
    <t>Consumption in Nuclear industry</t>
  </si>
  <si>
    <t>Consumption in Oil and gas extraction</t>
  </si>
  <si>
    <t>Consumption in Petroleum Refineries</t>
  </si>
  <si>
    <t>Pumped storage power stations balance</t>
  </si>
  <si>
    <t>Own Use in Electricity, CHP and Heat Plants</t>
  </si>
  <si>
    <t>Consumption in Energy Sector</t>
  </si>
  <si>
    <t>Returns from petrochemical industry</t>
  </si>
  <si>
    <t>Products transferred</t>
  </si>
  <si>
    <t>Interproduct transfers</t>
  </si>
  <si>
    <t>Exchanges, Transfers, Returns</t>
  </si>
  <si>
    <t>Transformation output - District Heating Plants</t>
  </si>
  <si>
    <t>Transformation output - Conventional Thermal Power Stations</t>
  </si>
  <si>
    <t>Transformation output - Nuclear Power Stations</t>
  </si>
  <si>
    <t>Transformation output</t>
  </si>
  <si>
    <t>Transformation input - For Blended Natural Gas</t>
  </si>
  <si>
    <t>Transformation input - District Heating Plants</t>
  </si>
  <si>
    <t>Transformation input - Used for electricity generation</t>
  </si>
  <si>
    <t>Transformation input - Conventional Thermal Power Stations</t>
  </si>
  <si>
    <t>Transformation input - Nuclear Power Stations</t>
  </si>
  <si>
    <t>Transformation input</t>
  </si>
  <si>
    <t>Gross inland consumption</t>
  </si>
  <si>
    <t>Extra-EU</t>
  </si>
  <si>
    <t>Intra-EU</t>
  </si>
  <si>
    <t>International Marine Bunkers</t>
  </si>
  <si>
    <t>Exports</t>
  </si>
  <si>
    <t>Direct use (feedstocks &amp; additives)</t>
  </si>
  <si>
    <t>Stock Changes</t>
  </si>
  <si>
    <t>Imports</t>
  </si>
  <si>
    <t>Recycled products</t>
  </si>
  <si>
    <t>From other sources (Recovered products)</t>
  </si>
  <si>
    <t>Primary production receipt</t>
  </si>
  <si>
    <t>Primary production</t>
  </si>
  <si>
    <t>Click on the link to jump to the sheet</t>
  </si>
  <si>
    <t>Energy balances (ktoe)</t>
  </si>
  <si>
    <t>55432</t>
  </si>
  <si>
    <t>Municipal waste (non-renewable)</t>
  </si>
  <si>
    <t>7100</t>
  </si>
  <si>
    <t>Industrial wastes</t>
  </si>
  <si>
    <t>Wastes (non-renewable)</t>
  </si>
  <si>
    <t>6000</t>
  </si>
  <si>
    <t>Electricity</t>
  </si>
  <si>
    <t>5550</t>
  </si>
  <si>
    <t>Geothermal</t>
  </si>
  <si>
    <t>5548</t>
  </si>
  <si>
    <t>Other liquid biofuels</t>
  </si>
  <si>
    <t>5549</t>
  </si>
  <si>
    <t>Bio jet kerosene</t>
  </si>
  <si>
    <t>5547</t>
  </si>
  <si>
    <t>Biodiesels</t>
  </si>
  <si>
    <t>5546</t>
  </si>
  <si>
    <t>Biogasoline</t>
  </si>
  <si>
    <t>5545</t>
  </si>
  <si>
    <t>Liquid biofuels</t>
  </si>
  <si>
    <t>55431</t>
  </si>
  <si>
    <t>Municipal waste (renewable)</t>
  </si>
  <si>
    <t>5542</t>
  </si>
  <si>
    <t>Biogas</t>
  </si>
  <si>
    <t>5544</t>
  </si>
  <si>
    <t>Charcoal</t>
  </si>
  <si>
    <t>5541</t>
  </si>
  <si>
    <t>Solid biofuels (Wood &amp; Wood waste)</t>
  </si>
  <si>
    <t>5540</t>
  </si>
  <si>
    <t>Biomass and Renewable wastes</t>
  </si>
  <si>
    <t>5535</t>
  </si>
  <si>
    <t>Tide, Wave and Ocean</t>
  </si>
  <si>
    <t>5534</t>
  </si>
  <si>
    <t>Solar Photovoltaic</t>
  </si>
  <si>
    <t>5532</t>
  </si>
  <si>
    <t>Solar thermal</t>
  </si>
  <si>
    <t>5530</t>
  </si>
  <si>
    <t>Solar energy</t>
  </si>
  <si>
    <t>5520</t>
  </si>
  <si>
    <t>Wind Power</t>
  </si>
  <si>
    <t>5510</t>
  </si>
  <si>
    <t>Hydro power</t>
  </si>
  <si>
    <t>5500</t>
  </si>
  <si>
    <t>Renewable energies</t>
  </si>
  <si>
    <t>5200</t>
  </si>
  <si>
    <t>Derived heat</t>
  </si>
  <si>
    <t>5100</t>
  </si>
  <si>
    <t>Nuclear heat</t>
  </si>
  <si>
    <t>4240</t>
  </si>
  <si>
    <t>Other recovered gases</t>
  </si>
  <si>
    <t>4230</t>
  </si>
  <si>
    <t>Gas Works gas</t>
  </si>
  <si>
    <t>4220</t>
  </si>
  <si>
    <t>Blast Furnace Gas</t>
  </si>
  <si>
    <t>4210</t>
  </si>
  <si>
    <t>Coke Oven Gas</t>
  </si>
  <si>
    <t>4200</t>
  </si>
  <si>
    <t>Derived Gases</t>
  </si>
  <si>
    <t>4100</t>
  </si>
  <si>
    <t>Natural gas</t>
  </si>
  <si>
    <t>4000</t>
  </si>
  <si>
    <t>Gases</t>
  </si>
  <si>
    <t>3295</t>
  </si>
  <si>
    <t>Other Oil Products</t>
  </si>
  <si>
    <t>3286</t>
  </si>
  <si>
    <t>Paraffin Waxes</t>
  </si>
  <si>
    <t>3285</t>
  </si>
  <si>
    <t>Petroleum Coke</t>
  </si>
  <si>
    <t>3283</t>
  </si>
  <si>
    <t>Bitumen</t>
  </si>
  <si>
    <t>3282</t>
  </si>
  <si>
    <t>Lubricants</t>
  </si>
  <si>
    <t>3281</t>
  </si>
  <si>
    <t>White Spirit and SBP</t>
  </si>
  <si>
    <t>3280</t>
  </si>
  <si>
    <t>Other Petroleum Products</t>
  </si>
  <si>
    <t>3270A</t>
  </si>
  <si>
    <t>Residual Fuel Oil</t>
  </si>
  <si>
    <t>3260</t>
  </si>
  <si>
    <t>Gas/Diesel oil (without biofuels)</t>
  </si>
  <si>
    <t>3250</t>
  </si>
  <si>
    <t>Naphtha</t>
  </si>
  <si>
    <t>3244</t>
  </si>
  <si>
    <t>Other Kerosene</t>
  </si>
  <si>
    <t>3247</t>
  </si>
  <si>
    <t>Kerosene Type Jet Fuel</t>
  </si>
  <si>
    <t>3246</t>
  </si>
  <si>
    <t>Gasoline Type Jet Fuel</t>
  </si>
  <si>
    <t>3240</t>
  </si>
  <si>
    <t>Kerosenes - Jet Fuels</t>
  </si>
  <si>
    <t>3235</t>
  </si>
  <si>
    <t>Aviation Gasoline</t>
  </si>
  <si>
    <t>3234</t>
  </si>
  <si>
    <t>Gasoline (without biofuels)</t>
  </si>
  <si>
    <t>3230</t>
  </si>
  <si>
    <t>Motor spirit</t>
  </si>
  <si>
    <t>3220</t>
  </si>
  <si>
    <t>Liquified petroleum gas (LPG)</t>
  </si>
  <si>
    <t>3215</t>
  </si>
  <si>
    <t>Ethane</t>
  </si>
  <si>
    <t>3214</t>
  </si>
  <si>
    <t>Refinery Gas (not. Liquid)</t>
  </si>
  <si>
    <t>3210</t>
  </si>
  <si>
    <t>Refinery gas and Ethane</t>
  </si>
  <si>
    <t>3200</t>
  </si>
  <si>
    <t>All Petroleum Products</t>
  </si>
  <si>
    <t>3193</t>
  </si>
  <si>
    <t>Other Hydrocarbons (without biofuels)</t>
  </si>
  <si>
    <t>3192</t>
  </si>
  <si>
    <t>Additives / Oxygenates</t>
  </si>
  <si>
    <t>3191</t>
  </si>
  <si>
    <t>Refinery Feedstocks</t>
  </si>
  <si>
    <t>3190</t>
  </si>
  <si>
    <t>Feedstocks and other hydrocarbons</t>
  </si>
  <si>
    <t>3106</t>
  </si>
  <si>
    <t>Natural Gas Liquids (NGL)</t>
  </si>
  <si>
    <t>3105</t>
  </si>
  <si>
    <t>Crude Oil without NGL</t>
  </si>
  <si>
    <t>3110</t>
  </si>
  <si>
    <t>Crude oil and NGL</t>
  </si>
  <si>
    <t>3100</t>
  </si>
  <si>
    <t>Crude oil, feedstocks and other hydrocarbons</t>
  </si>
  <si>
    <t>3000</t>
  </si>
  <si>
    <t>Total petroleum products (without biofuels)</t>
  </si>
  <si>
    <t>2410</t>
  </si>
  <si>
    <t>Oil Shale and Oil Sands</t>
  </si>
  <si>
    <t>2330</t>
  </si>
  <si>
    <t>Peat Products</t>
  </si>
  <si>
    <t>2230</t>
  </si>
  <si>
    <t>2310</t>
  </si>
  <si>
    <t>Peat</t>
  </si>
  <si>
    <t>2210</t>
  </si>
  <si>
    <t>Lignite/Brown Coal</t>
  </si>
  <si>
    <t>2200</t>
  </si>
  <si>
    <t>Lignite and Derivatives</t>
  </si>
  <si>
    <t>2130</t>
  </si>
  <si>
    <t>Coal Tar</t>
  </si>
  <si>
    <t>2122</t>
  </si>
  <si>
    <t>Gas Coke</t>
  </si>
  <si>
    <t>2121</t>
  </si>
  <si>
    <t>Coke Oven Coke</t>
  </si>
  <si>
    <t>2120</t>
  </si>
  <si>
    <t>Coke</t>
  </si>
  <si>
    <t>2112</t>
  </si>
  <si>
    <t>Patent Fuels</t>
  </si>
  <si>
    <t>2118</t>
  </si>
  <si>
    <t>Sub-bituminous Coal</t>
  </si>
  <si>
    <t>2117</t>
  </si>
  <si>
    <t>Other Bituminous Coal</t>
  </si>
  <si>
    <t>2116</t>
  </si>
  <si>
    <t>Coking Coal</t>
  </si>
  <si>
    <t>2115</t>
  </si>
  <si>
    <t>Anthracite</t>
  </si>
  <si>
    <t>2111</t>
  </si>
  <si>
    <t>Hard Coal</t>
  </si>
  <si>
    <t>2100</t>
  </si>
  <si>
    <t>Hard coal and derivatives</t>
  </si>
  <si>
    <t>2000</t>
  </si>
  <si>
    <t>Solid Fuels</t>
  </si>
  <si>
    <t>0000</t>
  </si>
  <si>
    <t>All Products</t>
  </si>
  <si>
    <t>B_100100</t>
  </si>
  <si>
    <t>Primary production (ktoe)</t>
  </si>
  <si>
    <t>B_100110</t>
  </si>
  <si>
    <t>Primary production receipt (ktoe)</t>
  </si>
  <si>
    <t>B_100200</t>
  </si>
  <si>
    <t>From other sources (Recovered products) (ktoe)</t>
  </si>
  <si>
    <t>B_100210</t>
  </si>
  <si>
    <t>Recycled products (ktoe)</t>
  </si>
  <si>
    <t>B_100300</t>
  </si>
  <si>
    <t>Imports (ktoe)</t>
  </si>
  <si>
    <t>B_100400</t>
  </si>
  <si>
    <t>Stock Changes (ktoe)</t>
  </si>
  <si>
    <t>B_100112</t>
  </si>
  <si>
    <t>Direct use (feedstocks &amp; additives) (ktoe)</t>
  </si>
  <si>
    <t>B_100500</t>
  </si>
  <si>
    <t>Exports (ktoe)</t>
  </si>
  <si>
    <t>B_100800</t>
  </si>
  <si>
    <t>International Marine Bunkers (ktoe)</t>
  </si>
  <si>
    <t>International Marine Bunkers - Intra-EU (ktoe)</t>
  </si>
  <si>
    <t>International Marine Bunkers - Extra-EU (ktoe)</t>
  </si>
  <si>
    <t>B_100900</t>
  </si>
  <si>
    <t>Gross inland consumption (ktoe)</t>
  </si>
  <si>
    <t>B_101000</t>
  </si>
  <si>
    <t>Transformation input (ktoe)</t>
  </si>
  <si>
    <t>B_101002</t>
  </si>
  <si>
    <t>Transformation input - Nuclear Power Stations (ktoe)</t>
  </si>
  <si>
    <t>B_101001</t>
  </si>
  <si>
    <t>Transformation input - Conventional Thermal Power Stations (ktoe)</t>
  </si>
  <si>
    <t>B_101017</t>
  </si>
  <si>
    <t>Transformation input - Used for electricity generation (ktoe)</t>
  </si>
  <si>
    <t>B_101009</t>
  </si>
  <si>
    <t>Transformation input - District Heating Plants (ktoe)</t>
  </si>
  <si>
    <t>B_101008</t>
  </si>
  <si>
    <t>B_101004</t>
  </si>
  <si>
    <t>B_101006</t>
  </si>
  <si>
    <t>B_101007</t>
  </si>
  <si>
    <t>B_101010</t>
  </si>
  <si>
    <t>B_101011</t>
  </si>
  <si>
    <t>B_101015</t>
  </si>
  <si>
    <t>B_101012</t>
  </si>
  <si>
    <t>B_101013</t>
  </si>
  <si>
    <t>Transformation input - For Blended Natural Gas (ktoe)</t>
  </si>
  <si>
    <t>B_101016</t>
  </si>
  <si>
    <t>B_101100</t>
  </si>
  <si>
    <t>Transformation output (ktoe)</t>
  </si>
  <si>
    <t>B_101102</t>
  </si>
  <si>
    <t>Transformation output - Nuclear Power Stations (ktoe)</t>
  </si>
  <si>
    <t>B_101101</t>
  </si>
  <si>
    <t>Transformation output - Conventional Thermal Power Stations (ktoe)</t>
  </si>
  <si>
    <t>B_101109</t>
  </si>
  <si>
    <t>Transformation output - District Heating Plants (ktoe)</t>
  </si>
  <si>
    <t>B_101108</t>
  </si>
  <si>
    <t>B_101104</t>
  </si>
  <si>
    <t>B_101106</t>
  </si>
  <si>
    <t>B_101107</t>
  </si>
  <si>
    <t>B_101110</t>
  </si>
  <si>
    <t>B_101111</t>
  </si>
  <si>
    <t>B_101115</t>
  </si>
  <si>
    <t>B_101200</t>
  </si>
  <si>
    <t>Exchanges, Transfers, Returns (ktoe)</t>
  </si>
  <si>
    <t>B_101210</t>
  </si>
  <si>
    <t>Interproduct transfers (ktoe)</t>
  </si>
  <si>
    <t>B_101220</t>
  </si>
  <si>
    <t>Products transferred (ktoe)</t>
  </si>
  <si>
    <t>B_101230</t>
  </si>
  <si>
    <t>Returns from petrochemical industry (ktoe)</t>
  </si>
  <si>
    <t>B_101300</t>
  </si>
  <si>
    <t>Consumption in Energy Sector (ktoe)</t>
  </si>
  <si>
    <t>B_101301</t>
  </si>
  <si>
    <t>Own Use in Electricity, CHP and Heat Plants (ktoe)</t>
  </si>
  <si>
    <t>B_101302</t>
  </si>
  <si>
    <t>Pumped storage power stations balance (ktoe)</t>
  </si>
  <si>
    <t>B_101307</t>
  </si>
  <si>
    <t>Consumption in Petroleum Refineries (ktoe)</t>
  </si>
  <si>
    <t>B_101305</t>
  </si>
  <si>
    <t>Consumption in Oil and gas extraction (ktoe)</t>
  </si>
  <si>
    <t>B_101308</t>
  </si>
  <si>
    <t>Consumption in Nuclear industry (ktoe)</t>
  </si>
  <si>
    <t>B_101310</t>
  </si>
  <si>
    <t>Consumption in Coal Mines (ktoe)</t>
  </si>
  <si>
    <t>B_101312</t>
  </si>
  <si>
    <t>Consumption in Coke Ovens (ktoe)</t>
  </si>
  <si>
    <t>B_101315</t>
  </si>
  <si>
    <t>Consumption in Blast Furnaces (ktoe)</t>
  </si>
  <si>
    <t>B_101314</t>
  </si>
  <si>
    <t>Consumption in Gas Works (ktoe)</t>
  </si>
  <si>
    <t>B_101311</t>
  </si>
  <si>
    <t>Consumption in Patent Fuel Plants (ktoe)</t>
  </si>
  <si>
    <t>B_101313</t>
  </si>
  <si>
    <t>Consumption in BKB / PB Plants (ktoe)</t>
  </si>
  <si>
    <t>B_101321</t>
  </si>
  <si>
    <t>Consumption in Charcoal production plants (Energy) (ktoe)</t>
  </si>
  <si>
    <t>B_101316</t>
  </si>
  <si>
    <t>Consumption in Coal Liquefaction Plants (ktoe)</t>
  </si>
  <si>
    <t>B_101317</t>
  </si>
  <si>
    <t>Consumption in Liquefaction (LNG) / regasification plants (ktoe)</t>
  </si>
  <si>
    <t>B_101318</t>
  </si>
  <si>
    <t>Consumption in Gasification plants for biogas (ktoe)</t>
  </si>
  <si>
    <t>B_101319</t>
  </si>
  <si>
    <t>Consumption in Gas-to-liquids (GTL) plants (energy) (ktoe)</t>
  </si>
  <si>
    <t>B_101320</t>
  </si>
  <si>
    <t>Consumption in Non-specified (Energy) (ktoe)</t>
  </si>
  <si>
    <t>B_101400</t>
  </si>
  <si>
    <t>Distribution Losses (ktoe)</t>
  </si>
  <si>
    <t>B_101500</t>
  </si>
  <si>
    <t>Energy Available for Final Consumption (ktoe)</t>
  </si>
  <si>
    <t>B_101600</t>
  </si>
  <si>
    <t>Final Non-Energy Consumption (ktoe)</t>
  </si>
  <si>
    <t>B_101603</t>
  </si>
  <si>
    <t>Non-energy use in Transformation sector (ktoe)</t>
  </si>
  <si>
    <t>B_101604</t>
  </si>
  <si>
    <t>Non-energy use in Energy sector (ktoe)</t>
  </si>
  <si>
    <t>B_101605</t>
  </si>
  <si>
    <t>Non-energy use in Industry sector (ktoe)</t>
  </si>
  <si>
    <t>B_101601</t>
  </si>
  <si>
    <t>Non-energy use in the Chemical industry (ktoe)</t>
  </si>
  <si>
    <t>B_101606</t>
  </si>
  <si>
    <t>Non-energy use in Transport Sector (ktoe)</t>
  </si>
  <si>
    <t>B_101607</t>
  </si>
  <si>
    <t>Non-energy use in Other Sectors (ktoe)</t>
  </si>
  <si>
    <t>B_101608</t>
  </si>
  <si>
    <t>Non-energy use in Industry, Transformation &amp; Energy Sectors (ktoe)</t>
  </si>
  <si>
    <t>B_101700</t>
  </si>
  <si>
    <t>Final Energy Consumption (ktoe)</t>
  </si>
  <si>
    <t>B_101800</t>
  </si>
  <si>
    <t>Final Energy Consumption - Industry (ktoe)</t>
  </si>
  <si>
    <t>B_101805</t>
  </si>
  <si>
    <t>Iron and Steel (ktoe)</t>
  </si>
  <si>
    <t>Iron and Steel - Integrated steelworks (ktoe)</t>
  </si>
  <si>
    <t>Iron and Steel - Electric arc (ktoe)</t>
  </si>
  <si>
    <t>B_101810</t>
  </si>
  <si>
    <t>Non-Ferrous Metals (ktoe)</t>
  </si>
  <si>
    <t>Alumina production (ktoe)</t>
  </si>
  <si>
    <t>Aluminium production - Primary (ktoe)</t>
  </si>
  <si>
    <t>Aluminium production - Secondary (ktoe)</t>
  </si>
  <si>
    <t>Other non-ferrous metals (ktoe)</t>
  </si>
  <si>
    <t>B_101815</t>
  </si>
  <si>
    <t>Chemical and Petrochemical (ktoe)</t>
  </si>
  <si>
    <t>Basic chemicals (ktoe)</t>
  </si>
  <si>
    <t>Other chemicals (ktoe)</t>
  </si>
  <si>
    <t>Pharmaceutical products (ktoe)</t>
  </si>
  <si>
    <t>B_101820</t>
  </si>
  <si>
    <t>Non-Metallic Minerals (ktoe)</t>
  </si>
  <si>
    <t>Cement (ktoe)</t>
  </si>
  <si>
    <t>Ceramics &amp; other non-metallic minerals (ktoe)</t>
  </si>
  <si>
    <t>Glass production (ktoe)</t>
  </si>
  <si>
    <t>B_101840</t>
  </si>
  <si>
    <t>Paper, Pulp and Print (ktoe)</t>
  </si>
  <si>
    <t>Pulp production (ktoe)</t>
  </si>
  <si>
    <t>Paper production (ktoe)</t>
  </si>
  <si>
    <t>Printing and reproduction of recorded media (ktoe)</t>
  </si>
  <si>
    <t>B_101830</t>
  </si>
  <si>
    <t>Food and Tobacco (ktoe)</t>
  </si>
  <si>
    <t>B_101846</t>
  </si>
  <si>
    <t>Transport Equipment (ktoe)</t>
  </si>
  <si>
    <t>B_101847</t>
  </si>
  <si>
    <t>Machinery (ktoe)</t>
  </si>
  <si>
    <t>B_101835</t>
  </si>
  <si>
    <t>Textile and Leather (ktoe)</t>
  </si>
  <si>
    <t>B_101851</t>
  </si>
  <si>
    <t>Wood and Wood Products (ktoe)</t>
  </si>
  <si>
    <t>B_101825</t>
  </si>
  <si>
    <t>Mining and Quarrying (ktoe)</t>
  </si>
  <si>
    <t>B_101852</t>
  </si>
  <si>
    <t>Construction (ktoe)</t>
  </si>
  <si>
    <t>B_101853</t>
  </si>
  <si>
    <t>Non-specified (Industry) (ktoe)</t>
  </si>
  <si>
    <t>B_102000</t>
  </si>
  <si>
    <t>Final Energy Consumption - Other Sectors (ktoe)</t>
  </si>
  <si>
    <t>B_102010</t>
  </si>
  <si>
    <t>Residential (ktoe)</t>
  </si>
  <si>
    <t>Residential: Space heating (ktoe)</t>
  </si>
  <si>
    <t>Residential: Space cooling (ktoe)</t>
  </si>
  <si>
    <t>Residential: Water heating (ktoe)</t>
  </si>
  <si>
    <t>Residential: Cooking (ktoe)</t>
  </si>
  <si>
    <t>Residential: Refrigerators and freezers (ktoe)</t>
  </si>
  <si>
    <t>Residential: Washing machines (ktoe)</t>
  </si>
  <si>
    <t>Residential: Clothes dryers (ktoe)</t>
  </si>
  <si>
    <t>Residential: Dishwashers (ktoe)</t>
  </si>
  <si>
    <t>Residential: TV and multimedia (ktoe)</t>
  </si>
  <si>
    <t>Residential: ICT equipment (ktoe)</t>
  </si>
  <si>
    <t>Residential: Household lighting (ktoe)</t>
  </si>
  <si>
    <t>Residential: Other appliances (ktoe)</t>
  </si>
  <si>
    <t>B_102035</t>
  </si>
  <si>
    <t>Services (ktoe)</t>
  </si>
  <si>
    <t>Services: Space heating (ktoe)</t>
  </si>
  <si>
    <t>Services: Space cooling (ktoe)</t>
  </si>
  <si>
    <t>Services: Hot water (ktoe)</t>
  </si>
  <si>
    <t>Services: Catering (ktoe)</t>
  </si>
  <si>
    <t>Services: Ventilation and others (ktoe)</t>
  </si>
  <si>
    <t>Services: Street lighting (ktoe)</t>
  </si>
  <si>
    <t>Services: Building lighting (ktoe)</t>
  </si>
  <si>
    <t>Services: Commercial refrigeration (ktoe)</t>
  </si>
  <si>
    <t>Services: Miscellaneous building technologies (ktoe)</t>
  </si>
  <si>
    <t>Services: ICT and multimedia (ktoe)</t>
  </si>
  <si>
    <t>B_101900</t>
  </si>
  <si>
    <t>Final Energy Consumption - Transport (ktoe)</t>
  </si>
  <si>
    <t>B_101920</t>
  </si>
  <si>
    <t>Road transport - Powered 2-wheelers (ktoe)</t>
  </si>
  <si>
    <t>Road transport - Private cars (ktoe)</t>
  </si>
  <si>
    <t>Road transport - Buses and coaches (ktoe)</t>
  </si>
  <si>
    <t>Road transport - Light commercial vehicles (ktoe)</t>
  </si>
  <si>
    <t>Road transport - Heavy duty vehicles (trucks and lorries) (ktoe)</t>
  </si>
  <si>
    <t>B_101910</t>
  </si>
  <si>
    <t>Rail transport - Conventional passenger transport (ktoe)</t>
  </si>
  <si>
    <t>Rail transport - Metro (ktoe)</t>
  </si>
  <si>
    <t>Rail transport - Conventional freight transport (ktoe)</t>
  </si>
  <si>
    <t>Aviation (ktoe)</t>
  </si>
  <si>
    <t>Domestic passenger aviation (ktoe)</t>
  </si>
  <si>
    <t>Intra-EU passenger aviation (ktoe)</t>
  </si>
  <si>
    <t>Extra-EU passenger aviation (ktoe)</t>
  </si>
  <si>
    <t>Intra-EU freight aviation (ktoe)</t>
  </si>
  <si>
    <t>Extra-EU freight aviation (ktoe)</t>
  </si>
  <si>
    <t>B_101940</t>
  </si>
  <si>
    <t>Domestic Navigation (ktoe)</t>
  </si>
  <si>
    <t>Domestic coastal shipping (ktoe)</t>
  </si>
  <si>
    <t>Inland waterways (ktoe)</t>
  </si>
  <si>
    <t>B_101945</t>
  </si>
  <si>
    <t>B_102200</t>
  </si>
  <si>
    <t>Statistical Difference (ktoe)</t>
  </si>
  <si>
    <t>JRC-IDEES - Integrated Database of the European Energy System (2000-2015)</t>
  </si>
  <si>
    <t>Energy balances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</si>
  <si>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</si>
  <si>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</si>
  <si>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</si>
  <si>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</si>
  <si>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</si>
  <si>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</si>
  <si>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BKB (browncoal briquettes)</t>
  </si>
  <si>
    <t>Transformation input - Electricity-only Plants (ktoe)</t>
  </si>
  <si>
    <t>Transformation input - CHP Plants (ktoe)</t>
  </si>
  <si>
    <t>Transformation input - Refineries (ktoe)</t>
  </si>
  <si>
    <t>Transformation input - Coke Ovens (ktoe)</t>
  </si>
  <si>
    <t>Transformation input - Blast Furnaces (ktoe)</t>
  </si>
  <si>
    <t>Transformation input - Gas Works (ktoe)</t>
  </si>
  <si>
    <t>Transformation input - Patent Fuel Plants (ktoe)</t>
  </si>
  <si>
    <t>Transformation input - BKB / PB Plants (ktoe)</t>
  </si>
  <si>
    <t>Transformation input - Charcoal production plants (transformation) (ktoe)</t>
  </si>
  <si>
    <t>Transformation input - Coal Liquefaction Plants (ktoe)</t>
  </si>
  <si>
    <t>Transformation input - Gas-to-Liquids (GTL) Plants (Transformation) (ktoe)</t>
  </si>
  <si>
    <t>Transformation output - Electricity-only Plants (ktoe)</t>
  </si>
  <si>
    <t>Transformation output - CHP Plants (ktoe)</t>
  </si>
  <si>
    <t>Transformation output - Refineries (ktoe)</t>
  </si>
  <si>
    <t>Transformation output - Coke Ovens (ktoe)</t>
  </si>
  <si>
    <t>Transformation output - Blast Furnaces (ktoe)</t>
  </si>
  <si>
    <t>Transformation output - Gas Works (ktoe)</t>
  </si>
  <si>
    <t>Transformation output - Patent Fuel Plants (ktoe)</t>
  </si>
  <si>
    <t>Transformation output - BKB / PB Plants (ktoe)</t>
  </si>
  <si>
    <t>Transformation output - Charcoal production plants (ktoe)</t>
  </si>
  <si>
    <t>Agriculture, Forestry and Fishing (ktoe)</t>
  </si>
  <si>
    <t>Road transport (ktoe)</t>
  </si>
  <si>
    <t>Rail transport (ktoe)</t>
  </si>
  <si>
    <t>Consumption in pipeline transport (ktoe)</t>
  </si>
  <si>
    <t>Transformation input - Electricity-only Plants</t>
  </si>
  <si>
    <t>Transformation input - CHP Plants</t>
  </si>
  <si>
    <t>Transformation input - Refineries</t>
  </si>
  <si>
    <t>Transformation input - Coke Ovens</t>
  </si>
  <si>
    <t>Transformation input - Blast Furnaces</t>
  </si>
  <si>
    <t>Transformation input - Gas Works</t>
  </si>
  <si>
    <t>Transformation input - Patent Fuel Plants</t>
  </si>
  <si>
    <t>Transformation input - BKB / PB Plants</t>
  </si>
  <si>
    <t>Transformation input - Charcoal production plants (transformation)</t>
  </si>
  <si>
    <t>Transformation input - Coal Liquefaction Plants</t>
  </si>
  <si>
    <t>Transformation input - Gas-to-Liquids (GTL) Plants (Transformation)</t>
  </si>
  <si>
    <t>Transformation output - Electricity-only Plants</t>
  </si>
  <si>
    <t>Transformation output - CHP Plants</t>
  </si>
  <si>
    <t>Transformation output - Refineries</t>
  </si>
  <si>
    <t>Transformation output - Coke Ovens</t>
  </si>
  <si>
    <t>Transformation output - Blast Furnaces</t>
  </si>
  <si>
    <t>Transformation output - Gas Works</t>
  </si>
  <si>
    <t>Transformation output - Patent Fuel Plants</t>
  </si>
  <si>
    <t>Transformation output - BKB / PB Plants</t>
  </si>
  <si>
    <t>Transformation output - Charcoal production plants</t>
  </si>
  <si>
    <t>Pharmaceutical products</t>
  </si>
  <si>
    <t>Agriculture, Forestry and Fishing</t>
  </si>
  <si>
    <t>Road transport</t>
  </si>
  <si>
    <t>Rail transport</t>
  </si>
  <si>
    <t>Domestic passenger aviation</t>
  </si>
  <si>
    <t>Consumption in pipeline transport</t>
  </si>
  <si>
    <t>Rail transport - High speed trains (ktoe)</t>
  </si>
  <si>
    <t>NL</t>
  </si>
  <si>
    <t>Netherlands</t>
  </si>
  <si>
    <t>© European Union 2017-2018</t>
  </si>
  <si>
    <t>version 1.0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</si>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</sst>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#,##0.0;\-#,##0.0;&quot;-&quot;"/>
    <numFmt numFmtId="166" formatCode="#,##0.00;\-#,##0.00;&quot;-&quot;"/>
    <numFmt numFmtId="170" formatCode="mmmm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16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indexed="12"/>
      <name val="Arial"/>
      <family val="2"/>
    </font>
    <font>
      <sz val="8"/>
      <color rgb="FF333333"/>
      <name val="Arial"/>
      <family val="2"/>
    </font>
    <font>
      <sz val="8"/>
      <color indexed="21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1"/>
    </font>
    <font>
      <sz val="8"/>
      <color rgb="FF008080"/>
      <name val="Arial"/>
      <family val="2"/>
    </font>
    <font>
      <sz val="8"/>
      <color rgb="FF800000"/>
      <name val="Arial"/>
      <family val="2"/>
    </font>
    <font>
      <sz val="8"/>
      <color indexed="63"/>
      <name val="Arial"/>
      <family val="2"/>
    </font>
    <font>
      <sz val="8"/>
      <color rgb="FF0000FF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9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60">
    <xf numFmtId="0" fontId="0" fillId="0" borderId="0" xfId="0"/>
    <xf numFmtId="0" fontId="11" fillId="0" borderId="0" xfId="1" applyFont="1" applyFill="1" applyBorder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/>
    <xf numFmtId="165" fontId="15" fillId="0" borderId="0" xfId="1" applyNumberFormat="1" applyFont="1" applyFill="1"/>
    <xf numFmtId="165" fontId="16" fillId="0" borderId="0" xfId="1" applyNumberFormat="1" applyFont="1" applyFill="1"/>
    <xf numFmtId="165" fontId="8" fillId="0" borderId="0" xfId="1" applyNumberFormat="1" applyFont="1" applyFill="1"/>
    <xf numFmtId="165" fontId="18" fillId="0" borderId="0" xfId="1" applyNumberFormat="1" applyFont="1" applyFill="1"/>
    <xf numFmtId="0" fontId="19" fillId="0" borderId="1" xfId="6" applyFont="1" applyFill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11" fillId="0" borderId="1" xfId="6" applyFont="1" applyFill="1" applyBorder="1" applyAlignment="1">
      <alignment vertical="center"/>
    </xf>
    <xf numFmtId="0" fontId="11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11" fillId="0" borderId="0" xfId="6" applyFont="1" applyFill="1" applyAlignment="1">
      <alignment horizontal="center" vertical="center"/>
    </xf>
    <xf numFmtId="0" fontId="19" fillId="0" borderId="0" xfId="6" applyFont="1" applyFill="1" applyBorder="1" applyAlignment="1">
      <alignment horizontal="left" vertical="center"/>
    </xf>
    <xf numFmtId="0" fontId="22" fillId="0" borderId="0" xfId="6" applyFont="1" applyFill="1" applyBorder="1" applyAlignment="1">
      <alignment horizontal="left" vertical="center"/>
    </xf>
    <xf numFmtId="0" fontId="19" fillId="0" borderId="0" xfId="6" applyFont="1" applyFill="1" applyBorder="1" applyAlignment="1">
      <alignment horizontal="right" vertical="center"/>
    </xf>
    <xf numFmtId="0" fontId="22" fillId="0" borderId="0" xfId="6" applyFont="1" applyFill="1" applyAlignment="1">
      <alignment vertical="center"/>
    </xf>
    <xf numFmtId="0" fontId="20" fillId="0" borderId="0" xfId="6" applyFont="1" applyFill="1" applyAlignment="1">
      <alignment vertical="center"/>
    </xf>
    <xf numFmtId="0" fontId="23" fillId="0" borderId="0" xfId="6" applyFont="1" applyFill="1" applyAlignment="1">
      <alignment horizontal="left" vertical="center"/>
    </xf>
    <xf numFmtId="170" fontId="24" fillId="0" borderId="0" xfId="6" quotePrefix="1" applyNumberFormat="1" applyFont="1" applyFill="1" applyAlignment="1">
      <alignment horizontal="left" vertical="center"/>
    </xf>
    <xf numFmtId="0" fontId="13" fillId="0" borderId="0" xfId="6" applyFont="1" applyFill="1" applyAlignment="1">
      <alignment vertical="center"/>
    </xf>
    <xf numFmtId="0" fontId="2" fillId="0" borderId="0" xfId="1" applyFont="1" applyFill="1" applyAlignment="1">
      <alignment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right" vertical="center"/>
    </xf>
    <xf numFmtId="0" fontId="3" fillId="0" borderId="0" xfId="1" applyFill="1" applyBorder="1"/>
    <xf numFmtId="0" fontId="12" fillId="0" borderId="0" xfId="3" applyFont="1" applyFill="1" applyBorder="1" applyAlignment="1">
      <alignment horizontal="right"/>
    </xf>
    <xf numFmtId="166" fontId="10" fillId="0" borderId="0" xfId="1" applyNumberFormat="1" applyFont="1" applyFill="1" applyBorder="1"/>
    <xf numFmtId="0" fontId="6" fillId="0" borderId="0" xfId="2" applyFont="1" applyFill="1" applyBorder="1"/>
    <xf numFmtId="165" fontId="10" fillId="0" borderId="0" xfId="1" applyNumberFormat="1" applyFont="1" applyFill="1" applyBorder="1"/>
    <xf numFmtId="166" fontId="8" fillId="0" borderId="0" xfId="1" applyNumberFormat="1" applyFont="1" applyFill="1" applyBorder="1" applyAlignment="1">
      <alignment horizontal="left" indent="1"/>
    </xf>
    <xf numFmtId="165" fontId="8" fillId="0" borderId="0" xfId="1" applyNumberFormat="1" applyFont="1" applyFill="1" applyBorder="1"/>
    <xf numFmtId="166" fontId="4" fillId="0" borderId="0" xfId="1" applyNumberFormat="1" applyFont="1" applyFill="1" applyBorder="1" applyAlignment="1">
      <alignment indent="1"/>
    </xf>
    <xf numFmtId="165" fontId="4" fillId="0" borderId="0" xfId="1" applyNumberFormat="1" applyFont="1" applyFill="1" applyBorder="1"/>
    <xf numFmtId="166" fontId="9" fillId="0" borderId="0" xfId="1" applyNumberFormat="1" applyFont="1" applyFill="1" applyBorder="1" applyAlignment="1">
      <alignment indent="2"/>
    </xf>
    <xf numFmtId="165" fontId="9" fillId="0" borderId="0" xfId="1" applyNumberFormat="1" applyFont="1" applyFill="1" applyBorder="1"/>
    <xf numFmtId="166" fontId="7" fillId="0" borderId="0" xfId="1" applyNumberFormat="1" applyFont="1" applyFill="1" applyBorder="1" applyAlignment="1">
      <alignment indent="3"/>
    </xf>
    <xf numFmtId="165" fontId="7" fillId="0" borderId="0" xfId="1" applyNumberFormat="1" applyFont="1" applyFill="1" applyBorder="1"/>
    <xf numFmtId="0" fontId="8" fillId="0" borderId="0" xfId="1" applyFont="1" applyFill="1" applyBorder="1" applyAlignment="1">
      <alignment horizontal="left" indent="4"/>
    </xf>
    <xf numFmtId="166" fontId="8" fillId="0" borderId="0" xfId="1" applyNumberFormat="1" applyFont="1" applyFill="1" applyBorder="1" applyAlignment="1">
      <alignment horizontal="left" indent="4"/>
    </xf>
    <xf numFmtId="0" fontId="3" fillId="0" borderId="0" xfId="1" applyFill="1"/>
    <xf numFmtId="0" fontId="11" fillId="0" borderId="2" xfId="1" applyFont="1" applyFill="1" applyBorder="1"/>
    <xf numFmtId="2" fontId="10" fillId="0" borderId="0" xfId="1" applyNumberFormat="1" applyFont="1" applyFill="1"/>
    <xf numFmtId="49" fontId="10" fillId="0" borderId="0" xfId="1" applyNumberFormat="1" applyFont="1" applyFill="1"/>
    <xf numFmtId="165" fontId="10" fillId="0" borderId="0" xfId="1" applyNumberFormat="1" applyFont="1" applyFill="1"/>
    <xf numFmtId="2" fontId="4" fillId="0" borderId="0" xfId="1" applyNumberFormat="1" applyFont="1" applyFill="1" applyAlignment="1">
      <alignment indent="1"/>
    </xf>
    <xf numFmtId="49" fontId="4" fillId="0" borderId="0" xfId="1" applyNumberFormat="1" applyFont="1" applyFill="1"/>
    <xf numFmtId="2" fontId="9" fillId="0" borderId="0" xfId="1" applyNumberFormat="1" applyFont="1" applyFill="1" applyAlignment="1">
      <alignment indent="2"/>
    </xf>
    <xf numFmtId="49" fontId="9" fillId="0" borderId="0" xfId="1" applyNumberFormat="1" applyFont="1" applyFill="1"/>
    <xf numFmtId="2" fontId="7" fillId="0" borderId="0" xfId="1" applyNumberFormat="1" applyFont="1" applyFill="1" applyAlignment="1">
      <alignment indent="3"/>
    </xf>
    <xf numFmtId="49" fontId="7" fillId="0" borderId="0" xfId="1" applyNumberFormat="1" applyFont="1" applyFill="1"/>
    <xf numFmtId="2" fontId="17" fillId="0" borderId="0" xfId="1" applyNumberFormat="1" applyFont="1" applyFill="1" applyAlignment="1">
      <alignment indent="4"/>
    </xf>
    <xf numFmtId="49" fontId="17" fillId="0" borderId="0" xfId="1" applyNumberFormat="1" applyFont="1" applyFill="1"/>
    <xf numFmtId="49" fontId="9" fillId="0" borderId="0" xfId="1" applyNumberFormat="1" applyFont="1" applyFill="1" applyAlignment="1">
      <alignment indent="2"/>
    </xf>
    <xf numFmtId="49" fontId="7" fillId="0" borderId="0" xfId="1" applyNumberFormat="1" applyFont="1" applyFill="1" applyAlignment="1">
      <alignment indent="3"/>
    </xf>
    <xf numFmtId="49" fontId="17" fillId="0" borderId="0" xfId="1" applyNumberFormat="1" applyFont="1" applyFill="1" applyAlignment="1">
      <alignment indent="4"/>
    </xf>
    <xf numFmtId="49" fontId="15" fillId="0" borderId="0" xfId="1" applyNumberFormat="1" applyFont="1" applyFill="1"/>
    <xf numFmtId="49" fontId="4" fillId="0" borderId="0" xfId="1" applyNumberFormat="1" applyFont="1" applyFill="1" applyAlignment="1">
      <alignment indent="1"/>
    </xf>
    <xf numFmtId="165" fontId="3" fillId="0" borderId="0" xfId="1" applyNumberFormat="1" applyFill="1"/>
  </cellXfs>
  <cellStyles count="9">
    <cellStyle name="Comma 2" xfId="4"/>
    <cellStyle name="Hyperlink" xfId="2" builtinId="8"/>
    <cellStyle name="Normal" xfId="0" builtinId="0"/>
    <cellStyle name="Normal 2" xfId="1"/>
    <cellStyle name="Normal 2 2" xfId="3"/>
    <cellStyle name="Normal 2 2 2" xfId="5"/>
    <cellStyle name="Normal 3" xfId="6"/>
    <cellStyle name="Percent 2" xfId="7"/>
    <cellStyle name="Percent 3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2" customWidth="1"/>
    <col min="2" max="2" width="9.7109375" style="13" customWidth="1"/>
    <col min="3" max="3" width="107.42578125" style="11" customWidth="1"/>
    <col min="4" max="4" width="44.7109375" style="11" customWidth="1"/>
    <col min="5" max="6" width="9.7109375" style="11" customWidth="1"/>
    <col min="7" max="16384" width="9.140625" style="11"/>
  </cols>
  <sheetData>
    <row r="9" spans="1:10" ht="30" x14ac:dyDescent="0.25">
      <c r="A9" s="8"/>
      <c r="B9" s="9" t="s">
        <v>509</v>
      </c>
      <c r="C9" s="10"/>
      <c r="D9" s="10"/>
      <c r="E9" s="10"/>
      <c r="F9" s="10"/>
    </row>
    <row r="10" spans="1:10" hidden="1" x14ac:dyDescent="0.25"/>
    <row r="11" spans="1:10" hidden="1" x14ac:dyDescent="0.25">
      <c r="B11" s="12"/>
      <c r="C11" s="12"/>
    </row>
    <row r="12" spans="1:10" ht="11.25" hidden="1" customHeight="1" x14ac:dyDescent="0.25">
      <c r="B12" s="12"/>
      <c r="C12" s="12"/>
    </row>
    <row r="13" spans="1:10" s="12" customFormat="1" ht="11.25" hidden="1" customHeight="1" x14ac:dyDescent="0.25">
      <c r="D13" s="11"/>
      <c r="E13" s="11"/>
      <c r="F13" s="11"/>
      <c r="G13" s="11"/>
      <c r="H13" s="11"/>
      <c r="I13" s="11"/>
      <c r="J13" s="11"/>
    </row>
    <row r="14" spans="1:10" s="12" customFormat="1" ht="12.75" customHeight="1" x14ac:dyDescent="0.25">
      <c r="D14" s="11"/>
      <c r="E14" s="11"/>
      <c r="F14" s="11"/>
      <c r="G14" s="11"/>
      <c r="H14" s="11"/>
      <c r="I14" s="11"/>
      <c r="J14" s="11"/>
    </row>
    <row r="15" spans="1:10" s="12" customFormat="1" ht="12.75" customHeight="1" x14ac:dyDescent="0.25">
      <c r="D15" s="11"/>
      <c r="E15" s="11"/>
      <c r="F15" s="11"/>
      <c r="G15" s="11"/>
      <c r="H15" s="11"/>
      <c r="I15" s="11"/>
      <c r="J15" s="11"/>
    </row>
    <row r="16" spans="1:10" s="12" customFormat="1" ht="12.75" customHeight="1" x14ac:dyDescent="0.25">
      <c r="D16" s="11"/>
      <c r="E16" s="11"/>
      <c r="F16" s="11"/>
      <c r="G16" s="11"/>
      <c r="H16" s="11"/>
      <c r="I16" s="11"/>
      <c r="J16" s="11"/>
    </row>
    <row r="17" spans="1:10" s="12" customFormat="1" ht="12.75" customHeight="1" x14ac:dyDescent="0.25">
      <c r="D17" s="11"/>
      <c r="E17" s="11"/>
      <c r="F17" s="11"/>
      <c r="G17" s="11"/>
      <c r="H17" s="11"/>
      <c r="I17" s="11"/>
      <c r="J17" s="11"/>
    </row>
    <row r="18" spans="1:10" s="12" customFormat="1" ht="12.75" customHeight="1" x14ac:dyDescent="0.25">
      <c r="D18" s="11"/>
      <c r="E18" s="11"/>
      <c r="F18" s="11"/>
      <c r="G18" s="11"/>
      <c r="H18" s="11"/>
      <c r="I18" s="11"/>
      <c r="J18" s="11"/>
    </row>
    <row r="19" spans="1:10" s="12" customFormat="1" x14ac:dyDescent="0.25">
      <c r="D19" s="11"/>
      <c r="E19" s="11"/>
      <c r="F19" s="11"/>
      <c r="G19" s="11"/>
      <c r="H19" s="11"/>
      <c r="I19" s="11"/>
      <c r="J19" s="11"/>
    </row>
    <row r="20" spans="1:10" s="12" customFormat="1" ht="11.25" customHeight="1" x14ac:dyDescent="0.25">
      <c r="D20" s="11"/>
      <c r="E20" s="11"/>
      <c r="F20" s="11"/>
      <c r="G20" s="11"/>
      <c r="H20" s="11"/>
      <c r="I20" s="11"/>
      <c r="J20" s="11"/>
    </row>
    <row r="21" spans="1:10" s="12" customFormat="1" ht="11.25" customHeight="1" x14ac:dyDescent="0.25">
      <c r="D21" s="11"/>
      <c r="E21" s="11"/>
      <c r="F21" s="11"/>
      <c r="G21" s="11"/>
      <c r="H21" s="11"/>
      <c r="I21" s="11"/>
      <c r="J21" s="11"/>
    </row>
    <row r="22" spans="1:10" s="12" customFormat="1" ht="11.25" customHeight="1" x14ac:dyDescent="0.25">
      <c r="B22" s="13"/>
      <c r="C22" s="11"/>
      <c r="D22" s="11"/>
      <c r="E22" s="11"/>
      <c r="F22" s="11"/>
      <c r="G22" s="11"/>
      <c r="H22" s="11"/>
      <c r="I22" s="11"/>
      <c r="J22" s="11"/>
    </row>
    <row r="23" spans="1:10" s="12" customFormat="1" ht="27.75" x14ac:dyDescent="0.25">
      <c r="B23" s="14"/>
      <c r="C23" s="15" t="s">
        <v>570</v>
      </c>
      <c r="D23" s="16"/>
      <c r="E23" s="11"/>
      <c r="F23" s="11"/>
      <c r="G23" s="11"/>
      <c r="H23" s="11"/>
      <c r="I23" s="11"/>
      <c r="J23" s="11"/>
    </row>
    <row r="24" spans="1:10" s="12" customFormat="1" ht="11.25" customHeight="1" x14ac:dyDescent="0.25">
      <c r="B24" s="13"/>
      <c r="C24" s="11"/>
      <c r="D24" s="11"/>
      <c r="E24" s="11"/>
      <c r="F24" s="11"/>
      <c r="G24" s="11"/>
      <c r="H24" s="11"/>
      <c r="I24" s="11"/>
      <c r="J24" s="11"/>
    </row>
    <row r="25" spans="1:10" s="12" customFormat="1" ht="13.5" customHeight="1" x14ac:dyDescent="0.25">
      <c r="B25" s="13"/>
      <c r="C25" s="11"/>
      <c r="D25" s="11"/>
      <c r="E25" s="11"/>
      <c r="F25" s="11"/>
      <c r="G25" s="11"/>
      <c r="H25" s="11"/>
      <c r="I25" s="11"/>
      <c r="J25" s="11"/>
    </row>
    <row r="26" spans="1:10" s="12" customFormat="1" ht="10.5" customHeight="1" x14ac:dyDescent="0.25">
      <c r="B26" s="13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</row>
    <row r="28" spans="1:10" s="12" customFormat="1" ht="11.25" customHeight="1" x14ac:dyDescent="0.25">
      <c r="B28" s="13"/>
      <c r="C28" s="11"/>
      <c r="D28" s="11"/>
      <c r="E28" s="11"/>
      <c r="F28" s="11"/>
      <c r="G28" s="11"/>
      <c r="H28" s="11"/>
      <c r="I28" s="11"/>
      <c r="J28" s="11"/>
    </row>
    <row r="29" spans="1:10" s="12" customFormat="1" x14ac:dyDescent="0.25">
      <c r="B29" s="13"/>
      <c r="C29" s="11"/>
      <c r="D29" s="11"/>
      <c r="E29" s="11"/>
      <c r="F29" s="11"/>
      <c r="G29" s="11"/>
      <c r="H29" s="11"/>
      <c r="I29" s="11"/>
      <c r="J29" s="11"/>
    </row>
    <row r="30" spans="1:10" s="12" customFormat="1" ht="27.75" x14ac:dyDescent="0.25">
      <c r="B30" s="13"/>
      <c r="C30" s="17" t="s">
        <v>510</v>
      </c>
      <c r="D30" s="11"/>
      <c r="E30" s="11"/>
      <c r="F30" s="11"/>
      <c r="G30" s="11"/>
      <c r="H30" s="11"/>
      <c r="I30" s="11"/>
      <c r="J30" s="11"/>
    </row>
    <row r="31" spans="1:10" s="12" customFormat="1" ht="11.25" customHeight="1" x14ac:dyDescent="0.25">
      <c r="B31" s="13"/>
      <c r="C31" s="18"/>
      <c r="D31" s="11"/>
      <c r="E31" s="11"/>
      <c r="F31" s="11"/>
      <c r="G31" s="11"/>
      <c r="H31" s="11"/>
      <c r="I31" s="11"/>
      <c r="J31" s="11"/>
    </row>
    <row r="32" spans="1:10" s="12" customFormat="1" ht="11.25" customHeight="1" x14ac:dyDescent="0.25">
      <c r="B32" s="13"/>
      <c r="C32" s="18"/>
      <c r="D32" s="11"/>
      <c r="E32" s="11"/>
      <c r="F32" s="11"/>
      <c r="G32" s="11"/>
      <c r="H32" s="11"/>
      <c r="I32" s="11"/>
      <c r="J32" s="11"/>
    </row>
    <row r="33" spans="1:12" s="12" customFormat="1" ht="11.25" customHeight="1" x14ac:dyDescent="0.25">
      <c r="B33" s="13"/>
      <c r="C33" s="11"/>
      <c r="D33" s="11"/>
      <c r="E33" s="11"/>
      <c r="F33" s="11"/>
      <c r="G33" s="11"/>
      <c r="H33" s="11"/>
      <c r="I33" s="11"/>
      <c r="J33" s="11"/>
    </row>
    <row r="34" spans="1:12" s="12" customFormat="1" ht="11.25" customHeight="1" x14ac:dyDescent="0.25">
      <c r="B34" s="13"/>
      <c r="C34" s="11"/>
      <c r="D34" s="11"/>
      <c r="E34" s="11"/>
      <c r="F34" s="11"/>
      <c r="G34" s="11"/>
      <c r="H34" s="11"/>
      <c r="I34" s="11"/>
      <c r="J34" s="11"/>
    </row>
    <row r="35" spans="1:12" s="12" customFormat="1" ht="11.25" customHeight="1" x14ac:dyDescent="0.25">
      <c r="B35" s="13"/>
      <c r="C35" s="11"/>
      <c r="D35" s="11"/>
      <c r="E35" s="11"/>
      <c r="F35" s="11"/>
      <c r="G35" s="11"/>
      <c r="H35" s="11"/>
      <c r="I35" s="11"/>
      <c r="J35" s="11"/>
    </row>
    <row r="36" spans="1:12" s="12" customFormat="1" ht="13.5" customHeight="1" x14ac:dyDescent="0.25">
      <c r="B36" s="13"/>
      <c r="C36" s="11"/>
      <c r="D36" s="11"/>
      <c r="E36" s="11"/>
      <c r="F36" s="11"/>
      <c r="G36" s="11"/>
      <c r="H36" s="11"/>
      <c r="I36" s="11"/>
      <c r="J36" s="11"/>
    </row>
    <row r="37" spans="1:12" s="12" customFormat="1" ht="10.5" customHeight="1" x14ac:dyDescent="0.25">
      <c r="B37" s="13"/>
      <c r="C37" s="11"/>
      <c r="D37" s="11"/>
      <c r="E37" s="11"/>
      <c r="F37" s="11"/>
      <c r="G37" s="11"/>
      <c r="H37" s="11"/>
      <c r="I37" s="11"/>
      <c r="J37" s="11"/>
    </row>
    <row r="38" spans="1:12" x14ac:dyDescent="0.25">
      <c r="A38" s="11"/>
    </row>
    <row r="39" spans="1:12" s="12" customFormat="1" ht="12.75" customHeight="1" x14ac:dyDescent="0.25">
      <c r="B39" s="13"/>
      <c r="C39" s="11"/>
      <c r="E39" s="11"/>
      <c r="F39" s="11"/>
      <c r="G39" s="11"/>
      <c r="H39" s="11"/>
      <c r="I39" s="11"/>
      <c r="J39" s="11"/>
    </row>
    <row r="40" spans="1:12" s="12" customFormat="1" x14ac:dyDescent="0.25">
      <c r="B40" s="13"/>
      <c r="C40" s="11"/>
      <c r="E40" s="11"/>
      <c r="F40" s="11"/>
      <c r="G40" s="11"/>
      <c r="H40" s="11"/>
      <c r="I40" s="11"/>
      <c r="J40" s="11"/>
    </row>
    <row r="41" spans="1:12" s="12" customFormat="1" x14ac:dyDescent="0.25">
      <c r="B41" s="13"/>
      <c r="C41" s="11"/>
      <c r="D41" s="11"/>
      <c r="E41" s="11"/>
      <c r="F41" s="11"/>
      <c r="G41" s="11"/>
      <c r="H41" s="11"/>
      <c r="I41" s="11"/>
      <c r="J41" s="11"/>
    </row>
    <row r="42" spans="1:12" s="12" customFormat="1" ht="12.75" customHeight="1" x14ac:dyDescent="0.25">
      <c r="B42" s="13"/>
      <c r="C42" s="11"/>
      <c r="D42" s="11"/>
      <c r="E42" s="11"/>
      <c r="F42" s="11"/>
      <c r="G42" s="11"/>
      <c r="H42" s="11"/>
      <c r="I42" s="11"/>
      <c r="J42" s="11"/>
    </row>
    <row r="43" spans="1:12" ht="20.25" x14ac:dyDescent="0.25">
      <c r="D43" s="19" t="s">
        <v>573</v>
      </c>
    </row>
    <row r="44" spans="1:12" x14ac:dyDescent="0.25">
      <c r="A44" s="11"/>
      <c r="B44" s="11"/>
    </row>
    <row r="45" spans="1:12" ht="18" x14ac:dyDescent="0.25">
      <c r="A45" s="11"/>
      <c r="B45" s="11"/>
      <c r="D45" s="20">
        <v>43300.657627314817</v>
      </c>
    </row>
    <row r="46" spans="1:12" ht="12.75" x14ac:dyDescent="0.25">
      <c r="A46" s="11"/>
      <c r="B46" s="11"/>
      <c r="G46" s="21"/>
      <c r="H46" s="21"/>
      <c r="I46" s="21"/>
      <c r="J46" s="21"/>
      <c r="K46" s="21"/>
      <c r="L46" s="21"/>
    </row>
    <row r="47" spans="1:12" x14ac:dyDescent="0.25">
      <c r="A47" s="11"/>
      <c r="B47" s="11"/>
    </row>
    <row r="48" spans="1:12" x14ac:dyDescent="0.25">
      <c r="A48" s="11"/>
      <c r="B48" s="11"/>
    </row>
    <row r="49" spans="1:12" ht="15" x14ac:dyDescent="0.25">
      <c r="B49" s="22" t="s">
        <v>571</v>
      </c>
    </row>
    <row r="50" spans="1:12" ht="15" x14ac:dyDescent="0.25">
      <c r="B50" s="22"/>
    </row>
    <row r="51" spans="1:12" ht="15" x14ac:dyDescent="0.25">
      <c r="A51" s="21"/>
      <c r="B51" s="22" t="s">
        <v>511</v>
      </c>
      <c r="C51" s="21"/>
      <c r="D51" s="21"/>
      <c r="E51" s="21"/>
      <c r="F51" s="21"/>
    </row>
    <row r="52" spans="1:12" ht="15" x14ac:dyDescent="0.25">
      <c r="B52" s="22"/>
    </row>
    <row r="53" spans="1:12" ht="15" x14ac:dyDescent="0.25">
      <c r="B53" s="22" t="s">
        <v>574</v>
      </c>
    </row>
    <row r="54" spans="1:12" ht="15" x14ac:dyDescent="0.25">
      <c r="B54" s="22" t="s">
        <v>512</v>
      </c>
    </row>
    <row r="55" spans="1:12" ht="12.75" x14ac:dyDescent="0.25">
      <c r="B55" s="12"/>
      <c r="G55" s="21"/>
      <c r="H55" s="21"/>
      <c r="I55" s="21"/>
      <c r="J55" s="21"/>
      <c r="K55" s="21"/>
      <c r="L55" s="21"/>
    </row>
    <row r="56" spans="1:12" ht="15" x14ac:dyDescent="0.25">
      <c r="B56" s="22" t="s">
        <v>513</v>
      </c>
    </row>
    <row r="57" spans="1:12" ht="15" x14ac:dyDescent="0.25">
      <c r="B57" s="22" t="s">
        <v>514</v>
      </c>
    </row>
    <row r="62" spans="1:12" ht="12.75" x14ac:dyDescent="0.25">
      <c r="A62" s="21" t="s">
        <v>515</v>
      </c>
      <c r="B62" s="23"/>
      <c r="C62" s="24" t="s">
        <v>572</v>
      </c>
      <c r="D62" s="24"/>
      <c r="E62" s="25"/>
      <c r="F62" s="25" t="s">
        <v>516</v>
      </c>
    </row>
    <row r="65" spans="1:10" s="12" customFormat="1" ht="11.25" customHeight="1" x14ac:dyDescent="0.25">
      <c r="B65" s="13"/>
      <c r="C65" s="11"/>
      <c r="D65" s="11"/>
      <c r="E65" s="11"/>
      <c r="F65" s="11"/>
      <c r="G65" s="11"/>
      <c r="H65" s="11"/>
      <c r="I65" s="11"/>
      <c r="J65" s="11"/>
    </row>
    <row r="69" spans="1:10" x14ac:dyDescent="0.25">
      <c r="A69" s="11"/>
      <c r="B69" s="11"/>
    </row>
    <row r="70" spans="1:10" x14ac:dyDescent="0.25">
      <c r="A70" s="11"/>
      <c r="B70" s="11"/>
    </row>
    <row r="71" spans="1:10" x14ac:dyDescent="0.25">
      <c r="A71" s="11"/>
      <c r="B71" s="11"/>
    </row>
    <row r="72" spans="1:10" x14ac:dyDescent="0.25">
      <c r="A72" s="11"/>
      <c r="B72" s="11"/>
    </row>
    <row r="73" spans="1:10" x14ac:dyDescent="0.25">
      <c r="A73" s="11"/>
      <c r="B73" s="11"/>
    </row>
    <row r="74" spans="1:10" x14ac:dyDescent="0.25">
      <c r="A74" s="11"/>
      <c r="B74" s="11"/>
    </row>
    <row r="75" spans="1:10" x14ac:dyDescent="0.25">
      <c r="A75" s="11"/>
      <c r="B75" s="11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R155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57.140625" style="26" bestFit="1" customWidth="1"/>
    <col min="2" max="2" width="20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3" t="s">
        <v>128</v>
      </c>
      <c r="B1" s="2" t="s">
        <v>569</v>
      </c>
      <c r="C1" s="3">
        <v>2000</v>
      </c>
      <c r="D1" s="3">
        <v>2001</v>
      </c>
      <c r="E1" s="3">
        <v>2002</v>
      </c>
      <c r="F1" s="3">
        <v>2003</v>
      </c>
      <c r="G1" s="3">
        <v>2004</v>
      </c>
      <c r="H1" s="3">
        <v>2005</v>
      </c>
      <c r="I1" s="3">
        <v>2006</v>
      </c>
      <c r="J1" s="3">
        <v>2007</v>
      </c>
      <c r="K1" s="3">
        <v>2008</v>
      </c>
      <c r="L1" s="3">
        <v>2009</v>
      </c>
      <c r="M1" s="3">
        <v>2010</v>
      </c>
      <c r="N1" s="3">
        <v>2011</v>
      </c>
      <c r="O1" s="3">
        <v>2012</v>
      </c>
      <c r="P1" s="3">
        <v>2013</v>
      </c>
      <c r="Q1" s="3">
        <v>2014</v>
      </c>
      <c r="R1" s="3">
        <v>2015</v>
      </c>
    </row>
    <row r="2" spans="1:18" ht="11.25" customHeight="1" x14ac:dyDescent="0.25">
      <c r="A2" s="1"/>
      <c r="B2" s="27" t="s">
        <v>127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1.25" customHeight="1" x14ac:dyDescent="0.25">
      <c r="A3" s="28" t="s">
        <v>126</v>
      </c>
      <c r="B3" s="29" t="str">
        <f ca="1">HYPERLINK("#"&amp;CELL("address",prod!$C$2),"prod")</f>
        <v>prod</v>
      </c>
      <c r="C3" s="30">
        <f>prod!C$2</f>
        <v>57861.827648801001</v>
      </c>
      <c r="D3" s="30">
        <f>prod!D$2</f>
        <v>61691.199999999997</v>
      </c>
      <c r="E3" s="30">
        <f>prod!E$2</f>
        <v>60830.2</v>
      </c>
      <c r="F3" s="30">
        <f>prod!F$2</f>
        <v>58978.400000000001</v>
      </c>
      <c r="G3" s="30">
        <f>prod!G$2</f>
        <v>68176.899999999994</v>
      </c>
      <c r="H3" s="30">
        <f>prod!H$2</f>
        <v>62498.566924620201</v>
      </c>
      <c r="I3" s="30">
        <f>prod!I$2</f>
        <v>61363.1</v>
      </c>
      <c r="J3" s="30">
        <f>prod!J$2</f>
        <v>61269.9</v>
      </c>
      <c r="K3" s="30">
        <f>prod!K$2</f>
        <v>66598.099999999991</v>
      </c>
      <c r="L3" s="30">
        <f>prod!L$2</f>
        <v>63034.9</v>
      </c>
      <c r="M3" s="30">
        <f>prod!M$2</f>
        <v>69852.106620808205</v>
      </c>
      <c r="N3" s="30">
        <f>prod!N$2</f>
        <v>64384.518008980602</v>
      </c>
      <c r="O3" s="30">
        <f>prod!O$2</f>
        <v>64694.133944778798</v>
      </c>
      <c r="P3" s="30">
        <f>prod!P$2</f>
        <v>69253.0094582975</v>
      </c>
      <c r="Q3" s="30">
        <f>prod!Q$2</f>
        <v>58495.581350912398</v>
      </c>
      <c r="R3" s="30">
        <f>prod!R$2</f>
        <v>47592.839400019097</v>
      </c>
    </row>
    <row r="4" spans="1:18" ht="11.25" customHeight="1" x14ac:dyDescent="0.25">
      <c r="A4" s="28" t="s">
        <v>125</v>
      </c>
      <c r="B4" s="29" t="str">
        <f ca="1">HYPERLINK("#"&amp;CELL("address",prodrec!$C$2),"prodrec")</f>
        <v>prodrec</v>
      </c>
      <c r="C4" s="30">
        <f>prodrec!C$2</f>
        <v>3771.2334002101802</v>
      </c>
      <c r="D4" s="30">
        <f>prodrec!D$2</f>
        <v>3915.7000000000003</v>
      </c>
      <c r="E4" s="30">
        <f>prodrec!E$2</f>
        <v>4413.5</v>
      </c>
      <c r="F4" s="30">
        <f>prodrec!F$2</f>
        <v>4712.8999999999996</v>
      </c>
      <c r="G4" s="30">
        <f>prodrec!G$2</f>
        <v>4600.0999999999995</v>
      </c>
      <c r="H4" s="30">
        <f>prodrec!H$2</f>
        <v>4087.1070985000506</v>
      </c>
      <c r="I4" s="30">
        <f>prodrec!I$2</f>
        <v>3882</v>
      </c>
      <c r="J4" s="30">
        <f>prodrec!J$2</f>
        <v>4087.8</v>
      </c>
      <c r="K4" s="30">
        <f>prodrec!K$2</f>
        <v>3629.3999999999996</v>
      </c>
      <c r="L4" s="30">
        <f>prodrec!L$2</f>
        <v>3787.8</v>
      </c>
      <c r="M4" s="30">
        <f>prodrec!M$2</f>
        <v>4093.8664373746101</v>
      </c>
      <c r="N4" s="30">
        <f>prodrec!N$2</f>
        <v>3592.4333619948402</v>
      </c>
      <c r="O4" s="30">
        <f>prodrec!O$2</f>
        <v>3786.2090379287301</v>
      </c>
      <c r="P4" s="30">
        <f>prodrec!P$2</f>
        <v>3523.6457437661211</v>
      </c>
      <c r="Q4" s="30">
        <f>prodrec!Q$2</f>
        <v>3782.8890799656101</v>
      </c>
      <c r="R4" s="30">
        <f>prodrec!R$2</f>
        <v>3653.1002197382195</v>
      </c>
    </row>
    <row r="5" spans="1:18" ht="11.25" customHeight="1" x14ac:dyDescent="0.25">
      <c r="A5" s="28" t="s">
        <v>124</v>
      </c>
      <c r="B5" s="29" t="str">
        <f ca="1">HYPERLINK("#"&amp;CELL("address",fos!$C$2),"fos")</f>
        <v>fos</v>
      </c>
      <c r="C5" s="30">
        <f>fos!C$2</f>
        <v>13.112639724849499</v>
      </c>
      <c r="D5" s="30">
        <f>fos!D$2</f>
        <v>11.5</v>
      </c>
      <c r="E5" s="30">
        <f>fos!E$2</f>
        <v>9.9</v>
      </c>
      <c r="F5" s="30">
        <f>fos!F$2</f>
        <v>7.5</v>
      </c>
      <c r="G5" s="30">
        <f>fos!G$2</f>
        <v>10.4</v>
      </c>
      <c r="H5" s="30">
        <f>fos!H$2</f>
        <v>10.652526989586301</v>
      </c>
      <c r="I5" s="30">
        <f>fos!I$2</f>
        <v>63.300000000000004</v>
      </c>
      <c r="J5" s="30">
        <f>fos!J$2</f>
        <v>189.39999999999998</v>
      </c>
      <c r="K5" s="30">
        <f>fos!K$2</f>
        <v>247.8</v>
      </c>
      <c r="L5" s="30">
        <f>fos!L$2</f>
        <v>234.60000000000002</v>
      </c>
      <c r="M5" s="30">
        <f>fos!M$2</f>
        <v>146.93799560523519</v>
      </c>
      <c r="N5" s="30">
        <f>fos!N$2</f>
        <v>171.9212763924717</v>
      </c>
      <c r="O5" s="30">
        <f>fos!O$2</f>
        <v>318.548772332091</v>
      </c>
      <c r="P5" s="30">
        <f>fos!P$2</f>
        <v>296.86156491831503</v>
      </c>
      <c r="Q5" s="30">
        <f>fos!Q$2</f>
        <v>321.89261488487602</v>
      </c>
      <c r="R5" s="30">
        <f>fos!R$2</f>
        <v>361.97095633897004</v>
      </c>
    </row>
    <row r="6" spans="1:18" ht="11.25" customHeight="1" x14ac:dyDescent="0.25">
      <c r="A6" s="28" t="s">
        <v>123</v>
      </c>
      <c r="B6" s="29" t="str">
        <f ca="1">HYPERLINK("#"&amp;CELL("address",recycl!$C$2),"recycl")</f>
        <v>recycl</v>
      </c>
      <c r="C6" s="30">
        <f>recycl!C$2</f>
        <v>301.184675647272</v>
      </c>
      <c r="D6" s="30">
        <f>recycl!D$2</f>
        <v>289.3</v>
      </c>
      <c r="E6" s="30">
        <f>recycl!E$2</f>
        <v>271</v>
      </c>
      <c r="F6" s="30">
        <f>recycl!F$2</f>
        <v>250.4</v>
      </c>
      <c r="G6" s="30">
        <f>recycl!G$2</f>
        <v>261.2</v>
      </c>
      <c r="H6" s="30">
        <f>recycl!H$2</f>
        <v>262.32444826597902</v>
      </c>
      <c r="I6" s="30">
        <f>recycl!I$2</f>
        <v>290.39999999999998</v>
      </c>
      <c r="J6" s="30">
        <f>recycl!J$2</f>
        <v>367</v>
      </c>
      <c r="K6" s="30">
        <f>recycl!K$2</f>
        <v>367</v>
      </c>
      <c r="L6" s="30">
        <f>recycl!L$2</f>
        <v>255.8</v>
      </c>
      <c r="M6" s="30">
        <f>recycl!M$2</f>
        <v>322.77634470239798</v>
      </c>
      <c r="N6" s="30">
        <f>recycl!N$2</f>
        <v>357.31346135473399</v>
      </c>
      <c r="O6" s="30">
        <f>recycl!O$2</f>
        <v>279.59300659214699</v>
      </c>
      <c r="P6" s="30">
        <f>recycl!P$2</f>
        <v>276.344702398013</v>
      </c>
      <c r="Q6" s="30">
        <f>recycl!Q$2</f>
        <v>391.85057800707</v>
      </c>
      <c r="R6" s="30">
        <f>recycl!R$2</f>
        <v>376.73163275054901</v>
      </c>
    </row>
    <row r="7" spans="1:18" ht="11.25" customHeight="1" x14ac:dyDescent="0.25">
      <c r="A7" s="28" t="s">
        <v>122</v>
      </c>
      <c r="B7" s="29" t="str">
        <f ca="1">HYPERLINK("#"&amp;CELL("address",imp!$C$2),"imp")</f>
        <v>imp</v>
      </c>
      <c r="C7" s="30">
        <f>imp!C$2</f>
        <v>132777.58670106</v>
      </c>
      <c r="D7" s="30">
        <f>imp!D$2</f>
        <v>142458.5</v>
      </c>
      <c r="E7" s="30">
        <f>imp!E$2</f>
        <v>140602.6</v>
      </c>
      <c r="F7" s="30">
        <f>imp!F$2</f>
        <v>141195.5</v>
      </c>
      <c r="G7" s="30">
        <f>imp!G$2</f>
        <v>147450.9045</v>
      </c>
      <c r="H7" s="30">
        <f>imp!H$2</f>
        <v>157541.56259959345</v>
      </c>
      <c r="I7" s="30">
        <f>imp!I$2</f>
        <v>165399.4</v>
      </c>
      <c r="J7" s="30">
        <f>imp!J$2</f>
        <v>163475.19510000004</v>
      </c>
      <c r="K7" s="30">
        <f>imp!K$2</f>
        <v>165678.82331999997</v>
      </c>
      <c r="L7" s="30">
        <f>imp!L$2</f>
        <v>169857.8</v>
      </c>
      <c r="M7" s="30">
        <f>imp!M$2</f>
        <v>179483.51963313296</v>
      </c>
      <c r="N7" s="30">
        <f>imp!N$2</f>
        <v>177526.65885275649</v>
      </c>
      <c r="O7" s="30">
        <f>imp!O$2</f>
        <v>188673.67006769576</v>
      </c>
      <c r="P7" s="30">
        <f>imp!P$2</f>
        <v>193919.126779402</v>
      </c>
      <c r="Q7" s="30">
        <f>imp!Q$2</f>
        <v>196073.707843699</v>
      </c>
      <c r="R7" s="30">
        <f>imp!R$2</f>
        <v>220509.26722078933</v>
      </c>
    </row>
    <row r="8" spans="1:18" ht="11.25" customHeight="1" x14ac:dyDescent="0.25">
      <c r="A8" s="28" t="s">
        <v>121</v>
      </c>
      <c r="B8" s="29" t="str">
        <f ca="1">HYPERLINK("#"&amp;CELL("address",stc!$C$2),"stc")</f>
        <v>stc</v>
      </c>
      <c r="C8" s="30">
        <f>stc!C$2</f>
        <v>-1961.1172077512999</v>
      </c>
      <c r="D8" s="30">
        <f>stc!D$2</f>
        <v>-0.90129999999999999</v>
      </c>
      <c r="E8" s="30">
        <f>stc!E$2</f>
        <v>992.29913999999997</v>
      </c>
      <c r="F8" s="30">
        <f>stc!F$2</f>
        <v>-131.19999999999999</v>
      </c>
      <c r="G8" s="30">
        <f>stc!G$2</f>
        <v>-815.20450000000005</v>
      </c>
      <c r="H8" s="30">
        <f>stc!H$2</f>
        <v>-1012.7338998704</v>
      </c>
      <c r="I8" s="30">
        <f>stc!I$2</f>
        <v>-115.68639</v>
      </c>
      <c r="J8" s="30">
        <f>stc!J$2</f>
        <v>397.60489999999999</v>
      </c>
      <c r="K8" s="30">
        <f>stc!K$2</f>
        <v>-2006.1233199999999</v>
      </c>
      <c r="L8" s="30">
        <f>stc!L$2</f>
        <v>-2951.6915100000001</v>
      </c>
      <c r="M8" s="30">
        <f>stc!M$2</f>
        <v>-869.73511496850006</v>
      </c>
      <c r="N8" s="30">
        <f>stc!N$2</f>
        <v>1481.0797542944999</v>
      </c>
      <c r="O8" s="30">
        <f>stc!O$2</f>
        <v>112.2523551565</v>
      </c>
      <c r="P8" s="30">
        <f>stc!P$2</f>
        <v>-882.08235676209995</v>
      </c>
      <c r="Q8" s="30">
        <f>stc!Q$2</f>
        <v>61.124686229799998</v>
      </c>
      <c r="R8" s="30">
        <f>stc!R$2</f>
        <v>-5170.3926626537996</v>
      </c>
    </row>
    <row r="9" spans="1:18" ht="11.25" customHeight="1" x14ac:dyDescent="0.25">
      <c r="A9" s="28" t="s">
        <v>120</v>
      </c>
      <c r="B9" s="29" t="str">
        <f ca="1">HYPERLINK("#"&amp;CELL("address",duse!$C$2),"duse")</f>
        <v>duse</v>
      </c>
      <c r="C9" s="30">
        <f>duse!C$2</f>
        <v>3761.2496417311499</v>
      </c>
      <c r="D9" s="30">
        <f>duse!D$2</f>
        <v>3896.8</v>
      </c>
      <c r="E9" s="30">
        <f>duse!E$2</f>
        <v>4382.3</v>
      </c>
      <c r="F9" s="30">
        <f>duse!F$2</f>
        <v>4676.6000000000004</v>
      </c>
      <c r="G9" s="30">
        <f>duse!G$2</f>
        <v>4556.8</v>
      </c>
      <c r="H9" s="30">
        <f>duse!H$2</f>
        <v>4052.35502054075</v>
      </c>
      <c r="I9" s="30">
        <f>duse!I$2</f>
        <v>3858</v>
      </c>
      <c r="J9" s="30">
        <f>duse!J$2</f>
        <v>4135.3999999999996</v>
      </c>
      <c r="K9" s="30">
        <f>duse!K$2</f>
        <v>3698</v>
      </c>
      <c r="L9" s="30">
        <f>duse!L$2</f>
        <v>3870.8</v>
      </c>
      <c r="M9" s="30">
        <f>duse!M$2</f>
        <v>4124.1043278876496</v>
      </c>
      <c r="N9" s="30">
        <f>duse!N$2</f>
        <v>3630.4337441482799</v>
      </c>
      <c r="O9" s="30">
        <f>duse!O$2</f>
        <v>3845.6100124199902</v>
      </c>
      <c r="P9" s="30">
        <f>duse!P$2</f>
        <v>3596.8520110824502</v>
      </c>
      <c r="Q9" s="30">
        <f>duse!Q$2</f>
        <v>3649.3742237508391</v>
      </c>
      <c r="R9" s="30">
        <f>duse!R$2</f>
        <v>3731.1789433457502</v>
      </c>
    </row>
    <row r="10" spans="1:18" ht="11.25" customHeight="1" x14ac:dyDescent="0.25">
      <c r="A10" s="28" t="s">
        <v>119</v>
      </c>
      <c r="B10" s="29" t="str">
        <f ca="1">HYPERLINK("#"&amp;CELL("address",exp!$C$2),"exp")</f>
        <v>exp</v>
      </c>
      <c r="C10" s="30">
        <f>exp!C$2</f>
        <v>98112.877251023339</v>
      </c>
      <c r="D10" s="30">
        <f>exp!D$2</f>
        <v>110361.59870000002</v>
      </c>
      <c r="E10" s="30">
        <f>exp!E$2</f>
        <v>107635.69914</v>
      </c>
      <c r="F10" s="30">
        <f>exp!F$2</f>
        <v>103379.8</v>
      </c>
      <c r="G10" s="30">
        <f>exp!G$2</f>
        <v>115621.49999999999</v>
      </c>
      <c r="H10" s="30">
        <f>exp!H$2</f>
        <v>119964.53138435099</v>
      </c>
      <c r="I10" s="30">
        <f>exp!I$2</f>
        <v>127428.91360999997</v>
      </c>
      <c r="J10" s="30">
        <f>exp!J$2</f>
        <v>125786.19999999998</v>
      </c>
      <c r="K10" s="30">
        <f>exp!K$2</f>
        <v>131857.1</v>
      </c>
      <c r="L10" s="30">
        <f>exp!L$2</f>
        <v>135366.20848999999</v>
      </c>
      <c r="M10" s="30">
        <f>exp!M$2</f>
        <v>149578.19647956686</v>
      </c>
      <c r="N10" s="30">
        <f>exp!N$2</f>
        <v>149094.559090475</v>
      </c>
      <c r="O10" s="30">
        <f>exp!O$2</f>
        <v>160162.009171682</v>
      </c>
      <c r="P10" s="30">
        <f>exp!P$2</f>
        <v>169670.77424016167</v>
      </c>
      <c r="Q10" s="30">
        <f>exp!Q$2</f>
        <v>166478.86615943111</v>
      </c>
      <c r="R10" s="30">
        <f>exp!R$2</f>
        <v>173724.46737365099</v>
      </c>
    </row>
    <row r="11" spans="1:18" ht="11.25" customHeight="1" x14ac:dyDescent="0.25">
      <c r="A11" s="28" t="s">
        <v>118</v>
      </c>
      <c r="B11" s="29" t="str">
        <f ca="1">HYPERLINK("#"&amp;CELL("address",bun!$C$2),"bun")</f>
        <v>bun</v>
      </c>
      <c r="C11" s="30">
        <f>bun!C$2</f>
        <v>12869.3990637241</v>
      </c>
      <c r="D11" s="30">
        <f>bun!D$2</f>
        <v>14069.2</v>
      </c>
      <c r="E11" s="30">
        <f>bun!E$2</f>
        <v>13947.1</v>
      </c>
      <c r="F11" s="30">
        <f>bun!F$2</f>
        <v>13088.3</v>
      </c>
      <c r="G11" s="30">
        <f>bun!G$2</f>
        <v>14254.4</v>
      </c>
      <c r="H11" s="30">
        <f>bun!H$2</f>
        <v>15264.545715104599</v>
      </c>
      <c r="I11" s="30">
        <f>bun!I$2</f>
        <v>16275.7</v>
      </c>
      <c r="J11" s="30">
        <f>bun!J$2</f>
        <v>16682.800000000003</v>
      </c>
      <c r="K11" s="30">
        <f>bun!K$2</f>
        <v>16018.9</v>
      </c>
      <c r="L11" s="30">
        <f>bun!L$2</f>
        <v>14301.5</v>
      </c>
      <c r="M11" s="30">
        <f>bun!M$2</f>
        <v>13543.9476449795</v>
      </c>
      <c r="N11" s="30">
        <f>bun!N$2</f>
        <v>14576.2396102035</v>
      </c>
      <c r="O11" s="30">
        <f>bun!O$2</f>
        <v>13397.5828795261</v>
      </c>
      <c r="P11" s="30">
        <f>bun!P$2</f>
        <v>12833.0944874367</v>
      </c>
      <c r="Q11" s="30">
        <f>bun!Q$2</f>
        <v>12639.9875800134</v>
      </c>
      <c r="R11" s="30">
        <f>bun!R$2</f>
        <v>12311.3356262539</v>
      </c>
    </row>
    <row r="12" spans="1:18" ht="11.25" customHeight="1" x14ac:dyDescent="0.25">
      <c r="A12" s="31" t="s">
        <v>117</v>
      </c>
      <c r="B12" s="29" t="str">
        <f ca="1">HYPERLINK("#"&amp;CELL("address",buni!$C$2),"buni")</f>
        <v>buni</v>
      </c>
      <c r="C12" s="32">
        <f>buni!C$2</f>
        <v>745.94427645393523</v>
      </c>
      <c r="D12" s="32">
        <f>buni!D$2</f>
        <v>735.3256505085543</v>
      </c>
      <c r="E12" s="32">
        <f>buni!E$2</f>
        <v>794.51970081647937</v>
      </c>
      <c r="F12" s="32">
        <f>buni!F$2</f>
        <v>789.79663396125443</v>
      </c>
      <c r="G12" s="32">
        <f>buni!G$2</f>
        <v>700.57268578974117</v>
      </c>
      <c r="H12" s="32">
        <f>buni!H$2</f>
        <v>645.58531596503656</v>
      </c>
      <c r="I12" s="32">
        <f>buni!I$2</f>
        <v>636.26337370328861</v>
      </c>
      <c r="J12" s="32">
        <f>buni!J$2</f>
        <v>631.89273072763706</v>
      </c>
      <c r="K12" s="32">
        <f>buni!K$2</f>
        <v>650.10689161264395</v>
      </c>
      <c r="L12" s="32">
        <f>buni!L$2</f>
        <v>655.47982042451463</v>
      </c>
      <c r="M12" s="32">
        <f>buni!M$2</f>
        <v>722.93319313338657</v>
      </c>
      <c r="N12" s="32">
        <f>buni!N$2</f>
        <v>725.05434036799215</v>
      </c>
      <c r="O12" s="32">
        <f>buni!O$2</f>
        <v>718.79971103485286</v>
      </c>
      <c r="P12" s="32">
        <f>buni!P$2</f>
        <v>736.27847207999412</v>
      </c>
      <c r="Q12" s="32">
        <f>buni!Q$2</f>
        <v>780.91441489152294</v>
      </c>
      <c r="R12" s="32">
        <f>buni!R$2</f>
        <v>751.14403596651425</v>
      </c>
    </row>
    <row r="13" spans="1:18" ht="11.25" customHeight="1" x14ac:dyDescent="0.25">
      <c r="A13" s="31" t="s">
        <v>116</v>
      </c>
      <c r="B13" s="29" t="str">
        <f ca="1">HYPERLINK("#"&amp;CELL("address",bune!$C$2),"bune")</f>
        <v>bune</v>
      </c>
      <c r="C13" s="32">
        <f>bune!C$2</f>
        <v>12123.454787270166</v>
      </c>
      <c r="D13" s="32">
        <f>bune!D$2</f>
        <v>13333.874349491447</v>
      </c>
      <c r="E13" s="32">
        <f>bune!E$2</f>
        <v>13152.580299183519</v>
      </c>
      <c r="F13" s="32">
        <f>bune!F$2</f>
        <v>12298.503366038747</v>
      </c>
      <c r="G13" s="32">
        <f>bune!G$2</f>
        <v>13553.827314210259</v>
      </c>
      <c r="H13" s="32">
        <f>bune!H$2</f>
        <v>14618.960399139563</v>
      </c>
      <c r="I13" s="32">
        <f>bune!I$2</f>
        <v>15639.436626296714</v>
      </c>
      <c r="J13" s="32">
        <f>bune!J$2</f>
        <v>16050.90726927236</v>
      </c>
      <c r="K13" s="32">
        <f>bune!K$2</f>
        <v>15368.793108387355</v>
      </c>
      <c r="L13" s="32">
        <f>bune!L$2</f>
        <v>13646.020179575486</v>
      </c>
      <c r="M13" s="32">
        <f>bune!M$2</f>
        <v>12821.014451846115</v>
      </c>
      <c r="N13" s="32">
        <f>bune!N$2</f>
        <v>13851.185269835509</v>
      </c>
      <c r="O13" s="32">
        <f>bune!O$2</f>
        <v>12678.783168491247</v>
      </c>
      <c r="P13" s="32">
        <f>bune!P$2</f>
        <v>12096.816015356706</v>
      </c>
      <c r="Q13" s="32">
        <f>bune!Q$2</f>
        <v>11859.073165121876</v>
      </c>
      <c r="R13" s="32">
        <f>bune!R$2</f>
        <v>11560.191590287384</v>
      </c>
    </row>
    <row r="14" spans="1:18" ht="11.25" customHeight="1" x14ac:dyDescent="0.25">
      <c r="A14" s="28" t="s">
        <v>115</v>
      </c>
      <c r="B14" s="29" t="str">
        <f ca="1">HYPERLINK("#"&amp;CELL("address",GIC!$C$2),"GIC")</f>
        <v>GIC</v>
      </c>
      <c r="C14" s="30">
        <f>GIC!C$2</f>
        <v>78020.301901213432</v>
      </c>
      <c r="D14" s="30">
        <f>GIC!D$2</f>
        <v>80037.699999999983</v>
      </c>
      <c r="E14" s="30">
        <f>GIC!E$2</f>
        <v>81154.39999999998</v>
      </c>
      <c r="F14" s="30">
        <f>GIC!F$2</f>
        <v>83868.800000000017</v>
      </c>
      <c r="G14" s="30">
        <f>GIC!G$2</f>
        <v>85251.6</v>
      </c>
      <c r="H14" s="30">
        <f>GIC!H$2</f>
        <v>84106.047578102502</v>
      </c>
      <c r="I14" s="30">
        <f>GIC!I$2</f>
        <v>83319.899999999994</v>
      </c>
      <c r="J14" s="30">
        <f>GIC!J$2</f>
        <v>83182.500000000029</v>
      </c>
      <c r="K14" s="30">
        <f>GIC!K$2</f>
        <v>82941</v>
      </c>
      <c r="L14" s="30">
        <f>GIC!L$2</f>
        <v>80680.699999999983</v>
      </c>
      <c r="M14" s="30">
        <f>GIC!M$2</f>
        <v>85783.223464220864</v>
      </c>
      <c r="N14" s="30">
        <f>GIC!N$2</f>
        <v>80212.69227094682</v>
      </c>
      <c r="O14" s="30">
        <f>GIC!O$2</f>
        <v>80459.205120855942</v>
      </c>
      <c r="P14" s="30">
        <f>GIC!P$2</f>
        <v>80286.185153339029</v>
      </c>
      <c r="Q14" s="30">
        <f>GIC!Q$2</f>
        <v>76358.818190503356</v>
      </c>
      <c r="R14" s="30">
        <f>GIC!R$2</f>
        <v>77556.534823731694</v>
      </c>
    </row>
    <row r="15" spans="1:18" ht="11.25" customHeight="1" x14ac:dyDescent="0.25">
      <c r="A15" s="28" t="s">
        <v>114</v>
      </c>
      <c r="B15" s="29" t="str">
        <f ca="1">HYPERLINK("#"&amp;CELL("address",TITOT!$C$2),"TITOT")</f>
        <v>TITOT</v>
      </c>
      <c r="C15" s="30">
        <f>TITOT!C$2</f>
        <v>83041.368109295887</v>
      </c>
      <c r="D15" s="30">
        <f>TITOT!D$2</f>
        <v>83752.299999999974</v>
      </c>
      <c r="E15" s="30">
        <f>TITOT!E$2</f>
        <v>79468.39999999998</v>
      </c>
      <c r="F15" s="30">
        <f>TITOT!F$2</f>
        <v>82481.8</v>
      </c>
      <c r="G15" s="30">
        <f>TITOT!G$2</f>
        <v>85267.000000000015</v>
      </c>
      <c r="H15" s="30">
        <f>TITOT!H$2</f>
        <v>85406.038024266716</v>
      </c>
      <c r="I15" s="30">
        <f>TITOT!I$2</f>
        <v>82517.200000000012</v>
      </c>
      <c r="J15" s="30">
        <f>TITOT!J$2</f>
        <v>81915.199999999997</v>
      </c>
      <c r="K15" s="30">
        <f>TITOT!K$2</f>
        <v>82585.200000000012</v>
      </c>
      <c r="L15" s="30">
        <f>TITOT!L$2</f>
        <v>81544.89999999998</v>
      </c>
      <c r="M15" s="30">
        <f>TITOT!M$2</f>
        <v>85838.253558803917</v>
      </c>
      <c r="N15" s="30">
        <f>TITOT!N$2</f>
        <v>83310.547434795095</v>
      </c>
      <c r="O15" s="30">
        <f>TITOT!O$2</f>
        <v>81533.247348810517</v>
      </c>
      <c r="P15" s="30">
        <f>TITOT!P$2</f>
        <v>79682.024457819804</v>
      </c>
      <c r="Q15" s="30">
        <f>TITOT!Q$2</f>
        <v>81775.484857170115</v>
      </c>
      <c r="R15" s="30">
        <f>TITOT!R$2</f>
        <v>85866.246297888603</v>
      </c>
    </row>
    <row r="16" spans="1:18" ht="11.25" customHeight="1" x14ac:dyDescent="0.25">
      <c r="A16" s="33" t="s">
        <v>113</v>
      </c>
      <c r="B16" s="29" t="str">
        <f ca="1">HYPERLINK("#"&amp;CELL("address",tipgn!$C$2),"tipgn")</f>
        <v>tipgn</v>
      </c>
      <c r="C16" s="34">
        <f>tipgn!C$2</f>
        <v>1012.73048629025</v>
      </c>
      <c r="D16" s="34">
        <f>tipgn!D$2</f>
        <v>1025.5999999999999</v>
      </c>
      <c r="E16" s="34">
        <f>tipgn!E$2</f>
        <v>1009.9</v>
      </c>
      <c r="F16" s="34">
        <f>tipgn!F$2</f>
        <v>1036.5</v>
      </c>
      <c r="G16" s="34">
        <f>tipgn!G$2</f>
        <v>985.9</v>
      </c>
      <c r="H16" s="34">
        <f>tipgn!H$2</f>
        <v>1031.04996656157</v>
      </c>
      <c r="I16" s="34">
        <f>tipgn!I$2</f>
        <v>894.8</v>
      </c>
      <c r="J16" s="34">
        <f>tipgn!J$2</f>
        <v>1083.4000000000001</v>
      </c>
      <c r="K16" s="34">
        <f>tipgn!K$2</f>
        <v>1075.4000000000001</v>
      </c>
      <c r="L16" s="34">
        <f>tipgn!L$2</f>
        <v>1095.8</v>
      </c>
      <c r="M16" s="34">
        <f>tipgn!M$2</f>
        <v>1023.81293589376</v>
      </c>
      <c r="N16" s="34">
        <f>tipgn!N$2</f>
        <v>1068.19050348715</v>
      </c>
      <c r="O16" s="34">
        <f>tipgn!O$2</f>
        <v>1009.88822012038</v>
      </c>
      <c r="P16" s="34">
        <f>tipgn!P$2</f>
        <v>745.748543040031</v>
      </c>
      <c r="Q16" s="34">
        <f>tipgn!Q$2</f>
        <v>1055.2928250692701</v>
      </c>
      <c r="R16" s="34">
        <f>tipgn!R$2</f>
        <v>1051.68625203019</v>
      </c>
    </row>
    <row r="17" spans="1:18" ht="11.25" customHeight="1" x14ac:dyDescent="0.25">
      <c r="A17" s="33" t="s">
        <v>112</v>
      </c>
      <c r="B17" s="29" t="str">
        <f ca="1">HYPERLINK("#"&amp;CELL("address",tipgt!$C$2),"tipgt")</f>
        <v>tipgt</v>
      </c>
      <c r="C17" s="34">
        <f>tipgt!C$2</f>
        <v>17966.276594395076</v>
      </c>
      <c r="D17" s="34">
        <f>tipgt!D$2</f>
        <v>19043.308199999999</v>
      </c>
      <c r="E17" s="34">
        <f>tipgt!E$2</f>
        <v>19531.170149999998</v>
      </c>
      <c r="F17" s="34">
        <f>tipgt!F$2</f>
        <v>19689.809160000004</v>
      </c>
      <c r="G17" s="34">
        <f>tipgt!G$2</f>
        <v>20410.358570000004</v>
      </c>
      <c r="H17" s="34">
        <f>tipgt!H$2</f>
        <v>19779.055239985944</v>
      </c>
      <c r="I17" s="34">
        <f>tipgt!I$2</f>
        <v>19329.619899999998</v>
      </c>
      <c r="J17" s="34">
        <f>tipgt!J$2</f>
        <v>19830.539639999999</v>
      </c>
      <c r="K17" s="34">
        <f>tipgt!K$2</f>
        <v>20255.603519999997</v>
      </c>
      <c r="L17" s="34">
        <f>tipgt!L$2</f>
        <v>21040.246839999996</v>
      </c>
      <c r="M17" s="34">
        <f>tipgt!M$2</f>
        <v>21915.179946435292</v>
      </c>
      <c r="N17" s="34">
        <f>tipgt!N$2</f>
        <v>20302.581154541571</v>
      </c>
      <c r="O17" s="34">
        <f>tipgt!O$2</f>
        <v>19139.546226157592</v>
      </c>
      <c r="P17" s="34">
        <f>tipgt!P$2</f>
        <v>18861.039466446779</v>
      </c>
      <c r="Q17" s="34">
        <f>tipgt!Q$2</f>
        <v>19134.970375549943</v>
      </c>
      <c r="R17" s="34">
        <f>tipgt!R$2</f>
        <v>19770.354987422648</v>
      </c>
    </row>
    <row r="18" spans="1:18" ht="11.25" customHeight="1" x14ac:dyDescent="0.25">
      <c r="A18" s="35" t="s">
        <v>542</v>
      </c>
      <c r="B18" s="29" t="str">
        <f ca="1">HYPERLINK("#"&amp;CELL("address",tipgtele!$C$2),"tipgtele")</f>
        <v>tipgtele</v>
      </c>
      <c r="C18" s="36">
        <f>tipgtele!C$2</f>
        <v>7067.2159963730919</v>
      </c>
      <c r="D18" s="36">
        <f>tipgtele!D$2</f>
        <v>7664.2665799999995</v>
      </c>
      <c r="E18" s="36">
        <f>tipgtele!E$2</f>
        <v>8032.6864000000005</v>
      </c>
      <c r="F18" s="36">
        <f>tipgtele!F$2</f>
        <v>8511.2928300000003</v>
      </c>
      <c r="G18" s="36">
        <f>tipgtele!G$2</f>
        <v>8334.4489299999987</v>
      </c>
      <c r="H18" s="36">
        <f>tipgtele!H$2</f>
        <v>7545.8656670656146</v>
      </c>
      <c r="I18" s="36">
        <f>tipgtele!I$2</f>
        <v>6655.7337499999994</v>
      </c>
      <c r="J18" s="36">
        <f>tipgtele!J$2</f>
        <v>6942.6145800000022</v>
      </c>
      <c r="K18" s="36">
        <f>tipgtele!K$2</f>
        <v>6894.0925199999983</v>
      </c>
      <c r="L18" s="36">
        <f>tipgtele!L$2</f>
        <v>8089.3408299999992</v>
      </c>
      <c r="M18" s="36">
        <f>tipgtele!M$2</f>
        <v>8392.4890775535223</v>
      </c>
      <c r="N18" s="36">
        <f>tipgtele!N$2</f>
        <v>8377.1293550997761</v>
      </c>
      <c r="O18" s="36">
        <f>tipgtele!O$2</f>
        <v>7319.8855377754235</v>
      </c>
      <c r="P18" s="36">
        <f>tipgtele!P$2</f>
        <v>7892.9524024813772</v>
      </c>
      <c r="Q18" s="36">
        <f>tipgtele!Q$2</f>
        <v>8461.0119669776832</v>
      </c>
      <c r="R18" s="36">
        <f>tipgtele!R$2</f>
        <v>9364.0866310417841</v>
      </c>
    </row>
    <row r="19" spans="1:18" ht="11.25" customHeight="1" x14ac:dyDescent="0.25">
      <c r="A19" s="35" t="s">
        <v>543</v>
      </c>
      <c r="B19" s="29" t="str">
        <f ca="1">HYPERLINK("#"&amp;CELL("address",tipgtchp!$C$2),"tipgtchp")</f>
        <v>tipgtchp</v>
      </c>
      <c r="C19" s="36">
        <f>tipgtchp!C$2</f>
        <v>10676.527876134147</v>
      </c>
      <c r="D19" s="36">
        <f>tipgtchp!D$2</f>
        <v>11184.54162</v>
      </c>
      <c r="E19" s="36">
        <f>tipgtchp!E$2</f>
        <v>11282.383749999999</v>
      </c>
      <c r="F19" s="36">
        <f>tipgtchp!F$2</f>
        <v>10918.616330000001</v>
      </c>
      <c r="G19" s="36">
        <f>tipgtchp!G$2</f>
        <v>11831.509640000002</v>
      </c>
      <c r="H19" s="36">
        <f>tipgtchp!H$2</f>
        <v>12037.527014403087</v>
      </c>
      <c r="I19" s="36">
        <f>tipgtchp!I$2</f>
        <v>12450.983079999998</v>
      </c>
      <c r="J19" s="36">
        <f>tipgtchp!J$2</f>
        <v>12667.825059999999</v>
      </c>
      <c r="K19" s="36">
        <f>tipgtchp!K$2</f>
        <v>13108.807470000002</v>
      </c>
      <c r="L19" s="36">
        <f>tipgtchp!L$2</f>
        <v>12633.71038</v>
      </c>
      <c r="M19" s="36">
        <f>tipgtchp!M$2</f>
        <v>13188.617113268889</v>
      </c>
      <c r="N19" s="36">
        <f>tipgtchp!N$2</f>
        <v>11565.319956506857</v>
      </c>
      <c r="O19" s="36">
        <f>tipgtchp!O$2</f>
        <v>11398.575372627896</v>
      </c>
      <c r="P19" s="36">
        <f>tipgtchp!P$2</f>
        <v>10542.630868302844</v>
      </c>
      <c r="Q19" s="36">
        <f>tipgtchp!Q$2</f>
        <v>10266.702270232716</v>
      </c>
      <c r="R19" s="36">
        <f>tipgtchp!R$2</f>
        <v>9993.6620699568684</v>
      </c>
    </row>
    <row r="20" spans="1:18" ht="11.25" customHeight="1" x14ac:dyDescent="0.25">
      <c r="A20" s="35" t="s">
        <v>111</v>
      </c>
      <c r="B20" s="29" t="str">
        <f ca="1">HYPERLINK("#"&amp;CELL("address",B_101017!$C$2),"B_101017")</f>
        <v>B_101017</v>
      </c>
      <c r="C20" s="36">
        <f>B_101017!C$2</f>
        <v>222.53272188783799</v>
      </c>
      <c r="D20" s="36">
        <f>B_101017!D$2</f>
        <v>194.5</v>
      </c>
      <c r="E20" s="36">
        <f>B_101017!E$2</f>
        <v>216.1</v>
      </c>
      <c r="F20" s="36">
        <f>B_101017!F$2</f>
        <v>259.89999999999998</v>
      </c>
      <c r="G20" s="36">
        <f>B_101017!G$2</f>
        <v>244.4</v>
      </c>
      <c r="H20" s="36">
        <f>B_101017!H$2</f>
        <v>195.662558517245</v>
      </c>
      <c r="I20" s="36">
        <f>B_101017!I$2</f>
        <v>222.90307000000001</v>
      </c>
      <c r="J20" s="36">
        <f>B_101017!J$2</f>
        <v>220.1</v>
      </c>
      <c r="K20" s="36">
        <f>B_101017!K$2</f>
        <v>252.70353</v>
      </c>
      <c r="L20" s="36">
        <f>B_101017!L$2</f>
        <v>317.19562999999999</v>
      </c>
      <c r="M20" s="36">
        <f>B_101017!M$2</f>
        <v>334.07375561287898</v>
      </c>
      <c r="N20" s="36">
        <f>B_101017!N$2</f>
        <v>360.13184293493799</v>
      </c>
      <c r="O20" s="36">
        <f>B_101017!O$2</f>
        <v>421.08531575427497</v>
      </c>
      <c r="P20" s="36">
        <f>B_101017!P$2</f>
        <v>425.45619566255903</v>
      </c>
      <c r="Q20" s="36">
        <f>B_101017!Q$2</f>
        <v>407.25613833954299</v>
      </c>
      <c r="R20" s="36">
        <f>B_101017!R$2</f>
        <v>412.60628642399899</v>
      </c>
    </row>
    <row r="21" spans="1:18" ht="11.25" customHeight="1" x14ac:dyDescent="0.25">
      <c r="A21" s="33" t="s">
        <v>110</v>
      </c>
      <c r="B21" s="29" t="str">
        <f ca="1">HYPERLINK("#"&amp;CELL("address",tidh!$C$2),"tidh")</f>
        <v>tidh</v>
      </c>
      <c r="C21" s="34">
        <f>tidh!C$2</f>
        <v>1421.2171529283205</v>
      </c>
      <c r="D21" s="34">
        <f>tidh!D$2</f>
        <v>1340.55529</v>
      </c>
      <c r="E21" s="34">
        <f>tidh!E$2</f>
        <v>1479.51478</v>
      </c>
      <c r="F21" s="34">
        <f>tidh!F$2</f>
        <v>1504.24746</v>
      </c>
      <c r="G21" s="34">
        <f>tidh!G$2</f>
        <v>1431.9339199999999</v>
      </c>
      <c r="H21" s="34">
        <f>tidh!H$2</f>
        <v>1411.9441938160935</v>
      </c>
      <c r="I21" s="34">
        <f>tidh!I$2</f>
        <v>652.30179999999996</v>
      </c>
      <c r="J21" s="34">
        <f>tidh!J$2</f>
        <v>693.20771000000013</v>
      </c>
      <c r="K21" s="34">
        <f>tidh!K$2</f>
        <v>664.20732999999996</v>
      </c>
      <c r="L21" s="34">
        <f>tidh!L$2</f>
        <v>706.95075999999995</v>
      </c>
      <c r="M21" s="34">
        <f>tidh!M$2</f>
        <v>735.14587176668317</v>
      </c>
      <c r="N21" s="34">
        <f>tidh!N$2</f>
        <v>693.49619845515247</v>
      </c>
      <c r="O21" s="34">
        <f>tidh!O$2</f>
        <v>471.23606772455054</v>
      </c>
      <c r="P21" s="34">
        <f>tidh!P$2</f>
        <v>498.97281801368177</v>
      </c>
      <c r="Q21" s="34">
        <f>tidh!Q$2</f>
        <v>670.93903790660556</v>
      </c>
      <c r="R21" s="34">
        <f>tidh!R$2</f>
        <v>540.43554103429369</v>
      </c>
    </row>
    <row r="22" spans="1:18" ht="11.25" customHeight="1" x14ac:dyDescent="0.25">
      <c r="A22" s="33" t="s">
        <v>544</v>
      </c>
      <c r="B22" s="29" t="str">
        <f ca="1">HYPERLINK("#"&amp;CELL("address",tirf!$C$2),"tirf")</f>
        <v>tirf</v>
      </c>
      <c r="C22" s="34">
        <f>tirf!C$2</f>
        <v>59830.788338132348</v>
      </c>
      <c r="D22" s="34">
        <f>tirf!D$2</f>
        <v>59404.164690000005</v>
      </c>
      <c r="E22" s="34">
        <f>tirf!E$2</f>
        <v>54590.180590000004</v>
      </c>
      <c r="F22" s="34">
        <f>tirf!F$2</f>
        <v>57298.600000000006</v>
      </c>
      <c r="G22" s="34">
        <f>tirf!G$2</f>
        <v>59369.511159999995</v>
      </c>
      <c r="H22" s="34">
        <f>tirf!H$2</f>
        <v>60102.065334779472</v>
      </c>
      <c r="I22" s="34">
        <f>tirf!I$2</f>
        <v>58691.361349999999</v>
      </c>
      <c r="J22" s="34">
        <f>tirf!J$2</f>
        <v>57153.389539999996</v>
      </c>
      <c r="K22" s="34">
        <f>tirf!K$2</f>
        <v>57446.596919999996</v>
      </c>
      <c r="L22" s="34">
        <f>tirf!L$2</f>
        <v>56205.031909999998</v>
      </c>
      <c r="M22" s="34">
        <f>tirf!M$2</f>
        <v>59189.407280347099</v>
      </c>
      <c r="N22" s="34">
        <f>tirf!N$2</f>
        <v>58211.309858850873</v>
      </c>
      <c r="O22" s="34">
        <f>tirf!O$2</f>
        <v>57930.519709749162</v>
      </c>
      <c r="P22" s="34">
        <f>tirf!P$2</f>
        <v>56614.669914970829</v>
      </c>
      <c r="Q22" s="34">
        <f>tirf!Q$2</f>
        <v>57837.734467348309</v>
      </c>
      <c r="R22" s="34">
        <f>tirf!R$2</f>
        <v>61334.769212427207</v>
      </c>
    </row>
    <row r="23" spans="1:18" ht="11.25" customHeight="1" x14ac:dyDescent="0.25">
      <c r="A23" s="33" t="s">
        <v>545</v>
      </c>
      <c r="B23" s="29" t="str">
        <f ca="1">HYPERLINK("#"&amp;CELL("address",tick!$C$2),"tick")</f>
        <v>tick</v>
      </c>
      <c r="C23" s="34">
        <f>tick!C$2</f>
        <v>2058.4927590744646</v>
      </c>
      <c r="D23" s="34">
        <f>tick!D$2</f>
        <v>2122.8794699999917</v>
      </c>
      <c r="E23" s="34">
        <f>tick!E$2</f>
        <v>2040.7247799999795</v>
      </c>
      <c r="F23" s="34">
        <f>tick!F$2</f>
        <v>2090.0247499999987</v>
      </c>
      <c r="G23" s="34">
        <f>tick!G$2</f>
        <v>2155.6974300000256</v>
      </c>
      <c r="H23" s="34">
        <f>tick!H$2</f>
        <v>2161.8891353313074</v>
      </c>
      <c r="I23" s="34">
        <f>tick!I$2</f>
        <v>2087.3024900000082</v>
      </c>
      <c r="J23" s="34">
        <f>tick!J$2</f>
        <v>2127.6740400000144</v>
      </c>
      <c r="K23" s="34">
        <f>tick!K$2</f>
        <v>2097.4999100000041</v>
      </c>
      <c r="L23" s="34">
        <f>tick!L$2</f>
        <v>1700.9979699999885</v>
      </c>
      <c r="M23" s="34">
        <f>tick!M$2</f>
        <v>2007.8102608197178</v>
      </c>
      <c r="N23" s="34">
        <f>tick!N$2</f>
        <v>2026.2969332186899</v>
      </c>
      <c r="O23" s="34">
        <f>tick!O$2</f>
        <v>1877.7109009267224</v>
      </c>
      <c r="P23" s="34">
        <f>tick!P$2</f>
        <v>1921.5391229578681</v>
      </c>
      <c r="Q23" s="34">
        <f>tick!Q$2</f>
        <v>1990.7083025963739</v>
      </c>
      <c r="R23" s="34">
        <f>tick!R$2</f>
        <v>2032.4785683581758</v>
      </c>
    </row>
    <row r="24" spans="1:18" ht="11.25" customHeight="1" x14ac:dyDescent="0.25">
      <c r="A24" s="33" t="s">
        <v>546</v>
      </c>
      <c r="B24" s="29" t="str">
        <f ca="1">HYPERLINK("#"&amp;CELL("address",tibf!$C$2),"tibf")</f>
        <v>tibf</v>
      </c>
      <c r="C24" s="34">
        <f>tibf!C$2</f>
        <v>730.15169281088947</v>
      </c>
      <c r="D24" s="34">
        <f>tibf!D$2</f>
        <v>795.69230000000005</v>
      </c>
      <c r="E24" s="34">
        <f>tibf!E$2</f>
        <v>798.40970000000004</v>
      </c>
      <c r="F24" s="34">
        <f>tibf!F$2</f>
        <v>846.51003000000003</v>
      </c>
      <c r="G24" s="34">
        <f>tibf!G$2</f>
        <v>894.59893999999997</v>
      </c>
      <c r="H24" s="34">
        <f>tibf!H$2</f>
        <v>900.78315895756202</v>
      </c>
      <c r="I24" s="34">
        <f>tibf!I$2</f>
        <v>801.60095000000001</v>
      </c>
      <c r="J24" s="34">
        <f>tibf!J$2</f>
        <v>941.48851000000002</v>
      </c>
      <c r="K24" s="34">
        <f>tibf!K$2</f>
        <v>915.59996000000001</v>
      </c>
      <c r="L24" s="34">
        <f>tibf!L$2</f>
        <v>670.0992</v>
      </c>
      <c r="M24" s="34">
        <f>tibf!M$2</f>
        <v>857.21792299608296</v>
      </c>
      <c r="N24" s="34">
        <f>tibf!N$2</f>
        <v>885.59281551542904</v>
      </c>
      <c r="O24" s="34">
        <f>tibf!O$2</f>
        <v>883.77758670106005</v>
      </c>
      <c r="P24" s="34">
        <f>tibf!P$2</f>
        <v>851.17512181140705</v>
      </c>
      <c r="Q24" s="34">
        <f>tibf!Q$2</f>
        <v>864.33527366740896</v>
      </c>
      <c r="R24" s="34">
        <f>tibf!R$2</f>
        <v>876.56251126662926</v>
      </c>
    </row>
    <row r="25" spans="1:18" ht="11.25" customHeight="1" x14ac:dyDescent="0.25">
      <c r="A25" s="33" t="s">
        <v>547</v>
      </c>
      <c r="B25" s="29" t="str">
        <f ca="1">HYPERLINK("#"&amp;CELL("address",tigw!$C$2),"tigw")</f>
        <v>tigw</v>
      </c>
      <c r="C25" s="34">
        <f>tigw!C$2</f>
        <v>0</v>
      </c>
      <c r="D25" s="34">
        <f>tigw!D$2</f>
        <v>0</v>
      </c>
      <c r="E25" s="34">
        <f>tigw!E$2</f>
        <v>0</v>
      </c>
      <c r="F25" s="34">
        <f>tigw!F$2</f>
        <v>0</v>
      </c>
      <c r="G25" s="34">
        <f>tigw!G$2</f>
        <v>0</v>
      </c>
      <c r="H25" s="34">
        <f>tigw!H$2</f>
        <v>0</v>
      </c>
      <c r="I25" s="34">
        <f>tigw!I$2</f>
        <v>0</v>
      </c>
      <c r="J25" s="34">
        <f>tigw!J$2</f>
        <v>0</v>
      </c>
      <c r="K25" s="34">
        <f>tigw!K$2</f>
        <v>0</v>
      </c>
      <c r="L25" s="34">
        <f>tigw!L$2</f>
        <v>0</v>
      </c>
      <c r="M25" s="34">
        <f>tigw!M$2</f>
        <v>0</v>
      </c>
      <c r="N25" s="34">
        <f>tigw!N$2</f>
        <v>0</v>
      </c>
      <c r="O25" s="34">
        <f>tigw!O$2</f>
        <v>0</v>
      </c>
      <c r="P25" s="34">
        <f>tigw!P$2</f>
        <v>0</v>
      </c>
      <c r="Q25" s="34">
        <f>tigw!Q$2</f>
        <v>0</v>
      </c>
      <c r="R25" s="34">
        <f>tigw!R$2</f>
        <v>0</v>
      </c>
    </row>
    <row r="26" spans="1:18" ht="11.25" customHeight="1" x14ac:dyDescent="0.25">
      <c r="A26" s="33" t="s">
        <v>548</v>
      </c>
      <c r="B26" s="29" t="str">
        <f ca="1">HYPERLINK("#"&amp;CELL("address",tipf!$C$2),"tipf")</f>
        <v>tipf</v>
      </c>
      <c r="C26" s="34">
        <f>tipf!C$2</f>
        <v>0</v>
      </c>
      <c r="D26" s="34">
        <f>tipf!D$2</f>
        <v>0</v>
      </c>
      <c r="E26" s="34">
        <f>tipf!E$2</f>
        <v>0</v>
      </c>
      <c r="F26" s="34">
        <f>tipf!F$2</f>
        <v>0</v>
      </c>
      <c r="G26" s="34">
        <f>tipf!G$2</f>
        <v>0</v>
      </c>
      <c r="H26" s="34">
        <f>tipf!H$2</f>
        <v>0</v>
      </c>
      <c r="I26" s="34">
        <f>tipf!I$2</f>
        <v>0</v>
      </c>
      <c r="J26" s="34">
        <f>tipf!J$2</f>
        <v>0</v>
      </c>
      <c r="K26" s="34">
        <f>tipf!K$2</f>
        <v>0</v>
      </c>
      <c r="L26" s="34">
        <f>tipf!L$2</f>
        <v>0</v>
      </c>
      <c r="M26" s="34">
        <f>tipf!M$2</f>
        <v>0</v>
      </c>
      <c r="N26" s="34">
        <f>tipf!N$2</f>
        <v>0</v>
      </c>
      <c r="O26" s="34">
        <f>tipf!O$2</f>
        <v>0</v>
      </c>
      <c r="P26" s="34">
        <f>tipf!P$2</f>
        <v>0</v>
      </c>
      <c r="Q26" s="34">
        <f>tipf!Q$2</f>
        <v>0</v>
      </c>
      <c r="R26" s="34">
        <f>tipf!R$2</f>
        <v>0</v>
      </c>
    </row>
    <row r="27" spans="1:18" ht="11.25" customHeight="1" x14ac:dyDescent="0.25">
      <c r="A27" s="33" t="s">
        <v>549</v>
      </c>
      <c r="B27" s="29" t="str">
        <f ca="1">HYPERLINK("#"&amp;CELL("address",tibr!$C$2),"tibr")</f>
        <v>tibr</v>
      </c>
      <c r="C27" s="34">
        <f>tibr!C$2</f>
        <v>0</v>
      </c>
      <c r="D27" s="34">
        <f>tibr!D$2</f>
        <v>0</v>
      </c>
      <c r="E27" s="34">
        <f>tibr!E$2</f>
        <v>0</v>
      </c>
      <c r="F27" s="34">
        <f>tibr!F$2</f>
        <v>0</v>
      </c>
      <c r="G27" s="34">
        <f>tibr!G$2</f>
        <v>0</v>
      </c>
      <c r="H27" s="34">
        <f>tibr!H$2</f>
        <v>0</v>
      </c>
      <c r="I27" s="34">
        <f>tibr!I$2</f>
        <v>0</v>
      </c>
      <c r="J27" s="34">
        <f>tibr!J$2</f>
        <v>0</v>
      </c>
      <c r="K27" s="34">
        <f>tibr!K$2</f>
        <v>0</v>
      </c>
      <c r="L27" s="34">
        <f>tibr!L$2</f>
        <v>0</v>
      </c>
      <c r="M27" s="34">
        <f>tibr!M$2</f>
        <v>0</v>
      </c>
      <c r="N27" s="34">
        <f>tibr!N$2</f>
        <v>0</v>
      </c>
      <c r="O27" s="34">
        <f>tibr!O$2</f>
        <v>0</v>
      </c>
      <c r="P27" s="34">
        <f>tibr!P$2</f>
        <v>0</v>
      </c>
      <c r="Q27" s="34">
        <f>tibr!Q$2</f>
        <v>0</v>
      </c>
      <c r="R27" s="34">
        <f>tibr!R$2</f>
        <v>0</v>
      </c>
    </row>
    <row r="28" spans="1:18" ht="11.25" customHeight="1" x14ac:dyDescent="0.25">
      <c r="A28" s="33" t="s">
        <v>550</v>
      </c>
      <c r="B28" s="29" t="str">
        <f ca="1">HYPERLINK("#"&amp;CELL("address",tich!$C$2),"tich")</f>
        <v>tich</v>
      </c>
      <c r="C28" s="34">
        <f>tich!C$2</f>
        <v>8.598449768136101</v>
      </c>
      <c r="D28" s="34">
        <f>tich!D$2</f>
        <v>8.6000200000000007</v>
      </c>
      <c r="E28" s="34">
        <f>tich!E$2</f>
        <v>8.6</v>
      </c>
      <c r="F28" s="34">
        <f>tich!F$2</f>
        <v>8.5990699999999993</v>
      </c>
      <c r="G28" s="34">
        <f>tich!G$2</f>
        <v>8.5999300000000005</v>
      </c>
      <c r="H28" s="34">
        <f>tich!H$2</f>
        <v>8.5984600413497123</v>
      </c>
      <c r="I28" s="34">
        <f>tich!I$2</f>
        <v>8.5999800000000004</v>
      </c>
      <c r="J28" s="34">
        <f>tich!J$2</f>
        <v>8.5988600000000002</v>
      </c>
      <c r="K28" s="34">
        <f>tich!K$2</f>
        <v>8.6000399999999999</v>
      </c>
      <c r="L28" s="34">
        <f>tich!L$2</f>
        <v>8.6005099999999999</v>
      </c>
      <c r="M28" s="34">
        <f>tich!M$2</f>
        <v>8.5984429894265961</v>
      </c>
      <c r="N28" s="34">
        <f>tich!N$2</f>
        <v>8.5984622988749475</v>
      </c>
      <c r="O28" s="34">
        <f>tich!O$2</f>
        <v>8.5984522785898498</v>
      </c>
      <c r="P28" s="34">
        <f>tich!P$2</f>
        <v>8.5984630033991039</v>
      </c>
      <c r="Q28" s="34">
        <f>tich!Q$2</f>
        <v>0</v>
      </c>
      <c r="R28" s="34">
        <f>tich!R$2</f>
        <v>0</v>
      </c>
    </row>
    <row r="29" spans="1:18" ht="11.25" customHeight="1" x14ac:dyDescent="0.25">
      <c r="A29" s="33" t="s">
        <v>551</v>
      </c>
      <c r="B29" s="29" t="str">
        <f ca="1">HYPERLINK("#"&amp;CELL("address",ticl!$C$2),"ticl")</f>
        <v>ticl</v>
      </c>
      <c r="C29" s="34">
        <f>ticl!C$2</f>
        <v>0</v>
      </c>
      <c r="D29" s="34">
        <f>ticl!D$2</f>
        <v>0</v>
      </c>
      <c r="E29" s="34">
        <f>ticl!E$2</f>
        <v>0</v>
      </c>
      <c r="F29" s="34">
        <f>ticl!F$2</f>
        <v>0</v>
      </c>
      <c r="G29" s="34">
        <f>ticl!G$2</f>
        <v>0</v>
      </c>
      <c r="H29" s="34">
        <f>ticl!H$2</f>
        <v>0</v>
      </c>
      <c r="I29" s="34">
        <f>ticl!I$2</f>
        <v>0</v>
      </c>
      <c r="J29" s="34">
        <f>ticl!J$2</f>
        <v>0</v>
      </c>
      <c r="K29" s="34">
        <f>ticl!K$2</f>
        <v>0</v>
      </c>
      <c r="L29" s="34">
        <f>ticl!L$2</f>
        <v>0</v>
      </c>
      <c r="M29" s="34">
        <f>ticl!M$2</f>
        <v>0</v>
      </c>
      <c r="N29" s="34">
        <f>ticl!N$2</f>
        <v>0</v>
      </c>
      <c r="O29" s="34">
        <f>ticl!O$2</f>
        <v>0</v>
      </c>
      <c r="P29" s="34">
        <f>ticl!P$2</f>
        <v>0</v>
      </c>
      <c r="Q29" s="34">
        <f>ticl!Q$2</f>
        <v>0</v>
      </c>
      <c r="R29" s="34">
        <f>ticl!R$2</f>
        <v>0</v>
      </c>
    </row>
    <row r="30" spans="1:18" ht="11.25" customHeight="1" x14ac:dyDescent="0.25">
      <c r="A30" s="33" t="s">
        <v>109</v>
      </c>
      <c r="B30" s="29" t="str">
        <f ca="1">HYPERLINK("#"&amp;CELL("address",tibg!$C$2),"tibg")</f>
        <v>tibg</v>
      </c>
      <c r="C30" s="34">
        <f>tibg!C$2</f>
        <v>13.112635896407541</v>
      </c>
      <c r="D30" s="34">
        <f>tibg!D$2</f>
        <v>11.500030000000001</v>
      </c>
      <c r="E30" s="34">
        <f>tibg!E$2</f>
        <v>9.9</v>
      </c>
      <c r="F30" s="34">
        <f>tibg!F$2</f>
        <v>7.5095299999999998</v>
      </c>
      <c r="G30" s="34">
        <f>tibg!G$2</f>
        <v>10.40005</v>
      </c>
      <c r="H30" s="34">
        <f>tibg!H$2</f>
        <v>10.652534793410618</v>
      </c>
      <c r="I30" s="34">
        <f>tibg!I$2</f>
        <v>51.613530000000004</v>
      </c>
      <c r="J30" s="34">
        <f>tibg!J$2</f>
        <v>76.901700000000005</v>
      </c>
      <c r="K30" s="34">
        <f>tibg!K$2</f>
        <v>121.69232</v>
      </c>
      <c r="L30" s="34">
        <f>tibg!L$2</f>
        <v>117.17281</v>
      </c>
      <c r="M30" s="34">
        <f>tibg!M$2</f>
        <v>101.08089755584406</v>
      </c>
      <c r="N30" s="34">
        <f>tibg!N$2</f>
        <v>114.48150842736152</v>
      </c>
      <c r="O30" s="34">
        <f>tibg!O$2</f>
        <v>211.97018515245156</v>
      </c>
      <c r="P30" s="34">
        <f>tibg!P$2</f>
        <v>180.28100757582268</v>
      </c>
      <c r="Q30" s="34">
        <f>tibg!Q$2</f>
        <v>221.50457503219224</v>
      </c>
      <c r="R30" s="34">
        <f>tibg!R$2</f>
        <v>259.95922534946766</v>
      </c>
    </row>
    <row r="31" spans="1:18" ht="11.25" customHeight="1" x14ac:dyDescent="0.25">
      <c r="A31" s="33" t="s">
        <v>552</v>
      </c>
      <c r="B31" s="29" t="str">
        <f ca="1">HYPERLINK("#"&amp;CELL("address",tigl!$C$2),"tigl")</f>
        <v>tigl</v>
      </c>
      <c r="C31" s="34">
        <f>tigl!C$2</f>
        <v>0</v>
      </c>
      <c r="D31" s="34">
        <f>tigl!D$2</f>
        <v>0</v>
      </c>
      <c r="E31" s="34">
        <f>tigl!E$2</f>
        <v>0</v>
      </c>
      <c r="F31" s="34">
        <f>tigl!F$2</f>
        <v>0</v>
      </c>
      <c r="G31" s="34">
        <f>tigl!G$2</f>
        <v>0</v>
      </c>
      <c r="H31" s="34">
        <f>tigl!H$2</f>
        <v>0</v>
      </c>
      <c r="I31" s="34">
        <f>tigl!I$2</f>
        <v>0</v>
      </c>
      <c r="J31" s="34">
        <f>tigl!J$2</f>
        <v>0</v>
      </c>
      <c r="K31" s="34">
        <f>tigl!K$2</f>
        <v>0</v>
      </c>
      <c r="L31" s="34">
        <f>tigl!L$2</f>
        <v>0</v>
      </c>
      <c r="M31" s="34">
        <f>tigl!M$2</f>
        <v>0</v>
      </c>
      <c r="N31" s="34">
        <f>tigl!N$2</f>
        <v>0</v>
      </c>
      <c r="O31" s="34">
        <f>tigl!O$2</f>
        <v>0</v>
      </c>
      <c r="P31" s="34">
        <f>tigl!P$2</f>
        <v>0</v>
      </c>
      <c r="Q31" s="34">
        <f>tigl!Q$2</f>
        <v>0</v>
      </c>
      <c r="R31" s="34">
        <f>tigl!R$2</f>
        <v>0</v>
      </c>
    </row>
    <row r="32" spans="1:18" ht="11.25" customHeight="1" x14ac:dyDescent="0.25">
      <c r="A32" s="28" t="s">
        <v>108</v>
      </c>
      <c r="B32" s="29" t="str">
        <f ca="1">HYPERLINK("#"&amp;CELL("address",TOTOT!$C$2),"TOTOT")</f>
        <v>TOTOT</v>
      </c>
      <c r="C32" s="30">
        <f>TOTOT!C$2</f>
        <v>74234.260055412189</v>
      </c>
      <c r="D32" s="30">
        <f>TOTOT!D$2</f>
        <v>74265.199999999983</v>
      </c>
      <c r="E32" s="30">
        <f>TOTOT!E$2</f>
        <v>69728.000000000015</v>
      </c>
      <c r="F32" s="30">
        <f>TOTOT!F$2</f>
        <v>72638.699999999983</v>
      </c>
      <c r="G32" s="30">
        <f>TOTOT!G$2</f>
        <v>75270</v>
      </c>
      <c r="H32" s="30">
        <f>TOTOT!H$2</f>
        <v>75682.358842075133</v>
      </c>
      <c r="I32" s="30">
        <f>TOTOT!I$2</f>
        <v>73319.3</v>
      </c>
      <c r="J32" s="30">
        <f>TOTOT!J$2</f>
        <v>72400.800000000003</v>
      </c>
      <c r="K32" s="30">
        <f>TOTOT!K$2</f>
        <v>72748.300000000017</v>
      </c>
      <c r="L32" s="30">
        <f>TOTOT!L$2</f>
        <v>71422.7</v>
      </c>
      <c r="M32" s="30">
        <f>TOTOT!M$2</f>
        <v>75609.080920989814</v>
      </c>
      <c r="N32" s="30">
        <f>TOTOT!N$2</f>
        <v>73953.926626540502</v>
      </c>
      <c r="O32" s="30">
        <f>TOTOT!O$2</f>
        <v>72524.696665711293</v>
      </c>
      <c r="P32" s="30">
        <f>TOTOT!P$2</f>
        <v>71054.074710996501</v>
      </c>
      <c r="Q32" s="30">
        <f>TOTOT!Q$2</f>
        <v>72358.173306582627</v>
      </c>
      <c r="R32" s="30">
        <f>TOTOT!R$2</f>
        <v>76088.802904366094</v>
      </c>
    </row>
    <row r="33" spans="1:18" ht="11.25" customHeight="1" x14ac:dyDescent="0.25">
      <c r="A33" s="33" t="s">
        <v>107</v>
      </c>
      <c r="B33" s="29" t="str">
        <f ca="1">HYPERLINK("#"&amp;CELL("address",topgn!$C$2),"topgn")</f>
        <v>topgn</v>
      </c>
      <c r="C33" s="34">
        <f>topgn!C$2</f>
        <v>337.58367407840251</v>
      </c>
      <c r="D33" s="34">
        <f>topgn!D$2</f>
        <v>341.89570999999978</v>
      </c>
      <c r="E33" s="34">
        <f>topgn!E$2</f>
        <v>336.60051999999996</v>
      </c>
      <c r="F33" s="34">
        <f>topgn!F$2</f>
        <v>345.49697999999989</v>
      </c>
      <c r="G33" s="34">
        <f>topgn!G$2</f>
        <v>328.60087000000021</v>
      </c>
      <c r="H33" s="34">
        <f>topgn!H$2</f>
        <v>343.67622038176796</v>
      </c>
      <c r="I33" s="34">
        <f>topgn!I$2</f>
        <v>298.29659999999967</v>
      </c>
      <c r="J33" s="34">
        <f>topgn!J$2</f>
        <v>361.10136000000051</v>
      </c>
      <c r="K33" s="34">
        <f>topgn!K$2</f>
        <v>358.49947000000066</v>
      </c>
      <c r="L33" s="34">
        <f>topgn!L$2</f>
        <v>365.29973000000058</v>
      </c>
      <c r="M33" s="34">
        <f>topgn!M$2</f>
        <v>341.26307488286329</v>
      </c>
      <c r="N33" s="34">
        <f>topgn!N$2</f>
        <v>356.0714010642987</v>
      </c>
      <c r="O33" s="34">
        <f>topgn!O$2</f>
        <v>336.62958485577656</v>
      </c>
      <c r="P33" s="34">
        <f>topgn!P$2</f>
        <v>248.59085402906931</v>
      </c>
      <c r="Q33" s="34">
        <f>topgn!Q$2</f>
        <v>351.77135062106936</v>
      </c>
      <c r="R33" s="34">
        <f>topgn!R$2</f>
        <v>350.55412248017637</v>
      </c>
    </row>
    <row r="34" spans="1:18" ht="11.25" customHeight="1" x14ac:dyDescent="0.25">
      <c r="A34" s="33" t="s">
        <v>106</v>
      </c>
      <c r="B34" s="29" t="str">
        <f ca="1">HYPERLINK("#"&amp;CELL("address",topgt!$C$2),"topgt")</f>
        <v>topgt</v>
      </c>
      <c r="C34" s="34">
        <f>topgt!C$2</f>
        <v>10283.462106609592</v>
      </c>
      <c r="D34" s="34">
        <f>topgt!D$2</f>
        <v>10590.476420000001</v>
      </c>
      <c r="E34" s="34">
        <f>topgt!E$2</f>
        <v>10931.812180000004</v>
      </c>
      <c r="F34" s="34">
        <f>topgt!F$2</f>
        <v>10974.71103</v>
      </c>
      <c r="G34" s="34">
        <f>topgt!G$2</f>
        <v>11493.200569999999</v>
      </c>
      <c r="H34" s="34">
        <f>topgt!H$2</f>
        <v>11149.131654995166</v>
      </c>
      <c r="I34" s="34">
        <f>topgt!I$2</f>
        <v>11010.167280000001</v>
      </c>
      <c r="J34" s="34">
        <f>topgt!J$2</f>
        <v>11366.709559999999</v>
      </c>
      <c r="K34" s="34">
        <f>topgt!K$2</f>
        <v>11521.145500000002</v>
      </c>
      <c r="L34" s="34">
        <f>topgt!L$2</f>
        <v>12048.835149999999</v>
      </c>
      <c r="M34" s="34">
        <f>topgt!M$2</f>
        <v>12771.163364573848</v>
      </c>
      <c r="N34" s="34">
        <f>topgt!N$2</f>
        <v>12096.874339611284</v>
      </c>
      <c r="O34" s="34">
        <f>topgt!O$2</f>
        <v>11236.605025868725</v>
      </c>
      <c r="P34" s="34">
        <f>topgt!P$2</f>
        <v>11103.111209359309</v>
      </c>
      <c r="Q34" s="34">
        <f>topgt!Q$2</f>
        <v>10982.926343251966</v>
      </c>
      <c r="R34" s="34">
        <f>topgt!R$2</f>
        <v>11234.427247539881</v>
      </c>
    </row>
    <row r="35" spans="1:18" ht="11.25" customHeight="1" x14ac:dyDescent="0.25">
      <c r="A35" s="35" t="s">
        <v>553</v>
      </c>
      <c r="B35" s="29" t="str">
        <f ca="1">HYPERLINK("#"&amp;CELL("address",topgtele!$C$2),"topgtele")</f>
        <v>topgtele</v>
      </c>
      <c r="C35" s="36">
        <f>topgtele!C$2</f>
        <v>3246.5274257970618</v>
      </c>
      <c r="D35" s="36">
        <f>topgtele!D$2</f>
        <v>3350.021180257012</v>
      </c>
      <c r="E35" s="36">
        <f>topgtele!E$2</f>
        <v>3533.4659879695719</v>
      </c>
      <c r="F35" s="36">
        <f>topgtele!F$2</f>
        <v>3715.3756170258062</v>
      </c>
      <c r="G35" s="36">
        <f>topgtele!G$2</f>
        <v>3612.2576230459504</v>
      </c>
      <c r="H35" s="36">
        <f>topgtele!H$2</f>
        <v>3173.5552000584557</v>
      </c>
      <c r="I35" s="36">
        <f>topgtele!I$2</f>
        <v>3054.242384023958</v>
      </c>
      <c r="J35" s="36">
        <f>topgtele!J$2</f>
        <v>3306.1159012912563</v>
      </c>
      <c r="K35" s="36">
        <f>topgtele!K$2</f>
        <v>3250.0512177598425</v>
      </c>
      <c r="L35" s="36">
        <f>topgtele!L$2</f>
        <v>3751.7422589642165</v>
      </c>
      <c r="M35" s="36">
        <f>topgtele!M$2</f>
        <v>3892.7630350403865</v>
      </c>
      <c r="N35" s="36">
        <f>topgtele!N$2</f>
        <v>4130.1422485053909</v>
      </c>
      <c r="O35" s="36">
        <f>topgtele!O$2</f>
        <v>3294.2750835286265</v>
      </c>
      <c r="P35" s="36">
        <f>topgtele!P$2</f>
        <v>3619.0928745395486</v>
      </c>
      <c r="Q35" s="36">
        <f>topgtele!Q$2</f>
        <v>3974.9290306854464</v>
      </c>
      <c r="R35" s="36">
        <f>topgtele!R$2</f>
        <v>4356.9318433360968</v>
      </c>
    </row>
    <row r="36" spans="1:18" ht="11.25" customHeight="1" x14ac:dyDescent="0.25">
      <c r="A36" s="35" t="s">
        <v>554</v>
      </c>
      <c r="B36" s="29" t="str">
        <f ca="1">HYPERLINK("#"&amp;CELL("address",topgtchp!$C$2),"topgtchp")</f>
        <v>topgtchp</v>
      </c>
      <c r="C36" s="36">
        <f>topgtchp!C$2</f>
        <v>7036.9346808125301</v>
      </c>
      <c r="D36" s="36">
        <f>topgtchp!D$2</f>
        <v>7240.4552397429889</v>
      </c>
      <c r="E36" s="36">
        <f>topgtchp!E$2</f>
        <v>7398.3461920304317</v>
      </c>
      <c r="F36" s="36">
        <f>topgtchp!F$2</f>
        <v>7259.3354129741938</v>
      </c>
      <c r="G36" s="36">
        <f>topgtchp!G$2</f>
        <v>7880.9429469540482</v>
      </c>
      <c r="H36" s="36">
        <f>topgtchp!H$2</f>
        <v>7975.5764549367104</v>
      </c>
      <c r="I36" s="36">
        <f>topgtchp!I$2</f>
        <v>7955.9248959760444</v>
      </c>
      <c r="J36" s="36">
        <f>topgtchp!J$2</f>
        <v>8060.5936587087435</v>
      </c>
      <c r="K36" s="36">
        <f>topgtchp!K$2</f>
        <v>8271.0942822401594</v>
      </c>
      <c r="L36" s="36">
        <f>topgtchp!L$2</f>
        <v>8297.0928910357834</v>
      </c>
      <c r="M36" s="36">
        <f>topgtchp!M$2</f>
        <v>8878.4003295334605</v>
      </c>
      <c r="N36" s="36">
        <f>topgtchp!N$2</f>
        <v>7966.7320911058941</v>
      </c>
      <c r="O36" s="36">
        <f>topgtchp!O$2</f>
        <v>7942.3299423400986</v>
      </c>
      <c r="P36" s="36">
        <f>topgtchp!P$2</f>
        <v>7484.0183348197606</v>
      </c>
      <c r="Q36" s="36">
        <f>topgtchp!Q$2</f>
        <v>7007.9973125665201</v>
      </c>
      <c r="R36" s="36">
        <f>topgtchp!R$2</f>
        <v>6877.4954042037843</v>
      </c>
    </row>
    <row r="37" spans="1:18" ht="11.25" customHeight="1" x14ac:dyDescent="0.25">
      <c r="A37" s="33" t="s">
        <v>105</v>
      </c>
      <c r="B37" s="29" t="str">
        <f ca="1">HYPERLINK("#"&amp;CELL("address",todh!$C$2),"todh")</f>
        <v>todh</v>
      </c>
      <c r="C37" s="34">
        <f>todh!C$2</f>
        <v>1118.5631030858879</v>
      </c>
      <c r="D37" s="34">
        <f>todh!D$2</f>
        <v>1144.0278699999999</v>
      </c>
      <c r="E37" s="34">
        <f>todh!E$2</f>
        <v>1167.5</v>
      </c>
      <c r="F37" s="34">
        <f>todh!F$2</f>
        <v>1225.1919899999998</v>
      </c>
      <c r="G37" s="34">
        <f>todh!G$2</f>
        <v>1185.0924199999997</v>
      </c>
      <c r="H37" s="34">
        <f>todh!H$2</f>
        <v>1173.8559281551547</v>
      </c>
      <c r="I37" s="34">
        <f>todh!I$2</f>
        <v>570.39213999999993</v>
      </c>
      <c r="J37" s="34">
        <f>todh!J$2</f>
        <v>607.59556000000009</v>
      </c>
      <c r="K37" s="34">
        <f>todh!K$2</f>
        <v>577.79195000000004</v>
      </c>
      <c r="L37" s="34">
        <f>todh!L$2</f>
        <v>589.40810999999997</v>
      </c>
      <c r="M37" s="34">
        <f>todh!M$2</f>
        <v>604.30400305722719</v>
      </c>
      <c r="N37" s="34">
        <f>todh!N$2</f>
        <v>570.72226999140253</v>
      </c>
      <c r="O37" s="34">
        <f>todh!O$2</f>
        <v>413.7288621381478</v>
      </c>
      <c r="P37" s="34">
        <f>todh!P$2</f>
        <v>445.3520588516285</v>
      </c>
      <c r="Q37" s="34">
        <f>todh!Q$2</f>
        <v>496.84723416451692</v>
      </c>
      <c r="R37" s="34">
        <f>todh!R$2</f>
        <v>452.37412821247648</v>
      </c>
    </row>
    <row r="38" spans="1:18" ht="11.25" customHeight="1" x14ac:dyDescent="0.25">
      <c r="A38" s="33" t="s">
        <v>555</v>
      </c>
      <c r="B38" s="29" t="str">
        <f ca="1">HYPERLINK("#"&amp;CELL("address",torf!$C$2),"torf")</f>
        <v>torf</v>
      </c>
      <c r="C38" s="34">
        <f>torf!C$2</f>
        <v>59812.44784659319</v>
      </c>
      <c r="D38" s="34">
        <f>torf!D$2</f>
        <v>59380.499999999978</v>
      </c>
      <c r="E38" s="34">
        <f>torf!E$2</f>
        <v>54572.784919999998</v>
      </c>
      <c r="F38" s="34">
        <f>torf!F$2</f>
        <v>57276.099999999991</v>
      </c>
      <c r="G38" s="34">
        <f>torf!G$2</f>
        <v>59345.757290000009</v>
      </c>
      <c r="H38" s="34">
        <f>torf!H$2</f>
        <v>60079.443559956664</v>
      </c>
      <c r="I38" s="34">
        <f>torf!I$2</f>
        <v>58669.842830000001</v>
      </c>
      <c r="J38" s="34">
        <f>torf!J$2</f>
        <v>57124.142370000001</v>
      </c>
      <c r="K38" s="34">
        <f>torf!K$2</f>
        <v>57423.815330000012</v>
      </c>
      <c r="L38" s="34">
        <f>torf!L$2</f>
        <v>56180.45794</v>
      </c>
      <c r="M38" s="34">
        <f>torf!M$2</f>
        <v>59160.156190484093</v>
      </c>
      <c r="N38" s="34">
        <f>torf!N$2</f>
        <v>58187.698919174109</v>
      </c>
      <c r="O38" s="34">
        <f>torf!O$2</f>
        <v>57902.056055763795</v>
      </c>
      <c r="P38" s="34">
        <f>torf!P$2</f>
        <v>56595.214178111957</v>
      </c>
      <c r="Q38" s="34">
        <f>torf!Q$2</f>
        <v>57821.554778688318</v>
      </c>
      <c r="R38" s="34">
        <f>torf!R$2</f>
        <v>61323.301805674979</v>
      </c>
    </row>
    <row r="39" spans="1:18" ht="11.25" customHeight="1" x14ac:dyDescent="0.25">
      <c r="A39" s="33" t="s">
        <v>556</v>
      </c>
      <c r="B39" s="29" t="str">
        <f ca="1">HYPERLINK("#"&amp;CELL("address",tock!$C$2),"tock")</f>
        <v>tock</v>
      </c>
      <c r="C39" s="34">
        <f>tock!C$2</f>
        <v>1947.7521936599098</v>
      </c>
      <c r="D39" s="34">
        <f>tock!D$2</f>
        <v>2008.3</v>
      </c>
      <c r="E39" s="34">
        <f>tock!E$2</f>
        <v>1916.6023700000048</v>
      </c>
      <c r="F39" s="34">
        <f>tock!F$2</f>
        <v>1966.4</v>
      </c>
      <c r="G39" s="34">
        <f>tock!G$2</f>
        <v>2018.3988500000007</v>
      </c>
      <c r="H39" s="34">
        <f>tock!H$2</f>
        <v>2031.1688393709321</v>
      </c>
      <c r="I39" s="34">
        <f>tock!I$2</f>
        <v>1964.7011499999994</v>
      </c>
      <c r="J39" s="34">
        <f>tock!J$2</f>
        <v>1995.451149999994</v>
      </c>
      <c r="K39" s="34">
        <f>tock!K$2</f>
        <v>1947.0977600000072</v>
      </c>
      <c r="L39" s="34">
        <f>tock!L$2</f>
        <v>1564.2990699999878</v>
      </c>
      <c r="M39" s="34">
        <f>tock!M$2</f>
        <v>1870.67713812847</v>
      </c>
      <c r="N39" s="34">
        <f>tock!N$2</f>
        <v>1852.6676557887899</v>
      </c>
      <c r="O39" s="34">
        <f>tock!O$2</f>
        <v>1747.6003219692727</v>
      </c>
      <c r="P39" s="34">
        <f>tock!P$2</f>
        <v>1806.3320619187141</v>
      </c>
      <c r="Q39" s="34">
        <f>tock!Q$2</f>
        <v>1840.7380691411615</v>
      </c>
      <c r="R39" s="34">
        <f>tock!R$2</f>
        <v>1851.5811598356709</v>
      </c>
    </row>
    <row r="40" spans="1:18" ht="11.25" customHeight="1" x14ac:dyDescent="0.25">
      <c r="A40" s="33" t="s">
        <v>557</v>
      </c>
      <c r="B40" s="29" t="str">
        <f ca="1">HYPERLINK("#"&amp;CELL("address",tobf!$C$2),"tobf")</f>
        <v>tobf</v>
      </c>
      <c r="C40" s="34">
        <f>tobf!C$2</f>
        <v>730.15190599025505</v>
      </c>
      <c r="D40" s="34">
        <f>tobf!D$2</f>
        <v>795.7</v>
      </c>
      <c r="E40" s="34">
        <f>tobf!E$2</f>
        <v>798.4</v>
      </c>
      <c r="F40" s="34">
        <f>tobf!F$2</f>
        <v>846.5</v>
      </c>
      <c r="G40" s="34">
        <f>tobf!G$2</f>
        <v>894.65</v>
      </c>
      <c r="H40" s="34">
        <f>tobf!H$2</f>
        <v>900.783414540938</v>
      </c>
      <c r="I40" s="34">
        <f>tobf!I$2</f>
        <v>801.6</v>
      </c>
      <c r="J40" s="34">
        <f>tobf!J$2</f>
        <v>941.5</v>
      </c>
      <c r="K40" s="34">
        <f>tobf!K$2</f>
        <v>915.65</v>
      </c>
      <c r="L40" s="34">
        <f>tobf!L$2</f>
        <v>670.1</v>
      </c>
      <c r="M40" s="34">
        <f>tobf!M$2</f>
        <v>857.21792299608296</v>
      </c>
      <c r="N40" s="34">
        <f>tobf!N$2</f>
        <v>885.59281551542904</v>
      </c>
      <c r="O40" s="34">
        <f>tobf!O$2</f>
        <v>883.77758670106005</v>
      </c>
      <c r="P40" s="34">
        <f>tobf!P$2</f>
        <v>851.17512181140705</v>
      </c>
      <c r="Q40" s="34">
        <f>tobf!Q$2</f>
        <v>864.33553071558197</v>
      </c>
      <c r="R40" s="34">
        <f>tobf!R$2</f>
        <v>876.56444062290996</v>
      </c>
    </row>
    <row r="41" spans="1:18" ht="11.25" customHeight="1" x14ac:dyDescent="0.25">
      <c r="A41" s="33" t="s">
        <v>558</v>
      </c>
      <c r="B41" s="29" t="str">
        <f ca="1">HYPERLINK("#"&amp;CELL("address",togw!$C$2),"togw")</f>
        <v>togw</v>
      </c>
      <c r="C41" s="34">
        <f>togw!C$2</f>
        <v>0</v>
      </c>
      <c r="D41" s="34">
        <f>togw!D$2</f>
        <v>0</v>
      </c>
      <c r="E41" s="34">
        <f>togw!E$2</f>
        <v>0</v>
      </c>
      <c r="F41" s="34">
        <f>togw!F$2</f>
        <v>0</v>
      </c>
      <c r="G41" s="34">
        <f>togw!G$2</f>
        <v>0</v>
      </c>
      <c r="H41" s="34">
        <f>togw!H$2</f>
        <v>0</v>
      </c>
      <c r="I41" s="34">
        <f>togw!I$2</f>
        <v>0</v>
      </c>
      <c r="J41" s="34">
        <f>togw!J$2</f>
        <v>0</v>
      </c>
      <c r="K41" s="34">
        <f>togw!K$2</f>
        <v>0</v>
      </c>
      <c r="L41" s="34">
        <f>togw!L$2</f>
        <v>0</v>
      </c>
      <c r="M41" s="34">
        <f>togw!M$2</f>
        <v>0</v>
      </c>
      <c r="N41" s="34">
        <f>togw!N$2</f>
        <v>0</v>
      </c>
      <c r="O41" s="34">
        <f>togw!O$2</f>
        <v>0</v>
      </c>
      <c r="P41" s="34">
        <f>togw!P$2</f>
        <v>0</v>
      </c>
      <c r="Q41" s="34">
        <f>togw!Q$2</f>
        <v>0</v>
      </c>
      <c r="R41" s="34">
        <f>togw!R$2</f>
        <v>0</v>
      </c>
    </row>
    <row r="42" spans="1:18" ht="11.25" customHeight="1" x14ac:dyDescent="0.25">
      <c r="A42" s="33" t="s">
        <v>559</v>
      </c>
      <c r="B42" s="29" t="str">
        <f ca="1">HYPERLINK("#"&amp;CELL("address",topf!$C$2),"topf")</f>
        <v>topf</v>
      </c>
      <c r="C42" s="34">
        <f>topf!C$2</f>
        <v>0</v>
      </c>
      <c r="D42" s="34">
        <f>topf!D$2</f>
        <v>0</v>
      </c>
      <c r="E42" s="34">
        <f>topf!E$2</f>
        <v>0</v>
      </c>
      <c r="F42" s="34">
        <f>topf!F$2</f>
        <v>0</v>
      </c>
      <c r="G42" s="34">
        <f>topf!G$2</f>
        <v>0</v>
      </c>
      <c r="H42" s="34">
        <f>topf!H$2</f>
        <v>0</v>
      </c>
      <c r="I42" s="34">
        <f>topf!I$2</f>
        <v>0</v>
      </c>
      <c r="J42" s="34">
        <f>topf!J$2</f>
        <v>0</v>
      </c>
      <c r="K42" s="34">
        <f>topf!K$2</f>
        <v>0</v>
      </c>
      <c r="L42" s="34">
        <f>topf!L$2</f>
        <v>0</v>
      </c>
      <c r="M42" s="34">
        <f>topf!M$2</f>
        <v>0</v>
      </c>
      <c r="N42" s="34">
        <f>topf!N$2</f>
        <v>0</v>
      </c>
      <c r="O42" s="34">
        <f>topf!O$2</f>
        <v>0</v>
      </c>
      <c r="P42" s="34">
        <f>topf!P$2</f>
        <v>0</v>
      </c>
      <c r="Q42" s="34">
        <f>topf!Q$2</f>
        <v>0</v>
      </c>
      <c r="R42" s="34">
        <f>topf!R$2</f>
        <v>0</v>
      </c>
    </row>
    <row r="43" spans="1:18" ht="11.25" customHeight="1" x14ac:dyDescent="0.25">
      <c r="A43" s="33" t="s">
        <v>560</v>
      </c>
      <c r="B43" s="29" t="str">
        <f ca="1">HYPERLINK("#"&amp;CELL("address",tobr!$C$2),"tobr")</f>
        <v>tobr</v>
      </c>
      <c r="C43" s="34">
        <f>tobr!C$2</f>
        <v>0</v>
      </c>
      <c r="D43" s="34">
        <f>tobr!D$2</f>
        <v>0</v>
      </c>
      <c r="E43" s="34">
        <f>tobr!E$2</f>
        <v>0</v>
      </c>
      <c r="F43" s="34">
        <f>tobr!F$2</f>
        <v>0</v>
      </c>
      <c r="G43" s="34">
        <f>tobr!G$2</f>
        <v>0</v>
      </c>
      <c r="H43" s="34">
        <f>tobr!H$2</f>
        <v>0</v>
      </c>
      <c r="I43" s="34">
        <f>tobr!I$2</f>
        <v>0</v>
      </c>
      <c r="J43" s="34">
        <f>tobr!J$2</f>
        <v>0</v>
      </c>
      <c r="K43" s="34">
        <f>tobr!K$2</f>
        <v>0</v>
      </c>
      <c r="L43" s="34">
        <f>tobr!L$2</f>
        <v>0</v>
      </c>
      <c r="M43" s="34">
        <f>tobr!M$2</f>
        <v>0</v>
      </c>
      <c r="N43" s="34">
        <f>tobr!N$2</f>
        <v>0</v>
      </c>
      <c r="O43" s="34">
        <f>tobr!O$2</f>
        <v>0</v>
      </c>
      <c r="P43" s="34">
        <f>tobr!P$2</f>
        <v>0</v>
      </c>
      <c r="Q43" s="34">
        <f>tobr!Q$2</f>
        <v>0</v>
      </c>
      <c r="R43" s="34">
        <f>tobr!R$2</f>
        <v>0</v>
      </c>
    </row>
    <row r="44" spans="1:18" ht="11.25" customHeight="1" x14ac:dyDescent="0.25">
      <c r="A44" s="33" t="s">
        <v>561</v>
      </c>
      <c r="B44" s="29" t="str">
        <f ca="1">HYPERLINK("#"&amp;CELL("address",toch!$C$2),"toch")</f>
        <v>toch</v>
      </c>
      <c r="C44" s="34">
        <f>toch!C$2</f>
        <v>4.2992253949667445</v>
      </c>
      <c r="D44" s="34">
        <f>toch!D$2</f>
        <v>4.3</v>
      </c>
      <c r="E44" s="34">
        <f>toch!E$2</f>
        <v>4.3000100000000003</v>
      </c>
      <c r="F44" s="34">
        <f>toch!F$2</f>
        <v>4.3</v>
      </c>
      <c r="G44" s="34">
        <f>toch!G$2</f>
        <v>4.3</v>
      </c>
      <c r="H44" s="34">
        <f>toch!H$2</f>
        <v>4.2992246744929155</v>
      </c>
      <c r="I44" s="34">
        <f>toch!I$2</f>
        <v>4.3</v>
      </c>
      <c r="J44" s="34">
        <f>toch!J$2</f>
        <v>4.3</v>
      </c>
      <c r="K44" s="34">
        <f>toch!K$2</f>
        <v>4.2999900000000002</v>
      </c>
      <c r="L44" s="34">
        <f>toch!L$2</f>
        <v>4.3</v>
      </c>
      <c r="M44" s="34">
        <f>toch!M$2</f>
        <v>4.2992268672253244</v>
      </c>
      <c r="N44" s="34">
        <f>toch!N$2</f>
        <v>4.2992253951954558</v>
      </c>
      <c r="O44" s="34">
        <f>toch!O$2</f>
        <v>4.2992284145054374</v>
      </c>
      <c r="P44" s="34">
        <f>toch!P$2</f>
        <v>4.299226914415093</v>
      </c>
      <c r="Q44" s="34">
        <f>toch!Q$2</f>
        <v>0</v>
      </c>
      <c r="R44" s="34">
        <f>toch!R$2</f>
        <v>0</v>
      </c>
    </row>
    <row r="45" spans="1:18" ht="11.25" customHeight="1" x14ac:dyDescent="0.25">
      <c r="A45" s="28" t="s">
        <v>104</v>
      </c>
      <c r="B45" s="29" t="str">
        <f ca="1">HYPERLINK("#"&amp;CELL("address",TRANS!$C$2),"TRANS")</f>
        <v>TRANS</v>
      </c>
      <c r="C45" s="30">
        <f>TRANS!C$2</f>
        <v>3668.0280882774382</v>
      </c>
      <c r="D45" s="30">
        <f>TRANS!D$2</f>
        <v>3643.0999999999985</v>
      </c>
      <c r="E45" s="30">
        <f>TRANS!E$2</f>
        <v>4329.0000000000009</v>
      </c>
      <c r="F45" s="30">
        <f>TRANS!F$2</f>
        <v>3673.8</v>
      </c>
      <c r="G45" s="30">
        <f>TRANS!G$2</f>
        <v>3668.5</v>
      </c>
      <c r="H45" s="30">
        <f>TRANS!H$2</f>
        <v>3423.7842743861688</v>
      </c>
      <c r="I45" s="30">
        <f>TRANS!I$2</f>
        <v>3373.2</v>
      </c>
      <c r="J45" s="30">
        <f>TRANS!J$2</f>
        <v>2916.4999999999991</v>
      </c>
      <c r="K45" s="30">
        <f>TRANS!K$2</f>
        <v>2800.9</v>
      </c>
      <c r="L45" s="30">
        <f>TRANS!L$2</f>
        <v>2718.7999999999997</v>
      </c>
      <c r="M45" s="30">
        <f>TRANS!M$2</f>
        <v>2626.1345180089806</v>
      </c>
      <c r="N45" s="30">
        <f>TRANS!N$2</f>
        <v>2558.4933600840695</v>
      </c>
      <c r="O45" s="30">
        <f>TRANS!O$2</f>
        <v>2354.1606955192487</v>
      </c>
      <c r="P45" s="30">
        <f>TRANS!P$2</f>
        <v>2433.1470335339609</v>
      </c>
      <c r="Q45" s="30">
        <f>TRANS!Q$2</f>
        <v>2216.2988439858605</v>
      </c>
      <c r="R45" s="30">
        <f>TRANS!R$2</f>
        <v>2538.9318811502781</v>
      </c>
    </row>
    <row r="46" spans="1:18" ht="11.25" customHeight="1" x14ac:dyDescent="0.25">
      <c r="A46" s="33" t="s">
        <v>103</v>
      </c>
      <c r="B46" s="29" t="str">
        <f ca="1">HYPERLINK("#"&amp;CELL("address",transint!$C$2),"transint")</f>
        <v>transint</v>
      </c>
      <c r="C46" s="34">
        <f>transint!C$2</f>
        <v>0.63300807326294262</v>
      </c>
      <c r="D46" s="34">
        <f>transint!D$2</f>
        <v>7.8409999998484636E-2</v>
      </c>
      <c r="E46" s="34">
        <f>transint!E$2</f>
        <v>2.9067900000003277</v>
      </c>
      <c r="F46" s="34">
        <f>transint!F$2</f>
        <v>12.998759999999919</v>
      </c>
      <c r="G46" s="34">
        <f>transint!G$2</f>
        <v>15.571839999999838</v>
      </c>
      <c r="H46" s="34">
        <f>transint!H$2</f>
        <v>18.469688686804261</v>
      </c>
      <c r="I46" s="34">
        <f>transint!I$2</f>
        <v>-5.6636200000002361</v>
      </c>
      <c r="J46" s="34">
        <f>transint!J$2</f>
        <v>41.359989999999925</v>
      </c>
      <c r="K46" s="34">
        <f>transint!K$2</f>
        <v>17.340119999999729</v>
      </c>
      <c r="L46" s="34">
        <f>transint!L$2</f>
        <v>13.269259999999349</v>
      </c>
      <c r="M46" s="34">
        <f>transint!M$2</f>
        <v>6.5530310479128957</v>
      </c>
      <c r="N46" s="34">
        <f>transint!N$2</f>
        <v>10.083938957372311</v>
      </c>
      <c r="O46" s="34">
        <f>transint!O$2</f>
        <v>-19.874498587466121</v>
      </c>
      <c r="P46" s="34">
        <f>transint!P$2</f>
        <v>-1.0952365490793454</v>
      </c>
      <c r="Q46" s="34">
        <f>transint!Q$2</f>
        <v>-25.389285794694956</v>
      </c>
      <c r="R46" s="34">
        <f>transint!R$2</f>
        <v>-12.973912529852441</v>
      </c>
    </row>
    <row r="47" spans="1:18" ht="11.25" customHeight="1" x14ac:dyDescent="0.25">
      <c r="A47" s="33" t="s">
        <v>102</v>
      </c>
      <c r="B47" s="29" t="str">
        <f ca="1">HYPERLINK("#"&amp;CELL("address",transptr!$C$2),"transptr")</f>
        <v>transptr</v>
      </c>
      <c r="C47" s="34">
        <f>transptr!C$2</f>
        <v>102.99752999770953</v>
      </c>
      <c r="D47" s="34">
        <f>transptr!D$2</f>
        <v>74.209020000000237</v>
      </c>
      <c r="E47" s="34">
        <f>transptr!E$2</f>
        <v>108.99575000000004</v>
      </c>
      <c r="F47" s="34">
        <f>transptr!F$2</f>
        <v>46.103519999999889</v>
      </c>
      <c r="G47" s="34">
        <f>transptr!G$2</f>
        <v>67.315049999999701</v>
      </c>
      <c r="H47" s="34">
        <f>transptr!H$2</f>
        <v>75.336889067774564</v>
      </c>
      <c r="I47" s="34">
        <f>transptr!I$2</f>
        <v>75.329339999999775</v>
      </c>
      <c r="J47" s="34">
        <f>transptr!J$2</f>
        <v>55.870829999999614</v>
      </c>
      <c r="K47" s="34">
        <f>transptr!K$2</f>
        <v>78.570860000000494</v>
      </c>
      <c r="L47" s="34">
        <f>transptr!L$2</f>
        <v>73.545660000000453</v>
      </c>
      <c r="M47" s="34">
        <f>transptr!M$2</f>
        <v>114.04058208270953</v>
      </c>
      <c r="N47" s="34">
        <f>transptr!N$2</f>
        <v>189.90825688609812</v>
      </c>
      <c r="O47" s="34">
        <f>transptr!O$2</f>
        <v>154.79259244547347</v>
      </c>
      <c r="P47" s="34">
        <f>transptr!P$2</f>
        <v>248.96313099885401</v>
      </c>
      <c r="Q47" s="34">
        <f>transptr!Q$2</f>
        <v>306.72216152332294</v>
      </c>
      <c r="R47" s="34">
        <f>transptr!R$2</f>
        <v>233.70899284154893</v>
      </c>
    </row>
    <row r="48" spans="1:18" ht="11.25" customHeight="1" x14ac:dyDescent="0.25">
      <c r="A48" s="33" t="s">
        <v>101</v>
      </c>
      <c r="B48" s="29" t="str">
        <f ca="1">HYPERLINK("#"&amp;CELL("address",transret!$C$2),"transret")</f>
        <v>transret</v>
      </c>
      <c r="C48" s="34">
        <f>transret!C$2</f>
        <v>3564.3975502064659</v>
      </c>
      <c r="D48" s="34">
        <f>transret!D$2</f>
        <v>3568.8125700000001</v>
      </c>
      <c r="E48" s="34">
        <f>transret!E$2</f>
        <v>4217.0974600000009</v>
      </c>
      <c r="F48" s="34">
        <f>transret!F$2</f>
        <v>3614.6977200000006</v>
      </c>
      <c r="G48" s="34">
        <f>transret!G$2</f>
        <v>3585.6131100000002</v>
      </c>
      <c r="H48" s="34">
        <f>transret!H$2</f>
        <v>3329.9776966315899</v>
      </c>
      <c r="I48" s="34">
        <f>transret!I$2</f>
        <v>3303.5342800000003</v>
      </c>
      <c r="J48" s="34">
        <f>transret!J$2</f>
        <v>2819.2691799999998</v>
      </c>
      <c r="K48" s="34">
        <f>transret!K$2</f>
        <v>2704.98902</v>
      </c>
      <c r="L48" s="34">
        <f>transret!L$2</f>
        <v>2631.9850799999999</v>
      </c>
      <c r="M48" s="34">
        <f>transret!M$2</f>
        <v>2505.5409048783581</v>
      </c>
      <c r="N48" s="34">
        <f>transret!N$2</f>
        <v>2358.5011642405989</v>
      </c>
      <c r="O48" s="34">
        <f>transret!O$2</f>
        <v>2219.2426016612412</v>
      </c>
      <c r="P48" s="34">
        <f>transret!P$2</f>
        <v>2185.2791390841862</v>
      </c>
      <c r="Q48" s="34">
        <f>transret!Q$2</f>
        <v>1934.9659682572324</v>
      </c>
      <c r="R48" s="34">
        <f>transret!R$2</f>
        <v>2318.1968008385816</v>
      </c>
    </row>
    <row r="49" spans="1:18" ht="11.25" customHeight="1" x14ac:dyDescent="0.25">
      <c r="A49" s="28" t="s">
        <v>100</v>
      </c>
      <c r="B49" s="29" t="str">
        <f ca="1">HYPERLINK("#"&amp;CELL("address",CEN!$C$2),"CEN")</f>
        <v>CEN</v>
      </c>
      <c r="C49" s="30">
        <f>CEN!C$2</f>
        <v>4522.9053214865808</v>
      </c>
      <c r="D49" s="30">
        <f>CEN!D$2</f>
        <v>4536.6000000000004</v>
      </c>
      <c r="E49" s="30">
        <f>CEN!E$2</f>
        <v>4445.5</v>
      </c>
      <c r="F49" s="30">
        <f>CEN!F$2</f>
        <v>4519.5</v>
      </c>
      <c r="G49" s="30">
        <f>CEN!G$2</f>
        <v>4717.1000000000004</v>
      </c>
      <c r="H49" s="30">
        <f>CEN!H$2</f>
        <v>4900.5684532339701</v>
      </c>
      <c r="I49" s="30">
        <f>CEN!I$2</f>
        <v>4638.2000000000007</v>
      </c>
      <c r="J49" s="30">
        <f>CEN!J$2</f>
        <v>4840.1000000000022</v>
      </c>
      <c r="K49" s="30">
        <f>CEN!K$2</f>
        <v>4734.1000000000004</v>
      </c>
      <c r="L49" s="30">
        <f>CEN!L$2</f>
        <v>4667.3999999999987</v>
      </c>
      <c r="M49" s="30">
        <f>CEN!M$2</f>
        <v>4864.6699149708611</v>
      </c>
      <c r="N49" s="30">
        <f>CEN!N$2</f>
        <v>5241.4970860800604</v>
      </c>
      <c r="O49" s="30">
        <f>CEN!O$2</f>
        <v>5034.6087704213196</v>
      </c>
      <c r="P49" s="30">
        <f>CEN!P$2</f>
        <v>5033.1518104519009</v>
      </c>
      <c r="Q49" s="30">
        <f>CEN!Q$2</f>
        <v>5010.9391420655402</v>
      </c>
      <c r="R49" s="30">
        <f>CEN!R$2</f>
        <v>5164.493169007359</v>
      </c>
    </row>
    <row r="50" spans="1:18" ht="11.25" customHeight="1" x14ac:dyDescent="0.25">
      <c r="A50" s="33" t="s">
        <v>99</v>
      </c>
      <c r="B50" s="29" t="str">
        <f ca="1">HYPERLINK("#"&amp;CELL("address",cenpd!$C$2),"cenpd")</f>
        <v>cenpd</v>
      </c>
      <c r="C50" s="34">
        <f>cenpd!C$2</f>
        <v>312.38766831578039</v>
      </c>
      <c r="D50" s="34">
        <f>cenpd!D$2</f>
        <v>331.05431000000004</v>
      </c>
      <c r="E50" s="34">
        <f>cenpd!E$2</f>
        <v>338.73894999999999</v>
      </c>
      <c r="F50" s="34">
        <f>cenpd!F$2</f>
        <v>341.90565000000004</v>
      </c>
      <c r="G50" s="34">
        <f>cenpd!G$2</f>
        <v>358.46040999999991</v>
      </c>
      <c r="H50" s="34">
        <f>cenpd!H$2</f>
        <v>371.71889238685515</v>
      </c>
      <c r="I50" s="34">
        <f>cenpd!I$2</f>
        <v>373.50748999999996</v>
      </c>
      <c r="J50" s="34">
        <f>cenpd!J$2</f>
        <v>379.61824999999999</v>
      </c>
      <c r="K50" s="34">
        <f>cenpd!K$2</f>
        <v>375.2845099999999</v>
      </c>
      <c r="L50" s="34">
        <f>cenpd!L$2</f>
        <v>423.39945000000006</v>
      </c>
      <c r="M50" s="34">
        <f>cenpd!M$2</f>
        <v>382.10355260943589</v>
      </c>
      <c r="N50" s="34">
        <f>cenpd!N$2</f>
        <v>414.25436397030575</v>
      </c>
      <c r="O50" s="34">
        <f>cenpd!O$2</f>
        <v>399.92572182371811</v>
      </c>
      <c r="P50" s="34">
        <f>cenpd!P$2</f>
        <v>412.64255210673878</v>
      </c>
      <c r="Q50" s="34">
        <f>cenpd!Q$2</f>
        <v>399.30385737426457</v>
      </c>
      <c r="R50" s="34">
        <f>cenpd!R$2</f>
        <v>428.53658103954518</v>
      </c>
    </row>
    <row r="51" spans="1:18" ht="11.25" customHeight="1" x14ac:dyDescent="0.25">
      <c r="A51" s="33" t="s">
        <v>98</v>
      </c>
      <c r="B51" s="29" t="str">
        <f ca="1">HYPERLINK("#"&amp;CELL("address",cenpu!$C$2),"cenpu")</f>
        <v>cenpu</v>
      </c>
      <c r="C51" s="34">
        <f>cenpu!C$2</f>
        <v>0</v>
      </c>
      <c r="D51" s="34">
        <f>cenpu!D$2</f>
        <v>0</v>
      </c>
      <c r="E51" s="34">
        <f>cenpu!E$2</f>
        <v>0</v>
      </c>
      <c r="F51" s="34">
        <f>cenpu!F$2</f>
        <v>0</v>
      </c>
      <c r="G51" s="34">
        <f>cenpu!G$2</f>
        <v>0</v>
      </c>
      <c r="H51" s="34">
        <f>cenpu!H$2</f>
        <v>0</v>
      </c>
      <c r="I51" s="34">
        <f>cenpu!I$2</f>
        <v>0</v>
      </c>
      <c r="J51" s="34">
        <f>cenpu!J$2</f>
        <v>0</v>
      </c>
      <c r="K51" s="34">
        <f>cenpu!K$2</f>
        <v>0</v>
      </c>
      <c r="L51" s="34">
        <f>cenpu!L$2</f>
        <v>0</v>
      </c>
      <c r="M51" s="34">
        <f>cenpu!M$2</f>
        <v>0</v>
      </c>
      <c r="N51" s="34">
        <f>cenpu!N$2</f>
        <v>0</v>
      </c>
      <c r="O51" s="34">
        <f>cenpu!O$2</f>
        <v>0</v>
      </c>
      <c r="P51" s="34">
        <f>cenpu!P$2</f>
        <v>0</v>
      </c>
      <c r="Q51" s="34">
        <f>cenpu!Q$2</f>
        <v>0</v>
      </c>
      <c r="R51" s="34">
        <f>cenpu!R$2</f>
        <v>0</v>
      </c>
    </row>
    <row r="52" spans="1:18" ht="11.25" customHeight="1" x14ac:dyDescent="0.25">
      <c r="A52" s="33" t="s">
        <v>97</v>
      </c>
      <c r="B52" s="29" t="str">
        <f ca="1">HYPERLINK("#"&amp;CELL("address",cenrf!$C$2),"cenrf")</f>
        <v>cenrf</v>
      </c>
      <c r="C52" s="34">
        <f>cenrf!C$2</f>
        <v>3222.3676054656994</v>
      </c>
      <c r="D52" s="34">
        <f>cenrf!D$2</f>
        <v>3208.7079100000001</v>
      </c>
      <c r="E52" s="34">
        <f>cenrf!E$2</f>
        <v>3052.6141600000001</v>
      </c>
      <c r="F52" s="34">
        <f>cenrf!F$2</f>
        <v>3185.4855200000002</v>
      </c>
      <c r="G52" s="34">
        <f>cenrf!G$2</f>
        <v>3342.3465799999999</v>
      </c>
      <c r="H52" s="34">
        <f>cenrf!H$2</f>
        <v>3519.4954440215729</v>
      </c>
      <c r="I52" s="34">
        <f>cenrf!I$2</f>
        <v>3365.3541399999999</v>
      </c>
      <c r="J52" s="34">
        <f>cenrf!J$2</f>
        <v>3635.3593200000014</v>
      </c>
      <c r="K52" s="34">
        <f>cenrf!K$2</f>
        <v>3484.4627300000006</v>
      </c>
      <c r="L52" s="34">
        <f>cenrf!L$2</f>
        <v>3348.6933599999993</v>
      </c>
      <c r="M52" s="34">
        <f>cenrf!M$2</f>
        <v>3485.6196503323836</v>
      </c>
      <c r="N52" s="34">
        <f>cenrf!N$2</f>
        <v>3852.1988009466204</v>
      </c>
      <c r="O52" s="34">
        <f>cenrf!O$2</f>
        <v>3599.8948682540504</v>
      </c>
      <c r="P52" s="34">
        <f>cenrf!P$2</f>
        <v>3432.1247151674315</v>
      </c>
      <c r="Q52" s="34">
        <f>cenrf!Q$2</f>
        <v>3504.1133432688848</v>
      </c>
      <c r="R52" s="34">
        <f>cenrf!R$2</f>
        <v>3667.0763438071185</v>
      </c>
    </row>
    <row r="53" spans="1:18" ht="11.25" customHeight="1" x14ac:dyDescent="0.25">
      <c r="A53" s="33" t="s">
        <v>96</v>
      </c>
      <c r="B53" s="29" t="str">
        <f ca="1">HYPERLINK("#"&amp;CELL("address",cenog!$C$2),"cenog")</f>
        <v>cenog</v>
      </c>
      <c r="C53" s="34">
        <f>cenog!C$2</f>
        <v>788.57546627921909</v>
      </c>
      <c r="D53" s="34">
        <f>cenog!D$2</f>
        <v>778.13821999999993</v>
      </c>
      <c r="E53" s="34">
        <f>cenog!E$2</f>
        <v>833.25186999999994</v>
      </c>
      <c r="F53" s="34">
        <f>cenog!F$2</f>
        <v>777.51242999999988</v>
      </c>
      <c r="G53" s="34">
        <f>cenog!G$2</f>
        <v>800.70132999999998</v>
      </c>
      <c r="H53" s="34">
        <f>cenog!H$2</f>
        <v>793.0780519389117</v>
      </c>
      <c r="I53" s="34">
        <f>cenog!I$2</f>
        <v>697.73795000000007</v>
      </c>
      <c r="J53" s="34">
        <f>cenog!J$2</f>
        <v>603.60845000000006</v>
      </c>
      <c r="K53" s="34">
        <f>cenog!K$2</f>
        <v>654.26143999999999</v>
      </c>
      <c r="L53" s="34">
        <f>cenog!L$2</f>
        <v>717.01076999999998</v>
      </c>
      <c r="M53" s="34">
        <f>cenog!M$2</f>
        <v>791.0091686620683</v>
      </c>
      <c r="N53" s="34">
        <f>cenog!N$2</f>
        <v>767.410387553487</v>
      </c>
      <c r="O53" s="34">
        <f>cenog!O$2</f>
        <v>814.70824845162133</v>
      </c>
      <c r="P53" s="34">
        <f>cenog!P$2</f>
        <v>955.28982058444581</v>
      </c>
      <c r="Q53" s="34">
        <f>cenog!Q$2</f>
        <v>835.64481986231544</v>
      </c>
      <c r="R53" s="34">
        <f>cenog!R$2</f>
        <v>783.74638737987721</v>
      </c>
    </row>
    <row r="54" spans="1:18" ht="11.25" customHeight="1" x14ac:dyDescent="0.25">
      <c r="A54" s="33" t="s">
        <v>95</v>
      </c>
      <c r="B54" s="29" t="str">
        <f ca="1">HYPERLINK("#"&amp;CELL("address",cennu!$C$2),"cennu")</f>
        <v>cennu</v>
      </c>
      <c r="C54" s="34">
        <f>cennu!C$2</f>
        <v>0</v>
      </c>
      <c r="D54" s="34">
        <f>cennu!D$2</f>
        <v>0</v>
      </c>
      <c r="E54" s="34">
        <f>cennu!E$2</f>
        <v>0</v>
      </c>
      <c r="F54" s="34">
        <f>cennu!F$2</f>
        <v>0</v>
      </c>
      <c r="G54" s="34">
        <f>cennu!G$2</f>
        <v>0</v>
      </c>
      <c r="H54" s="34">
        <f>cennu!H$2</f>
        <v>0</v>
      </c>
      <c r="I54" s="34">
        <f>cennu!I$2</f>
        <v>0</v>
      </c>
      <c r="J54" s="34">
        <f>cennu!J$2</f>
        <v>0</v>
      </c>
      <c r="K54" s="34">
        <f>cennu!K$2</f>
        <v>0</v>
      </c>
      <c r="L54" s="34">
        <f>cennu!L$2</f>
        <v>0</v>
      </c>
      <c r="M54" s="34">
        <f>cennu!M$2</f>
        <v>0</v>
      </c>
      <c r="N54" s="34">
        <f>cennu!N$2</f>
        <v>0</v>
      </c>
      <c r="O54" s="34">
        <f>cennu!O$2</f>
        <v>0</v>
      </c>
      <c r="P54" s="34">
        <f>cennu!P$2</f>
        <v>0</v>
      </c>
      <c r="Q54" s="34">
        <f>cennu!Q$2</f>
        <v>0</v>
      </c>
      <c r="R54" s="34">
        <f>cennu!R$2</f>
        <v>0</v>
      </c>
    </row>
    <row r="55" spans="1:18" ht="11.25" customHeight="1" x14ac:dyDescent="0.25">
      <c r="A55" s="33" t="s">
        <v>94</v>
      </c>
      <c r="B55" s="29" t="str">
        <f ca="1">HYPERLINK("#"&amp;CELL("address",cencm!$C$2),"cencm")</f>
        <v>cencm</v>
      </c>
      <c r="C55" s="34">
        <f>cencm!C$2</f>
        <v>0</v>
      </c>
      <c r="D55" s="34">
        <f>cencm!D$2</f>
        <v>0</v>
      </c>
      <c r="E55" s="34">
        <f>cencm!E$2</f>
        <v>0</v>
      </c>
      <c r="F55" s="34">
        <f>cencm!F$2</f>
        <v>0</v>
      </c>
      <c r="G55" s="34">
        <f>cencm!G$2</f>
        <v>0</v>
      </c>
      <c r="H55" s="34">
        <f>cencm!H$2</f>
        <v>0</v>
      </c>
      <c r="I55" s="34">
        <f>cencm!I$2</f>
        <v>0</v>
      </c>
      <c r="J55" s="34">
        <f>cencm!J$2</f>
        <v>0</v>
      </c>
      <c r="K55" s="34">
        <f>cencm!K$2</f>
        <v>0</v>
      </c>
      <c r="L55" s="34">
        <f>cencm!L$2</f>
        <v>0</v>
      </c>
      <c r="M55" s="34">
        <f>cencm!M$2</f>
        <v>0</v>
      </c>
      <c r="N55" s="34">
        <f>cencm!N$2</f>
        <v>0</v>
      </c>
      <c r="O55" s="34">
        <f>cencm!O$2</f>
        <v>0</v>
      </c>
      <c r="P55" s="34">
        <f>cencm!P$2</f>
        <v>0</v>
      </c>
      <c r="Q55" s="34">
        <f>cencm!Q$2</f>
        <v>0</v>
      </c>
      <c r="R55" s="34">
        <f>cencm!R$2</f>
        <v>0</v>
      </c>
    </row>
    <row r="56" spans="1:18" ht="11.25" customHeight="1" x14ac:dyDescent="0.25">
      <c r="A56" s="33" t="s">
        <v>93</v>
      </c>
      <c r="B56" s="29" t="str">
        <f ca="1">HYPERLINK("#"&amp;CELL("address",cenck!$C$2),"cenck")</f>
        <v>cenck</v>
      </c>
      <c r="C56" s="34">
        <f>cenck!C$2</f>
        <v>188.20547700834825</v>
      </c>
      <c r="D56" s="34">
        <f>cenck!D$2</f>
        <v>201.89902000000001</v>
      </c>
      <c r="E56" s="34">
        <f>cenck!E$2</f>
        <v>188.49453</v>
      </c>
      <c r="F56" s="34">
        <f>cenck!F$2</f>
        <v>193.29624000000001</v>
      </c>
      <c r="G56" s="34">
        <f>cenck!G$2</f>
        <v>198.19390999999999</v>
      </c>
      <c r="H56" s="34">
        <f>cenck!H$2</f>
        <v>194.94701942329201</v>
      </c>
      <c r="I56" s="34">
        <f>cenck!I$2</f>
        <v>188.20016000000001</v>
      </c>
      <c r="J56" s="34">
        <f>cenck!J$2</f>
        <v>198.01859999999999</v>
      </c>
      <c r="K56" s="34">
        <f>cenck!K$2</f>
        <v>199.19806</v>
      </c>
      <c r="L56" s="34">
        <f>cenck!L$2</f>
        <v>154.19630000000001</v>
      </c>
      <c r="M56" s="34">
        <f>cenck!M$2</f>
        <v>188.5735251810282</v>
      </c>
      <c r="N56" s="34">
        <f>cenck!N$2</f>
        <v>185.92252623871519</v>
      </c>
      <c r="O56" s="34">
        <f>cenck!O$2</f>
        <v>179.7614859271128</v>
      </c>
      <c r="P56" s="34">
        <f>cenck!P$2</f>
        <v>186.5678736363495</v>
      </c>
      <c r="Q56" s="34">
        <f>cenck!Q$2</f>
        <v>192.69990345557443</v>
      </c>
      <c r="R56" s="34">
        <f>cenck!R$2</f>
        <v>199.6273872785662</v>
      </c>
    </row>
    <row r="57" spans="1:18" ht="11.25" customHeight="1" x14ac:dyDescent="0.25">
      <c r="A57" s="33" t="s">
        <v>92</v>
      </c>
      <c r="B57" s="29" t="str">
        <f ca="1">HYPERLINK("#"&amp;CELL("address",cenbf!$C$2),"cenbf")</f>
        <v>cenbf</v>
      </c>
      <c r="C57" s="34">
        <f>cenbf!C$2</f>
        <v>0</v>
      </c>
      <c r="D57" s="34">
        <f>cenbf!D$2</f>
        <v>0</v>
      </c>
      <c r="E57" s="34">
        <f>cenbf!E$2</f>
        <v>0</v>
      </c>
      <c r="F57" s="34">
        <f>cenbf!F$2</f>
        <v>0</v>
      </c>
      <c r="G57" s="34">
        <f>cenbf!G$2</f>
        <v>0</v>
      </c>
      <c r="H57" s="34">
        <f>cenbf!H$2</f>
        <v>0</v>
      </c>
      <c r="I57" s="34">
        <f>cenbf!I$2</f>
        <v>0</v>
      </c>
      <c r="J57" s="34">
        <f>cenbf!J$2</f>
        <v>0</v>
      </c>
      <c r="K57" s="34">
        <f>cenbf!K$2</f>
        <v>0</v>
      </c>
      <c r="L57" s="34">
        <f>cenbf!L$2</f>
        <v>0</v>
      </c>
      <c r="M57" s="34">
        <f>cenbf!M$2</f>
        <v>0</v>
      </c>
      <c r="N57" s="34">
        <f>cenbf!N$2</f>
        <v>0</v>
      </c>
      <c r="O57" s="34">
        <f>cenbf!O$2</f>
        <v>0</v>
      </c>
      <c r="P57" s="34">
        <f>cenbf!P$2</f>
        <v>0</v>
      </c>
      <c r="Q57" s="34">
        <f>cenbf!Q$2</f>
        <v>0</v>
      </c>
      <c r="R57" s="34">
        <f>cenbf!R$2</f>
        <v>0</v>
      </c>
    </row>
    <row r="58" spans="1:18" ht="11.25" customHeight="1" x14ac:dyDescent="0.25">
      <c r="A58" s="33" t="s">
        <v>91</v>
      </c>
      <c r="B58" s="29" t="str">
        <f ca="1">HYPERLINK("#"&amp;CELL("address",cengw!$C$2),"cengw")</f>
        <v>cengw</v>
      </c>
      <c r="C58" s="34">
        <f>cengw!C$2</f>
        <v>0</v>
      </c>
      <c r="D58" s="34">
        <f>cengw!D$2</f>
        <v>0</v>
      </c>
      <c r="E58" s="34">
        <f>cengw!E$2</f>
        <v>0</v>
      </c>
      <c r="F58" s="34">
        <f>cengw!F$2</f>
        <v>0</v>
      </c>
      <c r="G58" s="34">
        <f>cengw!G$2</f>
        <v>0</v>
      </c>
      <c r="H58" s="34">
        <f>cengw!H$2</f>
        <v>0</v>
      </c>
      <c r="I58" s="34">
        <f>cengw!I$2</f>
        <v>0</v>
      </c>
      <c r="J58" s="34">
        <f>cengw!J$2</f>
        <v>0</v>
      </c>
      <c r="K58" s="34">
        <f>cengw!K$2</f>
        <v>0</v>
      </c>
      <c r="L58" s="34">
        <f>cengw!L$2</f>
        <v>0</v>
      </c>
      <c r="M58" s="34">
        <f>cengw!M$2</f>
        <v>0</v>
      </c>
      <c r="N58" s="34">
        <f>cengw!N$2</f>
        <v>0</v>
      </c>
      <c r="O58" s="34">
        <f>cengw!O$2</f>
        <v>0</v>
      </c>
      <c r="P58" s="34">
        <f>cengw!P$2</f>
        <v>0</v>
      </c>
      <c r="Q58" s="34">
        <f>cengw!Q$2</f>
        <v>0</v>
      </c>
      <c r="R58" s="34">
        <f>cengw!R$2</f>
        <v>0</v>
      </c>
    </row>
    <row r="59" spans="1:18" ht="11.25" customHeight="1" x14ac:dyDescent="0.25">
      <c r="A59" s="33" t="s">
        <v>90</v>
      </c>
      <c r="B59" s="29" t="str">
        <f ca="1">HYPERLINK("#"&amp;CELL("address",cenpf!$C$2),"cenpf")</f>
        <v>cenpf</v>
      </c>
      <c r="C59" s="34">
        <f>cenpf!C$2</f>
        <v>0</v>
      </c>
      <c r="D59" s="34">
        <f>cenpf!D$2</f>
        <v>0</v>
      </c>
      <c r="E59" s="34">
        <f>cenpf!E$2</f>
        <v>0</v>
      </c>
      <c r="F59" s="34">
        <f>cenpf!F$2</f>
        <v>0</v>
      </c>
      <c r="G59" s="34">
        <f>cenpf!G$2</f>
        <v>0</v>
      </c>
      <c r="H59" s="34">
        <f>cenpf!H$2</f>
        <v>0</v>
      </c>
      <c r="I59" s="34">
        <f>cenpf!I$2</f>
        <v>0</v>
      </c>
      <c r="J59" s="34">
        <f>cenpf!J$2</f>
        <v>0</v>
      </c>
      <c r="K59" s="34">
        <f>cenpf!K$2</f>
        <v>0</v>
      </c>
      <c r="L59" s="34">
        <f>cenpf!L$2</f>
        <v>0</v>
      </c>
      <c r="M59" s="34">
        <f>cenpf!M$2</f>
        <v>0</v>
      </c>
      <c r="N59" s="34">
        <f>cenpf!N$2</f>
        <v>0</v>
      </c>
      <c r="O59" s="34">
        <f>cenpf!O$2</f>
        <v>0</v>
      </c>
      <c r="P59" s="34">
        <f>cenpf!P$2</f>
        <v>0</v>
      </c>
      <c r="Q59" s="34">
        <f>cenpf!Q$2</f>
        <v>0</v>
      </c>
      <c r="R59" s="34">
        <f>cenpf!R$2</f>
        <v>0</v>
      </c>
    </row>
    <row r="60" spans="1:18" ht="11.25" customHeight="1" x14ac:dyDescent="0.25">
      <c r="A60" s="33" t="s">
        <v>89</v>
      </c>
      <c r="B60" s="29" t="str">
        <f ca="1">HYPERLINK("#"&amp;CELL("address",cenbr!$C$2),"cenbr")</f>
        <v>cenbr</v>
      </c>
      <c r="C60" s="34">
        <f>cenbr!C$2</f>
        <v>0</v>
      </c>
      <c r="D60" s="34">
        <f>cenbr!D$2</f>
        <v>0</v>
      </c>
      <c r="E60" s="34">
        <f>cenbr!E$2</f>
        <v>0</v>
      </c>
      <c r="F60" s="34">
        <f>cenbr!F$2</f>
        <v>0</v>
      </c>
      <c r="G60" s="34">
        <f>cenbr!G$2</f>
        <v>0</v>
      </c>
      <c r="H60" s="34">
        <f>cenbr!H$2</f>
        <v>0</v>
      </c>
      <c r="I60" s="34">
        <f>cenbr!I$2</f>
        <v>0</v>
      </c>
      <c r="J60" s="34">
        <f>cenbr!J$2</f>
        <v>0</v>
      </c>
      <c r="K60" s="34">
        <f>cenbr!K$2</f>
        <v>0</v>
      </c>
      <c r="L60" s="34">
        <f>cenbr!L$2</f>
        <v>0</v>
      </c>
      <c r="M60" s="34">
        <f>cenbr!M$2</f>
        <v>0</v>
      </c>
      <c r="N60" s="34">
        <f>cenbr!N$2</f>
        <v>0</v>
      </c>
      <c r="O60" s="34">
        <f>cenbr!O$2</f>
        <v>0</v>
      </c>
      <c r="P60" s="34">
        <f>cenbr!P$2</f>
        <v>0</v>
      </c>
      <c r="Q60" s="34">
        <f>cenbr!Q$2</f>
        <v>0</v>
      </c>
      <c r="R60" s="34">
        <f>cenbr!R$2</f>
        <v>0</v>
      </c>
    </row>
    <row r="61" spans="1:18" ht="11.25" customHeight="1" x14ac:dyDescent="0.25">
      <c r="A61" s="33" t="s">
        <v>88</v>
      </c>
      <c r="B61" s="29" t="str">
        <f ca="1">HYPERLINK("#"&amp;CELL("address",cench!$C$2),"cench")</f>
        <v>cench</v>
      </c>
      <c r="C61" s="34">
        <f>cench!C$2</f>
        <v>0</v>
      </c>
      <c r="D61" s="34">
        <f>cench!D$2</f>
        <v>0</v>
      </c>
      <c r="E61" s="34">
        <f>cench!E$2</f>
        <v>0</v>
      </c>
      <c r="F61" s="34">
        <f>cench!F$2</f>
        <v>0</v>
      </c>
      <c r="G61" s="34">
        <f>cench!G$2</f>
        <v>0</v>
      </c>
      <c r="H61" s="34">
        <f>cench!H$2</f>
        <v>0</v>
      </c>
      <c r="I61" s="34">
        <f>cench!I$2</f>
        <v>0</v>
      </c>
      <c r="J61" s="34">
        <f>cench!J$2</f>
        <v>0</v>
      </c>
      <c r="K61" s="34">
        <f>cench!K$2</f>
        <v>0</v>
      </c>
      <c r="L61" s="34">
        <f>cench!L$2</f>
        <v>0</v>
      </c>
      <c r="M61" s="34">
        <f>cench!M$2</f>
        <v>0</v>
      </c>
      <c r="N61" s="34">
        <f>cench!N$2</f>
        <v>0</v>
      </c>
      <c r="O61" s="34">
        <f>cench!O$2</f>
        <v>0</v>
      </c>
      <c r="P61" s="34">
        <f>cench!P$2</f>
        <v>0</v>
      </c>
      <c r="Q61" s="34">
        <f>cench!Q$2</f>
        <v>0</v>
      </c>
      <c r="R61" s="34">
        <f>cench!R$2</f>
        <v>0</v>
      </c>
    </row>
    <row r="62" spans="1:18" ht="11.25" customHeight="1" x14ac:dyDescent="0.25">
      <c r="A62" s="33" t="s">
        <v>87</v>
      </c>
      <c r="B62" s="29" t="str">
        <f ca="1">HYPERLINK("#"&amp;CELL("address",cencl!$C$2),"cencl")</f>
        <v>cencl</v>
      </c>
      <c r="C62" s="34">
        <f>cencl!C$2</f>
        <v>0</v>
      </c>
      <c r="D62" s="34">
        <f>cencl!D$2</f>
        <v>0</v>
      </c>
      <c r="E62" s="34">
        <f>cencl!E$2</f>
        <v>0</v>
      </c>
      <c r="F62" s="34">
        <f>cencl!F$2</f>
        <v>0</v>
      </c>
      <c r="G62" s="34">
        <f>cencl!G$2</f>
        <v>0</v>
      </c>
      <c r="H62" s="34">
        <f>cencl!H$2</f>
        <v>0</v>
      </c>
      <c r="I62" s="34">
        <f>cencl!I$2</f>
        <v>0</v>
      </c>
      <c r="J62" s="34">
        <f>cencl!J$2</f>
        <v>0</v>
      </c>
      <c r="K62" s="34">
        <f>cencl!K$2</f>
        <v>0</v>
      </c>
      <c r="L62" s="34">
        <f>cencl!L$2</f>
        <v>0</v>
      </c>
      <c r="M62" s="34">
        <f>cencl!M$2</f>
        <v>0</v>
      </c>
      <c r="N62" s="34">
        <f>cencl!N$2</f>
        <v>0</v>
      </c>
      <c r="O62" s="34">
        <f>cencl!O$2</f>
        <v>0</v>
      </c>
      <c r="P62" s="34">
        <f>cencl!P$2</f>
        <v>0</v>
      </c>
      <c r="Q62" s="34">
        <f>cencl!Q$2</f>
        <v>0</v>
      </c>
      <c r="R62" s="34">
        <f>cencl!R$2</f>
        <v>0</v>
      </c>
    </row>
    <row r="63" spans="1:18" ht="11.25" customHeight="1" x14ac:dyDescent="0.25">
      <c r="A63" s="33" t="s">
        <v>86</v>
      </c>
      <c r="B63" s="29" t="str">
        <f ca="1">HYPERLINK("#"&amp;CELL("address",cenlr!$C$2),"cenlr")</f>
        <v>cenlr</v>
      </c>
      <c r="C63" s="34">
        <f>cenlr!C$2</f>
        <v>0</v>
      </c>
      <c r="D63" s="34">
        <f>cenlr!D$2</f>
        <v>0</v>
      </c>
      <c r="E63" s="34">
        <f>cenlr!E$2</f>
        <v>0</v>
      </c>
      <c r="F63" s="34">
        <f>cenlr!F$2</f>
        <v>0</v>
      </c>
      <c r="G63" s="34">
        <f>cenlr!G$2</f>
        <v>0</v>
      </c>
      <c r="H63" s="34">
        <f>cenlr!H$2</f>
        <v>0</v>
      </c>
      <c r="I63" s="34">
        <f>cenlr!I$2</f>
        <v>0</v>
      </c>
      <c r="J63" s="34">
        <f>cenlr!J$2</f>
        <v>0</v>
      </c>
      <c r="K63" s="34">
        <f>cenlr!K$2</f>
        <v>0</v>
      </c>
      <c r="L63" s="34">
        <f>cenlr!L$2</f>
        <v>0</v>
      </c>
      <c r="M63" s="34">
        <f>cenlr!M$2</f>
        <v>0</v>
      </c>
      <c r="N63" s="34">
        <f>cenlr!N$2</f>
        <v>0</v>
      </c>
      <c r="O63" s="34">
        <f>cenlr!O$2</f>
        <v>0</v>
      </c>
      <c r="P63" s="34">
        <f>cenlr!P$2</f>
        <v>0</v>
      </c>
      <c r="Q63" s="34">
        <f>cenlr!Q$2</f>
        <v>0</v>
      </c>
      <c r="R63" s="34">
        <f>cenlr!R$2</f>
        <v>0</v>
      </c>
    </row>
    <row r="64" spans="1:18" ht="11.25" customHeight="1" x14ac:dyDescent="0.25">
      <c r="A64" s="33" t="s">
        <v>85</v>
      </c>
      <c r="B64" s="29" t="str">
        <f ca="1">HYPERLINK("#"&amp;CELL("address",cenbg!$C$2),"cenbg")</f>
        <v>cenbg</v>
      </c>
      <c r="C64" s="34">
        <f>cenbg!C$2</f>
        <v>0</v>
      </c>
      <c r="D64" s="34">
        <f>cenbg!D$2</f>
        <v>0</v>
      </c>
      <c r="E64" s="34">
        <f>cenbg!E$2</f>
        <v>0</v>
      </c>
      <c r="F64" s="34">
        <f>cenbg!F$2</f>
        <v>0</v>
      </c>
      <c r="G64" s="34">
        <f>cenbg!G$2</f>
        <v>0</v>
      </c>
      <c r="H64" s="34">
        <f>cenbg!H$2</f>
        <v>0</v>
      </c>
      <c r="I64" s="34">
        <f>cenbg!I$2</f>
        <v>0</v>
      </c>
      <c r="J64" s="34">
        <f>cenbg!J$2</f>
        <v>0</v>
      </c>
      <c r="K64" s="34">
        <f>cenbg!K$2</f>
        <v>0</v>
      </c>
      <c r="L64" s="34">
        <f>cenbg!L$2</f>
        <v>0</v>
      </c>
      <c r="M64" s="34">
        <f>cenbg!M$2</f>
        <v>0</v>
      </c>
      <c r="N64" s="34">
        <f>cenbg!N$2</f>
        <v>0</v>
      </c>
      <c r="O64" s="34">
        <f>cenbg!O$2</f>
        <v>0</v>
      </c>
      <c r="P64" s="34">
        <f>cenbg!P$2</f>
        <v>0</v>
      </c>
      <c r="Q64" s="34">
        <f>cenbg!Q$2</f>
        <v>0</v>
      </c>
      <c r="R64" s="34">
        <f>cenbg!R$2</f>
        <v>0</v>
      </c>
    </row>
    <row r="65" spans="1:18" ht="11.25" customHeight="1" x14ac:dyDescent="0.25">
      <c r="A65" s="33" t="s">
        <v>84</v>
      </c>
      <c r="B65" s="29" t="str">
        <f ca="1">HYPERLINK("#"&amp;CELL("address",cengl!$C$2),"cengl")</f>
        <v>cengl</v>
      </c>
      <c r="C65" s="34">
        <f>cengl!C$2</f>
        <v>0</v>
      </c>
      <c r="D65" s="34">
        <f>cengl!D$2</f>
        <v>0</v>
      </c>
      <c r="E65" s="34">
        <f>cengl!E$2</f>
        <v>0</v>
      </c>
      <c r="F65" s="34">
        <f>cengl!F$2</f>
        <v>0</v>
      </c>
      <c r="G65" s="34">
        <f>cengl!G$2</f>
        <v>0</v>
      </c>
      <c r="H65" s="34">
        <f>cengl!H$2</f>
        <v>0</v>
      </c>
      <c r="I65" s="34">
        <f>cengl!I$2</f>
        <v>0</v>
      </c>
      <c r="J65" s="34">
        <f>cengl!J$2</f>
        <v>0</v>
      </c>
      <c r="K65" s="34">
        <f>cengl!K$2</f>
        <v>0</v>
      </c>
      <c r="L65" s="34">
        <f>cengl!L$2</f>
        <v>0</v>
      </c>
      <c r="M65" s="34">
        <f>cengl!M$2</f>
        <v>0</v>
      </c>
      <c r="N65" s="34">
        <f>cengl!N$2</f>
        <v>0</v>
      </c>
      <c r="O65" s="34">
        <f>cengl!O$2</f>
        <v>0</v>
      </c>
      <c r="P65" s="34">
        <f>cengl!P$2</f>
        <v>0</v>
      </c>
      <c r="Q65" s="34">
        <f>cengl!Q$2</f>
        <v>0</v>
      </c>
      <c r="R65" s="34">
        <f>cengl!R$2</f>
        <v>0</v>
      </c>
    </row>
    <row r="66" spans="1:18" ht="11.25" customHeight="1" x14ac:dyDescent="0.25">
      <c r="A66" s="33" t="s">
        <v>83</v>
      </c>
      <c r="B66" s="29" t="str">
        <f ca="1">HYPERLINK("#"&amp;CELL("address",cenns!$C$2),"cenns")</f>
        <v>cenns</v>
      </c>
      <c r="C66" s="34">
        <f>cenns!C$2</f>
        <v>11.369104417532776</v>
      </c>
      <c r="D66" s="34">
        <f>cenns!D$2</f>
        <v>16.800539999999998</v>
      </c>
      <c r="E66" s="34">
        <f>cenns!E$2</f>
        <v>32.400490000000175</v>
      </c>
      <c r="F66" s="34">
        <f>cenns!F$2</f>
        <v>21.300160000000041</v>
      </c>
      <c r="G66" s="34">
        <f>cenns!G$2</f>
        <v>17.397770000000044</v>
      </c>
      <c r="H66" s="34">
        <f>cenns!H$2</f>
        <v>21.329045463338925</v>
      </c>
      <c r="I66" s="34">
        <f>cenns!I$2</f>
        <v>13.400259999999999</v>
      </c>
      <c r="J66" s="34">
        <f>cenns!J$2</f>
        <v>23.495379999999997</v>
      </c>
      <c r="K66" s="34">
        <f>cenns!K$2</f>
        <v>20.893259999999998</v>
      </c>
      <c r="L66" s="34">
        <f>cenns!L$2</f>
        <v>24.100119999999951</v>
      </c>
      <c r="M66" s="34">
        <f>cenns!M$2</f>
        <v>17.364018185944314</v>
      </c>
      <c r="N66" s="34">
        <f>cenns!N$2</f>
        <v>21.711007370931931</v>
      </c>
      <c r="O66" s="34">
        <f>cenns!O$2</f>
        <v>40.318445964816895</v>
      </c>
      <c r="P66" s="34">
        <f>cenns!P$2</f>
        <v>46.526848956935197</v>
      </c>
      <c r="Q66" s="34">
        <f>cenns!Q$2</f>
        <v>79.177218104501179</v>
      </c>
      <c r="R66" s="34">
        <f>cenns!R$2</f>
        <v>85.506469502252301</v>
      </c>
    </row>
    <row r="67" spans="1:18" ht="11.25" customHeight="1" x14ac:dyDescent="0.25">
      <c r="A67" s="28" t="s">
        <v>82</v>
      </c>
      <c r="B67" s="29" t="str">
        <f ca="1">HYPERLINK("#"&amp;CELL("address",LOS!$C$2),"LOS")</f>
        <v>LOS</v>
      </c>
      <c r="C67" s="30">
        <f>LOS!C$2</f>
        <v>563.22250883729885</v>
      </c>
      <c r="D67" s="30">
        <f>LOS!D$2</f>
        <v>581.70000000000005</v>
      </c>
      <c r="E67" s="30">
        <f>LOS!E$2</f>
        <v>594.9</v>
      </c>
      <c r="F67" s="30">
        <f>LOS!F$2</f>
        <v>605.5</v>
      </c>
      <c r="G67" s="30">
        <f>LOS!G$2</f>
        <v>628</v>
      </c>
      <c r="H67" s="30">
        <f>LOS!H$2</f>
        <v>625.53740326741172</v>
      </c>
      <c r="I67" s="30">
        <f>LOS!I$2</f>
        <v>630</v>
      </c>
      <c r="J67" s="30">
        <f>LOS!J$2</f>
        <v>599.9</v>
      </c>
      <c r="K67" s="30">
        <f>LOS!K$2</f>
        <v>606.6</v>
      </c>
      <c r="L67" s="30">
        <f>LOS!L$2</f>
        <v>586.70000000000005</v>
      </c>
      <c r="M67" s="30">
        <f>LOS!M$2</f>
        <v>626.25394095729428</v>
      </c>
      <c r="N67" s="30">
        <f>LOS!N$2</f>
        <v>580.44329798414105</v>
      </c>
      <c r="O67" s="30">
        <f>LOS!O$2</f>
        <v>570.05350148084403</v>
      </c>
      <c r="P67" s="30">
        <f>LOS!P$2</f>
        <v>565.92146746918911</v>
      </c>
      <c r="Q67" s="30">
        <f>LOS!Q$2</f>
        <v>540.46049488869744</v>
      </c>
      <c r="R67" s="30">
        <f>LOS!R$2</f>
        <v>568.02331135951113</v>
      </c>
    </row>
    <row r="68" spans="1:18" ht="11.25" customHeight="1" x14ac:dyDescent="0.25">
      <c r="A68" s="28" t="s">
        <v>81</v>
      </c>
      <c r="B68" s="29" t="str">
        <f ca="1">HYPERLINK("#"&amp;CELL("address",AVFCO!$C$2),"AVFCO")</f>
        <v>AVFCO</v>
      </c>
      <c r="C68" s="30">
        <f>AVFCO!C$2</f>
        <v>67795.094105283293</v>
      </c>
      <c r="D68" s="30">
        <f>AVFCO!D$2</f>
        <v>69075.399999999994</v>
      </c>
      <c r="E68" s="30">
        <f>AVFCO!E$2</f>
        <v>70702.60000000002</v>
      </c>
      <c r="F68" s="30">
        <f>AVFCO!F$2</f>
        <v>72574.5</v>
      </c>
      <c r="G68" s="30">
        <f>AVFCO!G$2</f>
        <v>73577.999999999985</v>
      </c>
      <c r="H68" s="30">
        <f>AVFCO!H$2</f>
        <v>72280.046813795707</v>
      </c>
      <c r="I68" s="30">
        <f>AVFCO!I$2</f>
        <v>72226.999999999985</v>
      </c>
      <c r="J68" s="30">
        <f>AVFCO!J$2</f>
        <v>71144.600000000035</v>
      </c>
      <c r="K68" s="30">
        <f>AVFCO!K$2</f>
        <v>70564.3</v>
      </c>
      <c r="L68" s="30">
        <f>AVFCO!L$2</f>
        <v>68023.199999999997</v>
      </c>
      <c r="M68" s="30">
        <f>AVFCO!M$2</f>
        <v>72689.26148848758</v>
      </c>
      <c r="N68" s="30">
        <f>AVFCO!N$2</f>
        <v>67592.624438712097</v>
      </c>
      <c r="O68" s="30">
        <f>AVFCO!O$2</f>
        <v>68200.152861373805</v>
      </c>
      <c r="P68" s="30">
        <f>AVFCO!P$2</f>
        <v>68492.3091621286</v>
      </c>
      <c r="Q68" s="30">
        <f>AVFCO!Q$2</f>
        <v>63606.405846947484</v>
      </c>
      <c r="R68" s="30">
        <f>AVFCO!R$2</f>
        <v>64585.506830992585</v>
      </c>
    </row>
    <row r="69" spans="1:18" ht="11.25" customHeight="1" x14ac:dyDescent="0.25">
      <c r="A69" s="33" t="s">
        <v>80</v>
      </c>
      <c r="B69" s="29" t="str">
        <f ca="1">HYPERLINK("#"&amp;CELL("address",CFNEN!$C$2),"CFNEN")</f>
        <v>CFNEN</v>
      </c>
      <c r="C69" s="34">
        <f>CFNEN!C$2</f>
        <v>11984.95025405468</v>
      </c>
      <c r="D69" s="34">
        <f>CFNEN!D$2</f>
        <v>12130.154869999998</v>
      </c>
      <c r="E69" s="34">
        <f>CFNEN!E$2</f>
        <v>12962.129109999996</v>
      </c>
      <c r="F69" s="34">
        <f>CFNEN!F$2</f>
        <v>14534.231109999999</v>
      </c>
      <c r="G69" s="34">
        <f>CFNEN!G$2</f>
        <v>15010.085309999993</v>
      </c>
      <c r="H69" s="34">
        <f>CFNEN!H$2</f>
        <v>15215.796666734865</v>
      </c>
      <c r="I69" s="34">
        <f>CFNEN!I$2</f>
        <v>15036.649939999994</v>
      </c>
      <c r="J69" s="34">
        <f>CFNEN!J$2</f>
        <v>15084.655920000008</v>
      </c>
      <c r="K69" s="34">
        <f>CFNEN!K$2</f>
        <v>13866.481059999996</v>
      </c>
      <c r="L69" s="34">
        <f>CFNEN!L$2</f>
        <v>13921.561400000001</v>
      </c>
      <c r="M69" s="34">
        <f>CFNEN!M$2</f>
        <v>15338.230923260264</v>
      </c>
      <c r="N69" s="34">
        <f>CFNEN!N$2</f>
        <v>13913.720073016568</v>
      </c>
      <c r="O69" s="34">
        <f>CFNEN!O$2</f>
        <v>14319.65678079009</v>
      </c>
      <c r="P69" s="34">
        <f>CFNEN!P$2</f>
        <v>14303.996570006268</v>
      </c>
      <c r="Q69" s="34">
        <f>CFNEN!Q$2</f>
        <v>14128.083216136192</v>
      </c>
      <c r="R69" s="34">
        <f>CFNEN!R$2</f>
        <v>12963.460854323384</v>
      </c>
    </row>
    <row r="70" spans="1:18" ht="11.25" customHeight="1" x14ac:dyDescent="0.25">
      <c r="A70" s="35" t="s">
        <v>79</v>
      </c>
      <c r="B70" s="29" t="str">
        <f ca="1">HYPERLINK("#"&amp;CELL("address",B_101603!$C$2),"B_101603")</f>
        <v>B_101603</v>
      </c>
      <c r="C70" s="36">
        <f>B_101603!C$2</f>
        <v>0</v>
      </c>
      <c r="D70" s="36">
        <f>B_101603!D$2</f>
        <v>0</v>
      </c>
      <c r="E70" s="36">
        <f>B_101603!E$2</f>
        <v>0</v>
      </c>
      <c r="F70" s="36">
        <f>B_101603!F$2</f>
        <v>0</v>
      </c>
      <c r="G70" s="36">
        <f>B_101603!G$2</f>
        <v>0</v>
      </c>
      <c r="H70" s="36">
        <f>B_101603!H$2</f>
        <v>0</v>
      </c>
      <c r="I70" s="36">
        <f>B_101603!I$2</f>
        <v>0</v>
      </c>
      <c r="J70" s="36">
        <f>B_101603!J$2</f>
        <v>0</v>
      </c>
      <c r="K70" s="36">
        <f>B_101603!K$2</f>
        <v>0</v>
      </c>
      <c r="L70" s="36">
        <f>B_101603!L$2</f>
        <v>0</v>
      </c>
      <c r="M70" s="36">
        <f>B_101603!M$2</f>
        <v>0</v>
      </c>
      <c r="N70" s="36">
        <f>B_101603!N$2</f>
        <v>0</v>
      </c>
      <c r="O70" s="36">
        <f>B_101603!O$2</f>
        <v>0</v>
      </c>
      <c r="P70" s="36">
        <f>B_101603!P$2</f>
        <v>0</v>
      </c>
      <c r="Q70" s="36">
        <f>B_101603!Q$2</f>
        <v>0</v>
      </c>
      <c r="R70" s="36">
        <f>B_101603!R$2</f>
        <v>0</v>
      </c>
    </row>
    <row r="71" spans="1:18" ht="11.25" customHeight="1" x14ac:dyDescent="0.25">
      <c r="A71" s="35" t="s">
        <v>78</v>
      </c>
      <c r="B71" s="29" t="str">
        <f ca="1">HYPERLINK("#"&amp;CELL("address",B_101604!$C$2),"B_101604")</f>
        <v>B_101604</v>
      </c>
      <c r="C71" s="36">
        <f>B_101604!C$2</f>
        <v>0</v>
      </c>
      <c r="D71" s="36">
        <f>B_101604!D$2</f>
        <v>0</v>
      </c>
      <c r="E71" s="36">
        <f>B_101604!E$2</f>
        <v>0</v>
      </c>
      <c r="F71" s="36">
        <f>B_101604!F$2</f>
        <v>0</v>
      </c>
      <c r="G71" s="36">
        <f>B_101604!G$2</f>
        <v>0</v>
      </c>
      <c r="H71" s="36">
        <f>B_101604!H$2</f>
        <v>0</v>
      </c>
      <c r="I71" s="36">
        <f>B_101604!I$2</f>
        <v>0</v>
      </c>
      <c r="J71" s="36">
        <f>B_101604!J$2</f>
        <v>0</v>
      </c>
      <c r="K71" s="36">
        <f>B_101604!K$2</f>
        <v>0</v>
      </c>
      <c r="L71" s="36">
        <f>B_101604!L$2</f>
        <v>0</v>
      </c>
      <c r="M71" s="36">
        <f>B_101604!M$2</f>
        <v>0</v>
      </c>
      <c r="N71" s="36">
        <f>B_101604!N$2</f>
        <v>0</v>
      </c>
      <c r="O71" s="36">
        <f>B_101604!O$2</f>
        <v>0</v>
      </c>
      <c r="P71" s="36">
        <f>B_101604!P$2</f>
        <v>0</v>
      </c>
      <c r="Q71" s="36">
        <f>B_101604!Q$2</f>
        <v>0</v>
      </c>
      <c r="R71" s="36">
        <f>B_101604!R$2</f>
        <v>0</v>
      </c>
    </row>
    <row r="72" spans="1:18" ht="11.25" customHeight="1" x14ac:dyDescent="0.25">
      <c r="A72" s="35" t="s">
        <v>77</v>
      </c>
      <c r="B72" s="29" t="str">
        <f ca="1">HYPERLINK("#"&amp;CELL("address",B_101605!$C$2),"B_101605")</f>
        <v>B_101605</v>
      </c>
      <c r="C72" s="36">
        <f>B_101605!C$2</f>
        <v>11738.240302589489</v>
      </c>
      <c r="D72" s="36">
        <f>B_101605!D$2</f>
        <v>11882.924219999999</v>
      </c>
      <c r="E72" s="36">
        <f>B_101605!E$2</f>
        <v>12713.920269999997</v>
      </c>
      <c r="F72" s="36">
        <f>B_101605!F$2</f>
        <v>14280.66115</v>
      </c>
      <c r="G72" s="36">
        <f>B_101605!G$2</f>
        <v>14751.308549999992</v>
      </c>
      <c r="H72" s="36">
        <f>B_101605!H$2</f>
        <v>14927.269265687361</v>
      </c>
      <c r="I72" s="36">
        <f>B_101605!I$2</f>
        <v>14765.246819999995</v>
      </c>
      <c r="J72" s="36">
        <f>B_101605!J$2</f>
        <v>14827.515890000006</v>
      </c>
      <c r="K72" s="36">
        <f>B_101605!K$2</f>
        <v>13588.475279999997</v>
      </c>
      <c r="L72" s="36">
        <f>B_101605!L$2</f>
        <v>13690.640990000002</v>
      </c>
      <c r="M72" s="36">
        <f>B_101605!M$2</f>
        <v>15109.701884688644</v>
      </c>
      <c r="N72" s="36">
        <f>B_101605!N$2</f>
        <v>13687.997026344117</v>
      </c>
      <c r="O72" s="36">
        <f>B_101605!O$2</f>
        <v>14113.904822998466</v>
      </c>
      <c r="P72" s="36">
        <f>B_101605!P$2</f>
        <v>14112.340132945154</v>
      </c>
      <c r="Q72" s="36">
        <f>B_101605!Q$2</f>
        <v>13988.645554480883</v>
      </c>
      <c r="R72" s="36">
        <f>B_101605!R$2</f>
        <v>12873.392107865868</v>
      </c>
    </row>
    <row r="73" spans="1:18" ht="11.25" customHeight="1" x14ac:dyDescent="0.25">
      <c r="A73" s="37" t="s">
        <v>76</v>
      </c>
      <c r="B73" s="29" t="str">
        <f ca="1">HYPERLINK("#"&amp;CELL("address",cpch!$C$2),"cpch")</f>
        <v>cpch</v>
      </c>
      <c r="C73" s="38">
        <f>cpch!C$2</f>
        <v>11037.952985230684</v>
      </c>
      <c r="D73" s="38">
        <f>cpch!D$2</f>
        <v>11116.312199999998</v>
      </c>
      <c r="E73" s="38">
        <f>cpch!E$2</f>
        <v>11950.692939999997</v>
      </c>
      <c r="F73" s="38">
        <f>cpch!F$2</f>
        <v>13598.22428</v>
      </c>
      <c r="G73" s="38">
        <f>cpch!G$2</f>
        <v>13923.623349999994</v>
      </c>
      <c r="H73" s="38">
        <f>cpch!H$2</f>
        <v>14075.321712000747</v>
      </c>
      <c r="I73" s="38">
        <f>cpch!I$2</f>
        <v>13927.413449999996</v>
      </c>
      <c r="J73" s="38">
        <f>cpch!J$2</f>
        <v>14077.706930000008</v>
      </c>
      <c r="K73" s="38">
        <f>cpch!K$2</f>
        <v>12871.574049999996</v>
      </c>
      <c r="L73" s="38">
        <f>cpch!L$2</f>
        <v>13104.047200000003</v>
      </c>
      <c r="M73" s="38">
        <f>cpch!M$2</f>
        <v>14489.297225391996</v>
      </c>
      <c r="N73" s="38">
        <f>cpch!N$2</f>
        <v>13183.738401284576</v>
      </c>
      <c r="O73" s="38">
        <f>cpch!O$2</f>
        <v>13628.511280295286</v>
      </c>
      <c r="P73" s="38">
        <f>cpch!P$2</f>
        <v>13604.248352491049</v>
      </c>
      <c r="Q73" s="38">
        <f>cpch!Q$2</f>
        <v>13716.077117361912</v>
      </c>
      <c r="R73" s="38">
        <f>cpch!R$2</f>
        <v>12589.476220359404</v>
      </c>
    </row>
    <row r="74" spans="1:18" ht="11.25" customHeight="1" x14ac:dyDescent="0.25">
      <c r="A74" s="35" t="s">
        <v>75</v>
      </c>
      <c r="B74" s="29" t="str">
        <f ca="1">HYPERLINK("#"&amp;CELL("address",B_101606!$C$2),"B_101606")</f>
        <v>B_101606</v>
      </c>
      <c r="C74" s="36">
        <f>B_101606!C$2</f>
        <v>66.245608714351903</v>
      </c>
      <c r="D74" s="36">
        <f>B_101606!D$2</f>
        <v>72.157380000000003</v>
      </c>
      <c r="E74" s="36">
        <f>B_101606!E$2</f>
        <v>77.143270000000001</v>
      </c>
      <c r="F74" s="36">
        <f>B_101606!F$2</f>
        <v>76.143249999999995</v>
      </c>
      <c r="G74" s="36">
        <f>B_101606!G$2</f>
        <v>75.241839999999996</v>
      </c>
      <c r="H74" s="36">
        <f>B_101606!H$2</f>
        <v>96.909759354254561</v>
      </c>
      <c r="I74" s="36">
        <f>B_101606!I$2</f>
        <v>89.000020000000006</v>
      </c>
      <c r="J74" s="36">
        <f>B_101606!J$2</f>
        <v>72.156649999999999</v>
      </c>
      <c r="K74" s="36">
        <f>B_101606!K$2</f>
        <v>81.099919999999997</v>
      </c>
      <c r="L74" s="36">
        <f>B_101606!L$2</f>
        <v>68.199550000000002</v>
      </c>
      <c r="M74" s="36">
        <f>B_101606!M$2</f>
        <v>69.217627519224578</v>
      </c>
      <c r="N74" s="36">
        <f>B_101606!N$2</f>
        <v>64.283478216507476</v>
      </c>
      <c r="O74" s="36">
        <f>B_101606!O$2</f>
        <v>55.374832808614869</v>
      </c>
      <c r="P74" s="36">
        <f>B_101606!P$2</f>
        <v>53.395754803449037</v>
      </c>
      <c r="Q74" s="36">
        <f>B_101606!Q$2</f>
        <v>55.364525132975729</v>
      </c>
      <c r="R74" s="36">
        <f>B_101606!R$2</f>
        <v>52.880457490924044</v>
      </c>
    </row>
    <row r="75" spans="1:18" ht="11.25" customHeight="1" x14ac:dyDescent="0.25">
      <c r="A75" s="35" t="s">
        <v>74</v>
      </c>
      <c r="B75" s="29" t="str">
        <f ca="1">HYPERLINK("#"&amp;CELL("address",B_101607!$C$2),"B_101607")</f>
        <v>B_101607</v>
      </c>
      <c r="C75" s="36">
        <f>B_101607!C$2</f>
        <v>36.585534444984546</v>
      </c>
      <c r="D75" s="36">
        <f>B_101607!D$2</f>
        <v>39.576630000000002</v>
      </c>
      <c r="E75" s="36">
        <f>B_101607!E$2</f>
        <v>42.523850000000003</v>
      </c>
      <c r="F75" s="36">
        <f>B_101607!F$2</f>
        <v>41.523580000000003</v>
      </c>
      <c r="G75" s="36">
        <f>B_101607!G$2</f>
        <v>41.523090000000003</v>
      </c>
      <c r="H75" s="36">
        <f>B_101607!H$2</f>
        <v>53.411442424479475</v>
      </c>
      <c r="I75" s="36">
        <f>B_101607!I$2</f>
        <v>48.500010000000003</v>
      </c>
      <c r="J75" s="36">
        <f>B_101607!J$2</f>
        <v>39.576219999999999</v>
      </c>
      <c r="K75" s="36">
        <f>B_101607!K$2</f>
        <v>44.499960000000002</v>
      </c>
      <c r="L75" s="36">
        <f>B_101607!L$2</f>
        <v>37.59975</v>
      </c>
      <c r="M75" s="36">
        <f>B_101607!M$2</f>
        <v>37.57050658652183</v>
      </c>
      <c r="N75" s="36">
        <f>B_101607!N$2</f>
        <v>35.593601836713525</v>
      </c>
      <c r="O75" s="36">
        <f>B_101607!O$2</f>
        <v>30.649659401834668</v>
      </c>
      <c r="P75" s="36">
        <f>B_101607!P$2</f>
        <v>29.659001550037434</v>
      </c>
      <c r="Q75" s="36">
        <f>B_101607!Q$2</f>
        <v>30.643954161176762</v>
      </c>
      <c r="R75" s="36">
        <f>B_101607!R$2</f>
        <v>30.357299670715619</v>
      </c>
    </row>
    <row r="76" spans="1:18" ht="11.25" customHeight="1" x14ac:dyDescent="0.25">
      <c r="A76" s="35" t="s">
        <v>73</v>
      </c>
      <c r="B76" s="29" t="str">
        <f ca="1">HYPERLINK("#"&amp;CELL("address",B_101608!$C$2),"B_101608")</f>
        <v>B_101608</v>
      </c>
      <c r="C76" s="36">
        <f>B_101608!C$2</f>
        <v>143.87880830585345</v>
      </c>
      <c r="D76" s="36">
        <f>B_101608!D$2</f>
        <v>135.49664000000007</v>
      </c>
      <c r="E76" s="36">
        <f>B_101608!E$2</f>
        <v>128.54172000000011</v>
      </c>
      <c r="F76" s="36">
        <f>B_101608!F$2</f>
        <v>135.90313000000003</v>
      </c>
      <c r="G76" s="36">
        <f>B_101608!G$2</f>
        <v>142.01182999999997</v>
      </c>
      <c r="H76" s="36">
        <f>B_101608!H$2</f>
        <v>138.20619926877052</v>
      </c>
      <c r="I76" s="36">
        <f>B_101608!I$2</f>
        <v>133.90308999999996</v>
      </c>
      <c r="J76" s="36">
        <f>B_101608!J$2</f>
        <v>145.40716</v>
      </c>
      <c r="K76" s="36">
        <f>B_101608!K$2</f>
        <v>152.40590000000003</v>
      </c>
      <c r="L76" s="36">
        <f>B_101608!L$2</f>
        <v>125.12110999999996</v>
      </c>
      <c r="M76" s="36">
        <f>B_101608!M$2</f>
        <v>121.74090446587266</v>
      </c>
      <c r="N76" s="36">
        <f>B_101608!N$2</f>
        <v>125.84596661922924</v>
      </c>
      <c r="O76" s="36">
        <f>B_101608!O$2</f>
        <v>119.72746558117414</v>
      </c>
      <c r="P76" s="36">
        <f>B_101608!P$2</f>
        <v>108.60168070762938</v>
      </c>
      <c r="Q76" s="36">
        <f>B_101608!Q$2</f>
        <v>53.429182361156094</v>
      </c>
      <c r="R76" s="36">
        <f>B_101608!R$2</f>
        <v>6.8309892958777141</v>
      </c>
    </row>
    <row r="77" spans="1:18" ht="11.25" customHeight="1" x14ac:dyDescent="0.25">
      <c r="A77" s="33" t="s">
        <v>72</v>
      </c>
      <c r="B77" s="29" t="str">
        <f ca="1">HYPERLINK("#"&amp;CELL("address",CF!$C$2),"CF")</f>
        <v>CF</v>
      </c>
      <c r="C77" s="34">
        <f>CF!C$2</f>
        <v>52337.729307605034</v>
      </c>
      <c r="D77" s="34">
        <f>CF!D$2</f>
        <v>53200.379109999994</v>
      </c>
      <c r="E77" s="34">
        <f>CF!E$2</f>
        <v>53263.141680000022</v>
      </c>
      <c r="F77" s="34">
        <f>CF!F$2</f>
        <v>54070.582990000003</v>
      </c>
      <c r="G77" s="34">
        <f>CF!G$2</f>
        <v>54838.999789999994</v>
      </c>
      <c r="H77" s="34">
        <f>CF!H$2</f>
        <v>54178.907658060474</v>
      </c>
      <c r="I77" s="34">
        <f>CF!I$2</f>
        <v>53819.20805999999</v>
      </c>
      <c r="J77" s="34">
        <f>CF!J$2</f>
        <v>53025.965250000016</v>
      </c>
      <c r="K77" s="34">
        <f>CF!K$2</f>
        <v>53853.378010000015</v>
      </c>
      <c r="L77" s="34">
        <f>CF!L$2</f>
        <v>51582.70048</v>
      </c>
      <c r="M77" s="34">
        <f>CF!M$2</f>
        <v>55136.446854323454</v>
      </c>
      <c r="N77" s="34">
        <f>CF!N$2</f>
        <v>51625.355510706933</v>
      </c>
      <c r="O77" s="34">
        <f>CF!O$2</f>
        <v>51466.988325571139</v>
      </c>
      <c r="P77" s="34">
        <f>CF!P$2</f>
        <v>51582.572150718959</v>
      </c>
      <c r="Q77" s="34">
        <f>CF!Q$2</f>
        <v>47321.61283719472</v>
      </c>
      <c r="R77" s="34">
        <f>CF!R$2</f>
        <v>48504.69153749766</v>
      </c>
    </row>
    <row r="78" spans="1:18" ht="11.25" customHeight="1" x14ac:dyDescent="0.25">
      <c r="A78" s="35" t="s">
        <v>71</v>
      </c>
      <c r="B78" s="29" t="str">
        <f ca="1">HYPERLINK("#"&amp;CELL("address",CIN!$C$2),"CIN")</f>
        <v>CIN</v>
      </c>
      <c r="C78" s="36">
        <f>CIN!C$2</f>
        <v>16507.223999349357</v>
      </c>
      <c r="D78" s="36">
        <f>CIN!D$2</f>
        <v>16534.42166</v>
      </c>
      <c r="E78" s="36">
        <f>CIN!E$2</f>
        <v>16870.767810000023</v>
      </c>
      <c r="F78" s="36">
        <f>CIN!F$2</f>
        <v>17043.548880000002</v>
      </c>
      <c r="G78" s="36">
        <f>CIN!G$2</f>
        <v>17283.901559999988</v>
      </c>
      <c r="H78" s="36">
        <f>CIN!H$2</f>
        <v>17018.473495999344</v>
      </c>
      <c r="I78" s="36">
        <f>CIN!I$2</f>
        <v>16501.934829999998</v>
      </c>
      <c r="J78" s="36">
        <f>CIN!J$2</f>
        <v>16782.177180000013</v>
      </c>
      <c r="K78" s="36">
        <f>CIN!K$2</f>
        <v>16121.078650000012</v>
      </c>
      <c r="L78" s="36">
        <f>CIN!L$2</f>
        <v>14340.586240000001</v>
      </c>
      <c r="M78" s="36">
        <f>CIN!M$2</f>
        <v>15432.870294516397</v>
      </c>
      <c r="N78" s="36">
        <f>CIN!N$2</f>
        <v>15206.659445832989</v>
      </c>
      <c r="O78" s="36">
        <f>CIN!O$2</f>
        <v>14793.793982912432</v>
      </c>
      <c r="P78" s="36">
        <f>CIN!P$2</f>
        <v>14528.260196864107</v>
      </c>
      <c r="Q78" s="36">
        <f>CIN!Q$2</f>
        <v>14319.05492591732</v>
      </c>
      <c r="R78" s="36">
        <f>CIN!R$2</f>
        <v>14265.729841505463</v>
      </c>
    </row>
    <row r="79" spans="1:18" ht="11.25" customHeight="1" x14ac:dyDescent="0.25">
      <c r="A79" s="37" t="s">
        <v>70</v>
      </c>
      <c r="B79" s="29" t="str">
        <f ca="1">HYPERLINK("#"&amp;CELL("address",cisi!$C$2),"cisi")</f>
        <v>cisi</v>
      </c>
      <c r="C79" s="38">
        <f>cisi!C$2</f>
        <v>2230.9205184272814</v>
      </c>
      <c r="D79" s="38">
        <f>cisi!D$2</f>
        <v>2337.7139900000011</v>
      </c>
      <c r="E79" s="38">
        <f>cisi!E$2</f>
        <v>2359.7488200000239</v>
      </c>
      <c r="F79" s="38">
        <f>cisi!F$2</f>
        <v>2472.0950700000026</v>
      </c>
      <c r="G79" s="38">
        <f>cisi!G$2</f>
        <v>2525.1924699999877</v>
      </c>
      <c r="H79" s="38">
        <f>cisi!H$2</f>
        <v>2500.7214015364234</v>
      </c>
      <c r="I79" s="38">
        <f>cisi!I$2</f>
        <v>2328.5668799999976</v>
      </c>
      <c r="J79" s="38">
        <f>cisi!J$2</f>
        <v>2524.920070000001</v>
      </c>
      <c r="K79" s="38">
        <f>cisi!K$2</f>
        <v>2382.5436500000033</v>
      </c>
      <c r="L79" s="38">
        <f>cisi!L$2</f>
        <v>1973.8713799999996</v>
      </c>
      <c r="M79" s="38">
        <f>cisi!M$2</f>
        <v>2222.6590569952991</v>
      </c>
      <c r="N79" s="38">
        <f>cisi!N$2</f>
        <v>2379.7364999709571</v>
      </c>
      <c r="O79" s="38">
        <f>cisi!O$2</f>
        <v>2444.2678620473525</v>
      </c>
      <c r="P79" s="38">
        <f>cisi!P$2</f>
        <v>2330.4100169237663</v>
      </c>
      <c r="Q79" s="38">
        <f>cisi!Q$2</f>
        <v>2368.4938366546439</v>
      </c>
      <c r="R79" s="38">
        <f>cisi!R$2</f>
        <v>2404.7959025822383</v>
      </c>
    </row>
    <row r="80" spans="1:18" ht="11.25" customHeight="1" x14ac:dyDescent="0.25">
      <c r="A80" s="39" t="s">
        <v>69</v>
      </c>
      <c r="B80" s="29" t="str">
        <f ca="1">HYPERLINK("#"&amp;CELL("address",cisb!$C$2),"cisb")</f>
        <v>cisb</v>
      </c>
      <c r="C80" s="32">
        <f>cisb!C$2</f>
        <v>2214.3466539219435</v>
      </c>
      <c r="D80" s="32">
        <f>cisb!D$2</f>
        <v>2323.8474268475593</v>
      </c>
      <c r="E80" s="32">
        <f>cisb!E$2</f>
        <v>2347.266681818473</v>
      </c>
      <c r="F80" s="32">
        <f>cisb!F$2</f>
        <v>2460.0423645749065</v>
      </c>
      <c r="G80" s="32">
        <f>cisb!G$2</f>
        <v>2511.7121480531659</v>
      </c>
      <c r="H80" s="32">
        <f>cisb!H$2</f>
        <v>2486.9369953112632</v>
      </c>
      <c r="I80" s="32">
        <f>cisb!I$2</f>
        <v>2313.7641711948295</v>
      </c>
      <c r="J80" s="32">
        <f>cisb!J$2</f>
        <v>2509.3646966392685</v>
      </c>
      <c r="K80" s="32">
        <f>cisb!K$2</f>
        <v>2368.4548919790968</v>
      </c>
      <c r="L80" s="32">
        <f>cisb!L$2</f>
        <v>1967.8234659116538</v>
      </c>
      <c r="M80" s="32">
        <f>cisb!M$2</f>
        <v>2210.8217585579655</v>
      </c>
      <c r="N80" s="32">
        <f>cisb!N$2</f>
        <v>2363.4883204661637</v>
      </c>
      <c r="O80" s="32">
        <f>cisb!O$2</f>
        <v>2430.6460179701421</v>
      </c>
      <c r="P80" s="32">
        <f>cisb!P$2</f>
        <v>2317.8696512093934</v>
      </c>
      <c r="Q80" s="32">
        <f>cisb!Q$2</f>
        <v>2356.7984388044943</v>
      </c>
      <c r="R80" s="32">
        <f>cisb!R$2</f>
        <v>2394.722720221439</v>
      </c>
    </row>
    <row r="81" spans="1:18" ht="11.25" customHeight="1" x14ac:dyDescent="0.25">
      <c r="A81" s="39" t="s">
        <v>68</v>
      </c>
      <c r="B81" s="29" t="str">
        <f ca="1">HYPERLINK("#"&amp;CELL("address",cise!$C$2),"cise")</f>
        <v>cise</v>
      </c>
      <c r="C81" s="32">
        <f>cise!C$2</f>
        <v>16.573864505338275</v>
      </c>
      <c r="D81" s="32">
        <f>cise!D$2</f>
        <v>13.866563152441518</v>
      </c>
      <c r="E81" s="32">
        <f>cise!E$2</f>
        <v>12.482138181551122</v>
      </c>
      <c r="F81" s="32">
        <f>cise!F$2</f>
        <v>12.052705425096079</v>
      </c>
      <c r="G81" s="32">
        <f>cise!G$2</f>
        <v>13.480321946821432</v>
      </c>
      <c r="H81" s="32">
        <f>cise!H$2</f>
        <v>13.78440622516041</v>
      </c>
      <c r="I81" s="32">
        <f>cise!I$2</f>
        <v>14.802708805167967</v>
      </c>
      <c r="J81" s="32">
        <f>cise!J$2</f>
        <v>15.555373360732553</v>
      </c>
      <c r="K81" s="32">
        <f>cise!K$2</f>
        <v>14.088758020906162</v>
      </c>
      <c r="L81" s="32">
        <f>cise!L$2</f>
        <v>6.0479140883458697</v>
      </c>
      <c r="M81" s="32">
        <f>cise!M$2</f>
        <v>11.837298437333859</v>
      </c>
      <c r="N81" s="32">
        <f>cise!N$2</f>
        <v>16.248179504793363</v>
      </c>
      <c r="O81" s="32">
        <f>cise!O$2</f>
        <v>13.621844077210216</v>
      </c>
      <c r="P81" s="32">
        <f>cise!P$2</f>
        <v>12.540365714372705</v>
      </c>
      <c r="Q81" s="32">
        <f>cise!Q$2</f>
        <v>11.695397850149959</v>
      </c>
      <c r="R81" s="32">
        <f>cise!R$2</f>
        <v>10.073182360799684</v>
      </c>
    </row>
    <row r="82" spans="1:18" ht="11.25" customHeight="1" x14ac:dyDescent="0.25">
      <c r="A82" s="37" t="s">
        <v>67</v>
      </c>
      <c r="B82" s="29" t="str">
        <f ca="1">HYPERLINK("#"&amp;CELL("address",cnfm!$C$2),"cnfm")</f>
        <v>cnfm</v>
      </c>
      <c r="C82" s="38">
        <f>cnfm!C$2</f>
        <v>614.09507739014339</v>
      </c>
      <c r="D82" s="38">
        <f>cnfm!D$2</f>
        <v>588.19897000000014</v>
      </c>
      <c r="E82" s="38">
        <f>cnfm!E$2</f>
        <v>582.30358999999953</v>
      </c>
      <c r="F82" s="38">
        <f>cnfm!F$2</f>
        <v>584.50756999999999</v>
      </c>
      <c r="G82" s="38">
        <f>cnfm!G$2</f>
        <v>642.51864999999998</v>
      </c>
      <c r="H82" s="38">
        <f>cnfm!H$2</f>
        <v>641.02517327322914</v>
      </c>
      <c r="I82" s="38">
        <f>cnfm!I$2</f>
        <v>583.10036000000002</v>
      </c>
      <c r="J82" s="38">
        <f>cnfm!J$2</f>
        <v>621.73203000000001</v>
      </c>
      <c r="K82" s="38">
        <f>cnfm!K$2</f>
        <v>652.79097999999999</v>
      </c>
      <c r="L82" s="38">
        <f>cnfm!L$2</f>
        <v>404.10210999999998</v>
      </c>
      <c r="M82" s="38">
        <f>cnfm!M$2</f>
        <v>496.84799043049071</v>
      </c>
      <c r="N82" s="38">
        <f>cnfm!N$2</f>
        <v>604.28395806093636</v>
      </c>
      <c r="O82" s="38">
        <f>cnfm!O$2</f>
        <v>311.93102011208271</v>
      </c>
      <c r="P82" s="38">
        <f>cnfm!P$2</f>
        <v>310.75751498069195</v>
      </c>
      <c r="Q82" s="38">
        <f>cnfm!Q$2</f>
        <v>192.58129731424208</v>
      </c>
      <c r="R82" s="38">
        <f>cnfm!R$2</f>
        <v>240.58852786621225</v>
      </c>
    </row>
    <row r="83" spans="1:18" ht="11.25" customHeight="1" x14ac:dyDescent="0.25">
      <c r="A83" s="40" t="s">
        <v>66</v>
      </c>
      <c r="B83" s="29" t="str">
        <f ca="1">HYPERLINK("#"&amp;CELL("address",cnfa!$C$2),"cnfa")</f>
        <v>cnfa</v>
      </c>
      <c r="C83" s="32">
        <f>cnfa!C$2</f>
        <v>0</v>
      </c>
      <c r="D83" s="32">
        <f>cnfa!D$2</f>
        <v>0</v>
      </c>
      <c r="E83" s="32">
        <f>cnfa!E$2</f>
        <v>0</v>
      </c>
      <c r="F83" s="32">
        <f>cnfa!F$2</f>
        <v>0</v>
      </c>
      <c r="G83" s="32">
        <f>cnfa!G$2</f>
        <v>0</v>
      </c>
      <c r="H83" s="32">
        <f>cnfa!H$2</f>
        <v>0</v>
      </c>
      <c r="I83" s="32">
        <f>cnfa!I$2</f>
        <v>0</v>
      </c>
      <c r="J83" s="32">
        <f>cnfa!J$2</f>
        <v>0</v>
      </c>
      <c r="K83" s="32">
        <f>cnfa!K$2</f>
        <v>0</v>
      </c>
      <c r="L83" s="32">
        <f>cnfa!L$2</f>
        <v>0</v>
      </c>
      <c r="M83" s="32">
        <f>cnfa!M$2</f>
        <v>0</v>
      </c>
      <c r="N83" s="32">
        <f>cnfa!N$2</f>
        <v>0</v>
      </c>
      <c r="O83" s="32">
        <f>cnfa!O$2</f>
        <v>0</v>
      </c>
      <c r="P83" s="32">
        <f>cnfa!P$2</f>
        <v>0</v>
      </c>
      <c r="Q83" s="32">
        <f>cnfa!Q$2</f>
        <v>0</v>
      </c>
      <c r="R83" s="32">
        <f>cnfa!R$2</f>
        <v>0</v>
      </c>
    </row>
    <row r="84" spans="1:18" ht="11.25" customHeight="1" x14ac:dyDescent="0.25">
      <c r="A84" s="40" t="s">
        <v>65</v>
      </c>
      <c r="B84" s="29" t="str">
        <f ca="1">HYPERLINK("#"&amp;CELL("address",cnfp!$C$2),"cnfp")</f>
        <v>cnfp</v>
      </c>
      <c r="C84" s="32">
        <f>cnfp!C$2</f>
        <v>415.53959729198903</v>
      </c>
      <c r="D84" s="32">
        <f>cnfp!D$2</f>
        <v>400.09864407601577</v>
      </c>
      <c r="E84" s="32">
        <f>cnfp!E$2</f>
        <v>392.55801437104884</v>
      </c>
      <c r="F84" s="32">
        <f>cnfp!F$2</f>
        <v>393.85186621769839</v>
      </c>
      <c r="G84" s="32">
        <f>cnfp!G$2</f>
        <v>448.67365335065733</v>
      </c>
      <c r="H84" s="32">
        <f>cnfp!H$2</f>
        <v>445.51769858590092</v>
      </c>
      <c r="I84" s="32">
        <f>cnfp!I$2</f>
        <v>399.00950702665091</v>
      </c>
      <c r="J84" s="32">
        <f>cnfp!J$2</f>
        <v>430.9757789167482</v>
      </c>
      <c r="K84" s="32">
        <f>cnfp!K$2</f>
        <v>447.53820983762239</v>
      </c>
      <c r="L84" s="32">
        <f>cnfp!L$2</f>
        <v>282.48597124426442</v>
      </c>
      <c r="M84" s="32">
        <f>cnfp!M$2</f>
        <v>334.11725844112016</v>
      </c>
      <c r="N84" s="32">
        <f>cnfp!N$2</f>
        <v>402.83044745392704</v>
      </c>
      <c r="O84" s="32">
        <f>cnfp!O$2</f>
        <v>134.93561248240005</v>
      </c>
      <c r="P84" s="32">
        <f>cnfp!P$2</f>
        <v>77.155192978334298</v>
      </c>
      <c r="Q84" s="32">
        <f>cnfp!Q$2</f>
        <v>52.917831137970936</v>
      </c>
      <c r="R84" s="32">
        <f>cnfp!R$2</f>
        <v>74.895227810900039</v>
      </c>
    </row>
    <row r="85" spans="1:18" ht="11.25" customHeight="1" x14ac:dyDescent="0.25">
      <c r="A85" s="40" t="s">
        <v>64</v>
      </c>
      <c r="B85" s="29" t="str">
        <f ca="1">HYPERLINK("#"&amp;CELL("address",cnfs!$C$2),"cnfs")</f>
        <v>cnfs</v>
      </c>
      <c r="C85" s="32">
        <f>cnfs!C$2</f>
        <v>17.482872461472702</v>
      </c>
      <c r="D85" s="32">
        <f>cnfs!D$2</f>
        <v>17.413337790455635</v>
      </c>
      <c r="E85" s="32">
        <f>cnfs!E$2</f>
        <v>17.667871251580273</v>
      </c>
      <c r="F85" s="32">
        <f>cnfs!F$2</f>
        <v>7.4276636721866751</v>
      </c>
      <c r="G85" s="32">
        <f>cnfs!G$2</f>
        <v>7.5220917544674553</v>
      </c>
      <c r="H85" s="32">
        <f>cnfs!H$2</f>
        <v>7.6966636612267099</v>
      </c>
      <c r="I85" s="32">
        <f>cnfs!I$2</f>
        <v>3.586758794183289</v>
      </c>
      <c r="J85" s="32">
        <f>cnfs!J$2</f>
        <v>0</v>
      </c>
      <c r="K85" s="32">
        <f>cnfs!K$2</f>
        <v>0</v>
      </c>
      <c r="L85" s="32">
        <f>cnfs!L$2</f>
        <v>0</v>
      </c>
      <c r="M85" s="32">
        <f>cnfs!M$2</f>
        <v>0</v>
      </c>
      <c r="N85" s="32">
        <f>cnfs!N$2</f>
        <v>0</v>
      </c>
      <c r="O85" s="32">
        <f>cnfs!O$2</f>
        <v>0</v>
      </c>
      <c r="P85" s="32">
        <f>cnfs!P$2</f>
        <v>0</v>
      </c>
      <c r="Q85" s="32">
        <f>cnfs!Q$2</f>
        <v>0</v>
      </c>
      <c r="R85" s="32">
        <f>cnfs!R$2</f>
        <v>0</v>
      </c>
    </row>
    <row r="86" spans="1:18" ht="11.25" customHeight="1" x14ac:dyDescent="0.25">
      <c r="A86" s="40" t="s">
        <v>63</v>
      </c>
      <c r="B86" s="29" t="str">
        <f ca="1">HYPERLINK("#"&amp;CELL("address",cnfo!$C$2),"cnfo")</f>
        <v>cnfo</v>
      </c>
      <c r="C86" s="32">
        <f>cnfo!C$2</f>
        <v>181.07260763668157</v>
      </c>
      <c r="D86" s="32">
        <f>cnfo!D$2</f>
        <v>170.6869881335287</v>
      </c>
      <c r="E86" s="32">
        <f>cnfo!E$2</f>
        <v>172.07770437737037</v>
      </c>
      <c r="F86" s="32">
        <f>cnfo!F$2</f>
        <v>183.22804011011493</v>
      </c>
      <c r="G86" s="32">
        <f>cnfo!G$2</f>
        <v>186.32290489487525</v>
      </c>
      <c r="H86" s="32">
        <f>cnfo!H$2</f>
        <v>187.81081102610153</v>
      </c>
      <c r="I86" s="32">
        <f>cnfo!I$2</f>
        <v>180.5040941791658</v>
      </c>
      <c r="J86" s="32">
        <f>cnfo!J$2</f>
        <v>190.75625108325187</v>
      </c>
      <c r="K86" s="32">
        <f>cnfo!K$2</f>
        <v>205.2527701623776</v>
      </c>
      <c r="L86" s="32">
        <f>cnfo!L$2</f>
        <v>121.61613875573551</v>
      </c>
      <c r="M86" s="32">
        <f>cnfo!M$2</f>
        <v>162.7307319893705</v>
      </c>
      <c r="N86" s="32">
        <f>cnfo!N$2</f>
        <v>201.45351060700926</v>
      </c>
      <c r="O86" s="32">
        <f>cnfo!O$2</f>
        <v>176.99540762968266</v>
      </c>
      <c r="P86" s="32">
        <f>cnfo!P$2</f>
        <v>233.60232200235762</v>
      </c>
      <c r="Q86" s="32">
        <f>cnfo!Q$2</f>
        <v>139.66346617627113</v>
      </c>
      <c r="R86" s="32">
        <f>cnfo!R$2</f>
        <v>165.69330005531219</v>
      </c>
    </row>
    <row r="87" spans="1:18" ht="11.25" customHeight="1" x14ac:dyDescent="0.25">
      <c r="A87" s="37" t="s">
        <v>62</v>
      </c>
      <c r="B87" s="29" t="str">
        <f ca="1">HYPERLINK("#"&amp;CELL("address",cchi!$C$2),"cchi")</f>
        <v>cchi</v>
      </c>
      <c r="C87" s="38">
        <f>cchi!C$2</f>
        <v>7170.2481201830005</v>
      </c>
      <c r="D87" s="38">
        <f>cchi!D$2</f>
        <v>7244.0136399999992</v>
      </c>
      <c r="E87" s="38">
        <f>cchi!E$2</f>
        <v>7619.21101</v>
      </c>
      <c r="F87" s="38">
        <f>cchi!F$2</f>
        <v>7869.5571099999997</v>
      </c>
      <c r="G87" s="38">
        <f>cchi!G$2</f>
        <v>8004.0604700000004</v>
      </c>
      <c r="H87" s="38">
        <f>cchi!H$2</f>
        <v>7866.5802195456308</v>
      </c>
      <c r="I87" s="38">
        <f>cchi!I$2</f>
        <v>7608.2949399999998</v>
      </c>
      <c r="J87" s="38">
        <f>cchi!J$2</f>
        <v>7757.6652299999996</v>
      </c>
      <c r="K87" s="38">
        <f>cchi!K$2</f>
        <v>7182.4067500000001</v>
      </c>
      <c r="L87" s="38">
        <f>cchi!L$2</f>
        <v>6750.8003000000008</v>
      </c>
      <c r="M87" s="38">
        <f>cchi!M$2</f>
        <v>7230.0528548817101</v>
      </c>
      <c r="N87" s="38">
        <f>cchi!N$2</f>
        <v>7051.2035871336366</v>
      </c>
      <c r="O87" s="38">
        <f>cchi!O$2</f>
        <v>6976.5945817244174</v>
      </c>
      <c r="P87" s="38">
        <f>cchi!P$2</f>
        <v>6881.1884864758813</v>
      </c>
      <c r="Q87" s="38">
        <f>cchi!Q$2</f>
        <v>6785.7752869011274</v>
      </c>
      <c r="R87" s="38">
        <f>cchi!R$2</f>
        <v>6564.4759868115507</v>
      </c>
    </row>
    <row r="88" spans="1:18" ht="11.25" customHeight="1" x14ac:dyDescent="0.25">
      <c r="A88" s="40" t="s">
        <v>61</v>
      </c>
      <c r="B88" s="29" t="str">
        <f ca="1">HYPERLINK("#"&amp;CELL("address",cbch!$C$2),"cbch")</f>
        <v>cbch</v>
      </c>
      <c r="C88" s="32">
        <f>cbch!C$2</f>
        <v>6510.6923653325784</v>
      </c>
      <c r="D88" s="32">
        <f>cbch!D$2</f>
        <v>6531.694675970597</v>
      </c>
      <c r="E88" s="32">
        <f>cbch!E$2</f>
        <v>6866.9055377878258</v>
      </c>
      <c r="F88" s="32">
        <f>cbch!F$2</f>
        <v>7082.3994862983973</v>
      </c>
      <c r="G88" s="32">
        <f>cbch!G$2</f>
        <v>7150.1758415591967</v>
      </c>
      <c r="H88" s="32">
        <f>cbch!H$2</f>
        <v>7020.1899507078824</v>
      </c>
      <c r="I88" s="32">
        <f>cbch!I$2</f>
        <v>6770.543928100521</v>
      </c>
      <c r="J88" s="32">
        <f>cbch!J$2</f>
        <v>6898.3142420313898</v>
      </c>
      <c r="K88" s="32">
        <f>cbch!K$2</f>
        <v>6438.2937414897924</v>
      </c>
      <c r="L88" s="32">
        <f>cbch!L$2</f>
        <v>6422.5091630860679</v>
      </c>
      <c r="M88" s="32">
        <f>cbch!M$2</f>
        <v>6926.2749499862603</v>
      </c>
      <c r="N88" s="32">
        <f>cbch!N$2</f>
        <v>6759.7796196856862</v>
      </c>
      <c r="O88" s="32">
        <f>cbch!O$2</f>
        <v>6743.6023021388182</v>
      </c>
      <c r="P88" s="32">
        <f>cbch!P$2</f>
        <v>6536.2299013150696</v>
      </c>
      <c r="Q88" s="32">
        <f>cbch!Q$2</f>
        <v>6427.4471902184287</v>
      </c>
      <c r="R88" s="32">
        <f>cbch!R$2</f>
        <v>6271.2538948247693</v>
      </c>
    </row>
    <row r="89" spans="1:18" ht="11.25" customHeight="1" x14ac:dyDescent="0.25">
      <c r="A89" s="40" t="s">
        <v>60</v>
      </c>
      <c r="B89" s="29" t="str">
        <f ca="1">HYPERLINK("#"&amp;CELL("address",coch!$C$2),"coch")</f>
        <v>coch</v>
      </c>
      <c r="C89" s="32">
        <f>coch!C$2</f>
        <v>606.10524501814336</v>
      </c>
      <c r="D89" s="32">
        <f>coch!D$2</f>
        <v>654.34454028582684</v>
      </c>
      <c r="E89" s="32">
        <f>coch!E$2</f>
        <v>688.88181620091154</v>
      </c>
      <c r="F89" s="32">
        <f>coch!F$2</f>
        <v>727.43322799137729</v>
      </c>
      <c r="G89" s="32">
        <f>coch!G$2</f>
        <v>797.60969440884548</v>
      </c>
      <c r="H89" s="32">
        <f>coch!H$2</f>
        <v>797.22318606907493</v>
      </c>
      <c r="I89" s="32">
        <f>coch!I$2</f>
        <v>793.79526293429944</v>
      </c>
      <c r="J89" s="32">
        <f>coch!J$2</f>
        <v>810.52112039341478</v>
      </c>
      <c r="K89" s="32">
        <f>coch!K$2</f>
        <v>698.17071201424267</v>
      </c>
      <c r="L89" s="32">
        <f>coch!L$2</f>
        <v>285.84483558040313</v>
      </c>
      <c r="M89" s="32">
        <f>coch!M$2</f>
        <v>265.65975193197897</v>
      </c>
      <c r="N89" s="32">
        <f>coch!N$2</f>
        <v>258.60005516848202</v>
      </c>
      <c r="O89" s="32">
        <f>coch!O$2</f>
        <v>197.68593522423743</v>
      </c>
      <c r="P89" s="32">
        <f>coch!P$2</f>
        <v>322.40811542842596</v>
      </c>
      <c r="Q89" s="32">
        <f>coch!Q$2</f>
        <v>337.6872924205926</v>
      </c>
      <c r="R89" s="32">
        <f>coch!R$2</f>
        <v>274.83285858197598</v>
      </c>
    </row>
    <row r="90" spans="1:18" ht="11.25" customHeight="1" x14ac:dyDescent="0.25">
      <c r="A90" s="40" t="s">
        <v>562</v>
      </c>
      <c r="B90" s="29" t="str">
        <f ca="1">HYPERLINK("#"&amp;CELL("address",cpha!$C$2),"cpha")</f>
        <v>cpha</v>
      </c>
      <c r="C90" s="32">
        <f>cprp!C$2</f>
        <v>110.71799818842078</v>
      </c>
      <c r="D90" s="32">
        <f>cprp!D$2</f>
        <v>104.43870397178208</v>
      </c>
      <c r="E90" s="32">
        <f>cprp!E$2</f>
        <v>98.10683205761994</v>
      </c>
      <c r="F90" s="32">
        <f>cprp!F$2</f>
        <v>85.883406001036022</v>
      </c>
      <c r="G90" s="32">
        <f>cprp!G$2</f>
        <v>83.987704598378741</v>
      </c>
      <c r="H90" s="32">
        <f>cprp!H$2</f>
        <v>84.589723675218892</v>
      </c>
      <c r="I90" s="32">
        <f>cprp!I$2</f>
        <v>82.167570010903077</v>
      </c>
      <c r="J90" s="32">
        <f>cprp!J$2</f>
        <v>81.64357566859988</v>
      </c>
      <c r="K90" s="32">
        <f>cprp!K$2</f>
        <v>77.961617175227474</v>
      </c>
      <c r="L90" s="32">
        <f>cprp!L$2</f>
        <v>71.07250519931074</v>
      </c>
      <c r="M90" s="32">
        <f>cprp!M$2</f>
        <v>60.860400183940321</v>
      </c>
      <c r="N90" s="32">
        <f>cprp!N$2</f>
        <v>54.654324538980852</v>
      </c>
      <c r="O90" s="32">
        <f>cprp!O$2</f>
        <v>45.033612288971874</v>
      </c>
      <c r="P90" s="32">
        <f>cprp!P$2</f>
        <v>49.881093764616928</v>
      </c>
      <c r="Q90" s="32">
        <f>cprp!Q$2</f>
        <v>40.911875042714804</v>
      </c>
      <c r="R90" s="32">
        <f>cprp!R$2</f>
        <v>38.193673249929461</v>
      </c>
    </row>
    <row r="91" spans="1:18" ht="11.25" customHeight="1" x14ac:dyDescent="0.25">
      <c r="A91" s="37" t="s">
        <v>59</v>
      </c>
      <c r="B91" s="29" t="str">
        <f ca="1">HYPERLINK("#"&amp;CELL("address",cnmm!$C$2),"cnmm")</f>
        <v>cnmm</v>
      </c>
      <c r="C91" s="38">
        <f>cnmm!C$2</f>
        <v>860.15693068728194</v>
      </c>
      <c r="D91" s="38">
        <f>cnmm!D$2</f>
        <v>842.47996999999998</v>
      </c>
      <c r="E91" s="38">
        <f>cnmm!E$2</f>
        <v>736.64840000000004</v>
      </c>
      <c r="F91" s="38">
        <f>cnmm!F$2</f>
        <v>728.37655999999993</v>
      </c>
      <c r="G91" s="38">
        <f>cnmm!G$2</f>
        <v>725.24310000000003</v>
      </c>
      <c r="H91" s="38">
        <f>cnmm!H$2</f>
        <v>733.75700487807444</v>
      </c>
      <c r="I91" s="38">
        <f>cnmm!I$2</f>
        <v>730.78431000000057</v>
      </c>
      <c r="J91" s="38">
        <f>cnmm!J$2</f>
        <v>771.45900000000915</v>
      </c>
      <c r="K91" s="38">
        <f>cnmm!K$2</f>
        <v>764.87718000000461</v>
      </c>
      <c r="L91" s="38">
        <f>cnmm!L$2</f>
        <v>691.33235000000002</v>
      </c>
      <c r="M91" s="38">
        <f>cnmm!M$2</f>
        <v>720.71694024772626</v>
      </c>
      <c r="N91" s="38">
        <f>cnmm!N$2</f>
        <v>634.24450541527585</v>
      </c>
      <c r="O91" s="38">
        <f>cnmm!O$2</f>
        <v>588.23158141236945</v>
      </c>
      <c r="P91" s="38">
        <f>cnmm!P$2</f>
        <v>547.34205352980575</v>
      </c>
      <c r="Q91" s="38">
        <f>cnmm!Q$2</f>
        <v>551.71609795958148</v>
      </c>
      <c r="R91" s="38">
        <f>cnmm!R$2</f>
        <v>561.48086830196553</v>
      </c>
    </row>
    <row r="92" spans="1:18" ht="11.25" customHeight="1" x14ac:dyDescent="0.25">
      <c r="A92" s="40" t="s">
        <v>58</v>
      </c>
      <c r="B92" s="29" t="str">
        <f ca="1">HYPERLINK("#"&amp;CELL("address",ccem!$C$2),"ccem")</f>
        <v>ccem</v>
      </c>
      <c r="C92" s="32">
        <f>ccem!C$2</f>
        <v>239.99999999999994</v>
      </c>
      <c r="D92" s="32">
        <f>ccem!D$2</f>
        <v>234.77644730276401</v>
      </c>
      <c r="E92" s="32">
        <f>ccem!E$2</f>
        <v>212.51153041857467</v>
      </c>
      <c r="F92" s="32">
        <f>ccem!F$2</f>
        <v>170.38507701614668</v>
      </c>
      <c r="G92" s="32">
        <f>ccem!G$2</f>
        <v>163.56846354288854</v>
      </c>
      <c r="H92" s="32">
        <f>ccem!H$2</f>
        <v>174.0481081492045</v>
      </c>
      <c r="I92" s="32">
        <f>ccem!I$2</f>
        <v>184.08029236910832</v>
      </c>
      <c r="J92" s="32">
        <f>ccem!J$2</f>
        <v>183.26551785331446</v>
      </c>
      <c r="K92" s="32">
        <f>ccem!K$2</f>
        <v>189.75491995940814</v>
      </c>
      <c r="L92" s="32">
        <f>ccem!L$2</f>
        <v>151.84491834451123</v>
      </c>
      <c r="M92" s="32">
        <f>ccem!M$2</f>
        <v>140.08652213036152</v>
      </c>
      <c r="N92" s="32">
        <f>ccem!N$2</f>
        <v>128.59523217086775</v>
      </c>
      <c r="O92" s="32">
        <f>ccem!O$2</f>
        <v>112.97161392259335</v>
      </c>
      <c r="P92" s="32">
        <f>ccem!P$2</f>
        <v>111.99389336666979</v>
      </c>
      <c r="Q92" s="32">
        <f>ccem!Q$2</f>
        <v>101.23314537026774</v>
      </c>
      <c r="R92" s="32">
        <f>ccem!R$2</f>
        <v>114.2967679367861</v>
      </c>
    </row>
    <row r="93" spans="1:18" ht="11.25" customHeight="1" x14ac:dyDescent="0.25">
      <c r="A93" s="40" t="s">
        <v>57</v>
      </c>
      <c r="B93" s="29" t="str">
        <f ca="1">HYPERLINK("#"&amp;CELL("address",ccer!$C$2),"ccer")</f>
        <v>ccer</v>
      </c>
      <c r="C93" s="32">
        <f>ccer!C$2</f>
        <v>132.30533851557743</v>
      </c>
      <c r="D93" s="32">
        <f>ccer!D$2</f>
        <v>132.64618898542702</v>
      </c>
      <c r="E93" s="32">
        <f>ccer!E$2</f>
        <v>95.196574870135507</v>
      </c>
      <c r="F93" s="32">
        <f>ccer!F$2</f>
        <v>147.54859921291387</v>
      </c>
      <c r="G93" s="32">
        <f>ccer!G$2</f>
        <v>138.42958443759767</v>
      </c>
      <c r="H93" s="32">
        <f>ccer!H$2</f>
        <v>143.00811055392688</v>
      </c>
      <c r="I93" s="32">
        <f>ccer!I$2</f>
        <v>119.57051581786368</v>
      </c>
      <c r="J93" s="32">
        <f>ccer!J$2</f>
        <v>161.05147629722953</v>
      </c>
      <c r="K93" s="32">
        <f>ccer!K$2</f>
        <v>157.3721887513299</v>
      </c>
      <c r="L93" s="32">
        <f>ccer!L$2</f>
        <v>168.8431448085835</v>
      </c>
      <c r="M93" s="32">
        <f>ccer!M$2</f>
        <v>198.43764862937462</v>
      </c>
      <c r="N93" s="32">
        <f>ccer!N$2</f>
        <v>146.18434042507369</v>
      </c>
      <c r="O93" s="32">
        <f>ccer!O$2</f>
        <v>128.81396822127701</v>
      </c>
      <c r="P93" s="32">
        <f>ccer!P$2</f>
        <v>126.40540167839583</v>
      </c>
      <c r="Q93" s="32">
        <f>ccer!Q$2</f>
        <v>137.24692809935982</v>
      </c>
      <c r="R93" s="32">
        <f>ccer!R$2</f>
        <v>138.05748503161865</v>
      </c>
    </row>
    <row r="94" spans="1:18" ht="11.25" customHeight="1" x14ac:dyDescent="0.25">
      <c r="A94" s="40" t="s">
        <v>56</v>
      </c>
      <c r="B94" s="29" t="str">
        <f ca="1">HYPERLINK("#"&amp;CELL("address",cgla!$C$2),"cgla")</f>
        <v>cgla</v>
      </c>
      <c r="C94" s="32">
        <f>cgla!C$2</f>
        <v>487.85159217170457</v>
      </c>
      <c r="D94" s="32">
        <f>cgla!D$2</f>
        <v>475.05733371180895</v>
      </c>
      <c r="E94" s="32">
        <f>cgla!E$2</f>
        <v>428.94029471128988</v>
      </c>
      <c r="F94" s="32">
        <f>cgla!F$2</f>
        <v>410.44288377093937</v>
      </c>
      <c r="G94" s="32">
        <f>cgla!G$2</f>
        <v>423.24505201951376</v>
      </c>
      <c r="H94" s="32">
        <f>cgla!H$2</f>
        <v>416.70078617494306</v>
      </c>
      <c r="I94" s="32">
        <f>cgla!I$2</f>
        <v>427.13350181302854</v>
      </c>
      <c r="J94" s="32">
        <f>cgla!J$2</f>
        <v>427.14200584946508</v>
      </c>
      <c r="K94" s="32">
        <f>cgla!K$2</f>
        <v>417.75007128926654</v>
      </c>
      <c r="L94" s="32">
        <f>cgla!L$2</f>
        <v>370.64428684690523</v>
      </c>
      <c r="M94" s="32">
        <f>cgla!M$2</f>
        <v>382.19276948799006</v>
      </c>
      <c r="N94" s="32">
        <f>cgla!N$2</f>
        <v>359.46493281933431</v>
      </c>
      <c r="O94" s="32">
        <f>cgla!O$2</f>
        <v>346.44599926849912</v>
      </c>
      <c r="P94" s="32">
        <f>cgla!P$2</f>
        <v>308.94275848474012</v>
      </c>
      <c r="Q94" s="32">
        <f>cgla!Q$2</f>
        <v>313.23602448995393</v>
      </c>
      <c r="R94" s="32">
        <f>cgla!R$2</f>
        <v>309.12661533356072</v>
      </c>
    </row>
    <row r="95" spans="1:18" ht="11.25" customHeight="1" x14ac:dyDescent="0.25">
      <c r="A95" s="37" t="s">
        <v>55</v>
      </c>
      <c r="B95" s="29" t="str">
        <f ca="1">HYPERLINK("#"&amp;CELL("address",cppa!$C$2),"cppa")</f>
        <v>cppa</v>
      </c>
      <c r="C95" s="38">
        <f>cppa!C$2</f>
        <v>1009.410869980139</v>
      </c>
      <c r="D95" s="38">
        <f>cppa!D$2</f>
        <v>955.7845299999999</v>
      </c>
      <c r="E95" s="38">
        <f>cppa!E$2</f>
        <v>995.79528000000005</v>
      </c>
      <c r="F95" s="38">
        <f>cppa!F$2</f>
        <v>965.19449000000009</v>
      </c>
      <c r="G95" s="38">
        <f>cppa!G$2</f>
        <v>971.21091999999999</v>
      </c>
      <c r="H95" s="38">
        <f>cppa!H$2</f>
        <v>959.66440157289799</v>
      </c>
      <c r="I95" s="38">
        <f>cppa!I$2</f>
        <v>948.90778999999998</v>
      </c>
      <c r="J95" s="38">
        <f>cppa!J$2</f>
        <v>903.30098999999996</v>
      </c>
      <c r="K95" s="38">
        <f>cppa!K$2</f>
        <v>845.28785000000016</v>
      </c>
      <c r="L95" s="38">
        <f>cppa!L$2</f>
        <v>696.18870000000004</v>
      </c>
      <c r="M95" s="38">
        <f>cppa!M$2</f>
        <v>725.44376516504235</v>
      </c>
      <c r="N95" s="38">
        <f>cppa!N$2</f>
        <v>677.37573680818139</v>
      </c>
      <c r="O95" s="38">
        <f>cppa!O$2</f>
        <v>678.84512797225921</v>
      </c>
      <c r="P95" s="38">
        <f>cppa!P$2</f>
        <v>683.95805101008466</v>
      </c>
      <c r="Q95" s="38">
        <f>cppa!Q$2</f>
        <v>600.43672834948666</v>
      </c>
      <c r="R95" s="38">
        <f>cppa!R$2</f>
        <v>560.45213220241396</v>
      </c>
    </row>
    <row r="96" spans="1:18" ht="11.25" customHeight="1" x14ac:dyDescent="0.25">
      <c r="A96" s="40" t="s">
        <v>54</v>
      </c>
      <c r="B96" s="29" t="str">
        <f ca="1">HYPERLINK("#"&amp;CELL("address",cpul!$C$2),"cpul")</f>
        <v>cpul</v>
      </c>
      <c r="C96" s="32">
        <f>cpul!C$2</f>
        <v>34.531144159591221</v>
      </c>
      <c r="D96" s="32">
        <f>cpul!D$2</f>
        <v>32.479299310347152</v>
      </c>
      <c r="E96" s="32">
        <f>cpul!E$2</f>
        <v>29.755876284617777</v>
      </c>
      <c r="F96" s="32">
        <f>cpul!F$2</f>
        <v>31.39095623991286</v>
      </c>
      <c r="G96" s="32">
        <f>cpul!G$2</f>
        <v>29.41906575780277</v>
      </c>
      <c r="H96" s="32">
        <f>cpul!H$2</f>
        <v>28.449000884764338</v>
      </c>
      <c r="I96" s="32">
        <f>cpul!I$2</f>
        <v>40.513149778420384</v>
      </c>
      <c r="J96" s="32">
        <f>cpul!J$2</f>
        <v>31.848846478606042</v>
      </c>
      <c r="K96" s="32">
        <f>cpul!K$2</f>
        <v>32.588222070782862</v>
      </c>
      <c r="L96" s="32">
        <f>cpul!L$2</f>
        <v>15.583189978343965</v>
      </c>
      <c r="M96" s="32">
        <f>cpul!M$2</f>
        <v>20.357975428265625</v>
      </c>
      <c r="N96" s="32">
        <f>cpul!N$2</f>
        <v>7.104591406029094</v>
      </c>
      <c r="O96" s="32">
        <f>cpul!O$2</f>
        <v>101.63629223199709</v>
      </c>
      <c r="P96" s="32">
        <f>cpul!P$2</f>
        <v>6.8607319995791904</v>
      </c>
      <c r="Q96" s="32">
        <f>cpul!Q$2</f>
        <v>6.8633578689009234</v>
      </c>
      <c r="R96" s="32">
        <f>cpul!R$2</f>
        <v>6.7330080888181723</v>
      </c>
    </row>
    <row r="97" spans="1:18" ht="11.25" customHeight="1" x14ac:dyDescent="0.25">
      <c r="A97" s="40" t="s">
        <v>53</v>
      </c>
      <c r="B97" s="29" t="str">
        <f ca="1">HYPERLINK("#"&amp;CELL("address",cpap!$C$2),"cpap")</f>
        <v>cpap</v>
      </c>
      <c r="C97" s="32">
        <f>cpap!C$2</f>
        <v>864.16172763212694</v>
      </c>
      <c r="D97" s="32">
        <f>cpap!D$2</f>
        <v>818.86652671787067</v>
      </c>
      <c r="E97" s="32">
        <f>cpap!E$2</f>
        <v>867.93257165776231</v>
      </c>
      <c r="F97" s="32">
        <f>cpap!F$2</f>
        <v>847.92012775905107</v>
      </c>
      <c r="G97" s="32">
        <f>cpap!G$2</f>
        <v>857.80414964381839</v>
      </c>
      <c r="H97" s="32">
        <f>cpap!H$2</f>
        <v>846.62567701291459</v>
      </c>
      <c r="I97" s="32">
        <f>cpap!I$2</f>
        <v>826.2270702106764</v>
      </c>
      <c r="J97" s="32">
        <f>cpap!J$2</f>
        <v>789.80856785279423</v>
      </c>
      <c r="K97" s="32">
        <f>cpap!K$2</f>
        <v>734.73801075398978</v>
      </c>
      <c r="L97" s="32">
        <f>cpap!L$2</f>
        <v>609.53300482234533</v>
      </c>
      <c r="M97" s="32">
        <f>cpap!M$2</f>
        <v>644.22538955283642</v>
      </c>
      <c r="N97" s="32">
        <f>cpap!N$2</f>
        <v>615.61682086317137</v>
      </c>
      <c r="O97" s="32">
        <f>cpap!O$2</f>
        <v>532.17522345129021</v>
      </c>
      <c r="P97" s="32">
        <f>cpap!P$2</f>
        <v>627.2162252458885</v>
      </c>
      <c r="Q97" s="32">
        <f>cpap!Q$2</f>
        <v>552.66149543787094</v>
      </c>
      <c r="R97" s="32">
        <f>cpap!R$2</f>
        <v>515.52545086366626</v>
      </c>
    </row>
    <row r="98" spans="1:18" ht="11.25" customHeight="1" x14ac:dyDescent="0.25">
      <c r="A98" s="40" t="s">
        <v>52</v>
      </c>
      <c r="B98" s="29" t="str">
        <f ca="1">HYPERLINK("#"&amp;CELL("address",cprp!$C$2),"cprp")</f>
        <v>cprp</v>
      </c>
      <c r="C98" s="32">
        <f>cprp!C$2</f>
        <v>110.71799818842078</v>
      </c>
      <c r="D98" s="32">
        <f>cprp!D$2</f>
        <v>104.43870397178208</v>
      </c>
      <c r="E98" s="32">
        <f>cprp!E$2</f>
        <v>98.10683205761994</v>
      </c>
      <c r="F98" s="32">
        <f>cprp!F$2</f>
        <v>85.883406001036022</v>
      </c>
      <c r="G98" s="32">
        <f>cprp!G$2</f>
        <v>83.987704598378741</v>
      </c>
      <c r="H98" s="32">
        <f>cprp!H$2</f>
        <v>84.589723675218892</v>
      </c>
      <c r="I98" s="32">
        <f>cprp!I$2</f>
        <v>82.167570010903077</v>
      </c>
      <c r="J98" s="32">
        <f>cprp!J$2</f>
        <v>81.64357566859988</v>
      </c>
      <c r="K98" s="32">
        <f>cprp!K$2</f>
        <v>77.961617175227474</v>
      </c>
      <c r="L98" s="32">
        <f>cprp!L$2</f>
        <v>71.07250519931074</v>
      </c>
      <c r="M98" s="32">
        <f>cprp!M$2</f>
        <v>60.860400183940321</v>
      </c>
      <c r="N98" s="32">
        <f>cprp!N$2</f>
        <v>54.654324538980852</v>
      </c>
      <c r="O98" s="32">
        <f>cprp!O$2</f>
        <v>45.033612288971874</v>
      </c>
      <c r="P98" s="32">
        <f>cprp!P$2</f>
        <v>49.881093764616928</v>
      </c>
      <c r="Q98" s="32">
        <f>cprp!Q$2</f>
        <v>40.911875042714804</v>
      </c>
      <c r="R98" s="32">
        <f>cprp!R$2</f>
        <v>38.193673249929461</v>
      </c>
    </row>
    <row r="99" spans="1:18" ht="11.25" customHeight="1" x14ac:dyDescent="0.25">
      <c r="A99" s="37" t="s">
        <v>51</v>
      </c>
      <c r="B99" s="29" t="str">
        <f ca="1">HYPERLINK("#"&amp;CELL("address",cfbt!$C$2),"cfbt")</f>
        <v>cfbt</v>
      </c>
      <c r="C99" s="38">
        <f>cfbt!C$2</f>
        <v>2361.9870113051161</v>
      </c>
      <c r="D99" s="38">
        <f>cfbt!D$2</f>
        <v>2316.8727899999999</v>
      </c>
      <c r="E99" s="38">
        <f>cfbt!E$2</f>
        <v>2345.40038</v>
      </c>
      <c r="F99" s="38">
        <f>cfbt!F$2</f>
        <v>2260.8443199999997</v>
      </c>
      <c r="G99" s="38">
        <f>cfbt!G$2</f>
        <v>2230.5571399999999</v>
      </c>
      <c r="H99" s="38">
        <f>cfbt!H$2</f>
        <v>2189.676456385886</v>
      </c>
      <c r="I99" s="38">
        <f>cfbt!I$2</f>
        <v>2142.9290700000001</v>
      </c>
      <c r="J99" s="38">
        <f>cfbt!J$2</f>
        <v>2144.1267800000001</v>
      </c>
      <c r="K99" s="38">
        <f>cfbt!K$2</f>
        <v>2051.99226</v>
      </c>
      <c r="L99" s="38">
        <f>cfbt!L$2</f>
        <v>1784.4544800000008</v>
      </c>
      <c r="M99" s="38">
        <f>cfbt!M$2</f>
        <v>1895.6207950594608</v>
      </c>
      <c r="N99" s="38">
        <f>cfbt!N$2</f>
        <v>1987.0605455210143</v>
      </c>
      <c r="O99" s="38">
        <f>cfbt!O$2</f>
        <v>1901.3843676158699</v>
      </c>
      <c r="P99" s="38">
        <f>cfbt!P$2</f>
        <v>1874.7262089551291</v>
      </c>
      <c r="Q99" s="38">
        <f>cfbt!Q$2</f>
        <v>1991.7232778428249</v>
      </c>
      <c r="R99" s="38">
        <f>cfbt!R$2</f>
        <v>2072.253599266839</v>
      </c>
    </row>
    <row r="100" spans="1:18" ht="11.25" customHeight="1" x14ac:dyDescent="0.25">
      <c r="A100" s="37" t="s">
        <v>50</v>
      </c>
      <c r="B100" s="29" t="str">
        <f ca="1">HYPERLINK("#"&amp;CELL("address",ctre!$C$2),"ctre")</f>
        <v>ctre</v>
      </c>
      <c r="C100" s="38">
        <f>ctre!C$2</f>
        <v>132.99601775675904</v>
      </c>
      <c r="D100" s="38">
        <f>ctre!D$2</f>
        <v>137.70636000000036</v>
      </c>
      <c r="E100" s="38">
        <f>ctre!E$2</f>
        <v>139.58856</v>
      </c>
      <c r="F100" s="38">
        <f>ctre!F$2</f>
        <v>135.39962</v>
      </c>
      <c r="G100" s="38">
        <f>ctre!G$2</f>
        <v>128.89809000000002</v>
      </c>
      <c r="H100" s="38">
        <f>ctre!H$2</f>
        <v>119.16438309517568</v>
      </c>
      <c r="I100" s="38">
        <f>ctre!I$2</f>
        <v>109.99107000000001</v>
      </c>
      <c r="J100" s="38">
        <f>ctre!J$2</f>
        <v>110.39320000000001</v>
      </c>
      <c r="K100" s="38">
        <f>ctre!K$2</f>
        <v>130.18063000000001</v>
      </c>
      <c r="L100" s="38">
        <f>ctre!L$2</f>
        <v>132.39778999999999</v>
      </c>
      <c r="M100" s="38">
        <f>ctre!M$2</f>
        <v>132.08309891923884</v>
      </c>
      <c r="N100" s="38">
        <f>ctre!N$2</f>
        <v>94.273113914412107</v>
      </c>
      <c r="O100" s="38">
        <f>ctre!O$2</f>
        <v>92.193989267006884</v>
      </c>
      <c r="P100" s="38">
        <f>ctre!P$2</f>
        <v>99.813781071569991</v>
      </c>
      <c r="Q100" s="38">
        <f>ctre!Q$2</f>
        <v>101.55705769410984</v>
      </c>
      <c r="R100" s="38">
        <f>ctre!R$2</f>
        <v>105.23401765150372</v>
      </c>
    </row>
    <row r="101" spans="1:18" ht="11.25" customHeight="1" x14ac:dyDescent="0.25">
      <c r="A101" s="37" t="s">
        <v>49</v>
      </c>
      <c r="B101" s="29" t="str">
        <f ca="1">HYPERLINK("#"&amp;CELL("address",cmae!$C$2),"cmae")</f>
        <v>cmae</v>
      </c>
      <c r="C101" s="38">
        <f>cmae!C$2</f>
        <v>713.22633318794215</v>
      </c>
      <c r="D101" s="38">
        <f>cmae!D$2</f>
        <v>709.08533</v>
      </c>
      <c r="E101" s="38">
        <f>cmae!E$2</f>
        <v>706.58485999999994</v>
      </c>
      <c r="F101" s="38">
        <f>cmae!F$2</f>
        <v>653.38544000000002</v>
      </c>
      <c r="G101" s="38">
        <f>cmae!G$2</f>
        <v>655.80471</v>
      </c>
      <c r="H101" s="38">
        <f>cmae!H$2</f>
        <v>669.6404985483623</v>
      </c>
      <c r="I101" s="38">
        <f>cmae!I$2</f>
        <v>641.88481000000002</v>
      </c>
      <c r="J101" s="38">
        <f>cmae!J$2</f>
        <v>592.07856000000004</v>
      </c>
      <c r="K101" s="38">
        <f>cmae!K$2</f>
        <v>612.24630000000002</v>
      </c>
      <c r="L101" s="38">
        <f>cmae!L$2</f>
        <v>648.4537499999999</v>
      </c>
      <c r="M101" s="38">
        <f>cmae!M$2</f>
        <v>656.16434571661671</v>
      </c>
      <c r="N101" s="38">
        <f>cmae!N$2</f>
        <v>515.12697698946067</v>
      </c>
      <c r="O101" s="38">
        <f>cmae!O$2</f>
        <v>537.71778630924268</v>
      </c>
      <c r="P101" s="38">
        <f>cmae!P$2</f>
        <v>514.18756413052165</v>
      </c>
      <c r="Q101" s="38">
        <f>cmae!Q$2</f>
        <v>494.25107760415835</v>
      </c>
      <c r="R101" s="38">
        <f>cmae!R$2</f>
        <v>487.96178043430939</v>
      </c>
    </row>
    <row r="102" spans="1:18" ht="11.25" customHeight="1" x14ac:dyDescent="0.25">
      <c r="A102" s="37" t="s">
        <v>48</v>
      </c>
      <c r="B102" s="29" t="str">
        <f ca="1">HYPERLINK("#"&amp;CELL("address",ctel!$C$2),"ctel")</f>
        <v>ctel</v>
      </c>
      <c r="C102" s="38">
        <f>ctel!C$2</f>
        <v>199.87768361723897</v>
      </c>
      <c r="D102" s="38">
        <f>ctel!D$2</f>
        <v>186.50541000000001</v>
      </c>
      <c r="E102" s="38">
        <f>ctel!E$2</f>
        <v>178.80032999999997</v>
      </c>
      <c r="F102" s="38">
        <f>ctel!F$2</f>
        <v>167.19736</v>
      </c>
      <c r="G102" s="38">
        <f>ctel!G$2</f>
        <v>148.8032</v>
      </c>
      <c r="H102" s="38">
        <f>ctel!H$2</f>
        <v>123.86609349261434</v>
      </c>
      <c r="I102" s="38">
        <f>ctel!I$2</f>
        <v>114.40122999999998</v>
      </c>
      <c r="J102" s="38">
        <f>ctel!J$2</f>
        <v>115.20166</v>
      </c>
      <c r="K102" s="38">
        <f>ctel!K$2</f>
        <v>110.90008</v>
      </c>
      <c r="L102" s="38">
        <f>ctel!L$2</f>
        <v>103.5968</v>
      </c>
      <c r="M102" s="38">
        <f>ctel!M$2</f>
        <v>116.58188823326341</v>
      </c>
      <c r="N102" s="38">
        <f>ctel!N$2</f>
        <v>103.13932077782047</v>
      </c>
      <c r="O102" s="38">
        <f>ctel!O$2</f>
        <v>103.70630664685916</v>
      </c>
      <c r="P102" s="38">
        <f>ctel!P$2</f>
        <v>104.32783119098181</v>
      </c>
      <c r="Q102" s="38">
        <f>ctel!Q$2</f>
        <v>87.489660127274732</v>
      </c>
      <c r="R102" s="38">
        <f>ctel!R$2</f>
        <v>88.659627045161741</v>
      </c>
    </row>
    <row r="103" spans="1:18" ht="11.25" customHeight="1" x14ac:dyDescent="0.25">
      <c r="A103" s="37" t="s">
        <v>47</v>
      </c>
      <c r="B103" s="29" t="str">
        <f ca="1">HYPERLINK("#"&amp;CELL("address",cwwp!$C$2),"cwwp")</f>
        <v>cwwp</v>
      </c>
      <c r="C103" s="38">
        <f>cwwp!C$2</f>
        <v>84.933339785533946</v>
      </c>
      <c r="D103" s="38">
        <f>cwwp!D$2</f>
        <v>58.84845999999996</v>
      </c>
      <c r="E103" s="38">
        <f>cwwp!E$2</f>
        <v>61.057980000000015</v>
      </c>
      <c r="F103" s="38">
        <f>cwwp!F$2</f>
        <v>57.661239999999971</v>
      </c>
      <c r="G103" s="38">
        <f>cwwp!G$2</f>
        <v>54.604429999999965</v>
      </c>
      <c r="H103" s="38">
        <f>cwwp!H$2</f>
        <v>60.238140113616623</v>
      </c>
      <c r="I103" s="38">
        <f>cwwp!I$2</f>
        <v>60.382039999999947</v>
      </c>
      <c r="J103" s="38">
        <f>cwwp!J$2</f>
        <v>61.831120000000006</v>
      </c>
      <c r="K103" s="38">
        <f>cwwp!K$2</f>
        <v>63.483999999999924</v>
      </c>
      <c r="L103" s="38">
        <f>cwwp!L$2</f>
        <v>68.904229999999956</v>
      </c>
      <c r="M103" s="38">
        <f>cwwp!M$2</f>
        <v>63.961884743406152</v>
      </c>
      <c r="N103" s="38">
        <f>cwwp!N$2</f>
        <v>65.732436159964379</v>
      </c>
      <c r="O103" s="38">
        <f>cwwp!O$2</f>
        <v>63.196163387316517</v>
      </c>
      <c r="P103" s="38">
        <f>cwwp!P$2</f>
        <v>53.932112366486301</v>
      </c>
      <c r="Q103" s="38">
        <f>cwwp!Q$2</f>
        <v>66.972248542662101</v>
      </c>
      <c r="R103" s="38">
        <f>cwwp!R$2</f>
        <v>53.931293463982804</v>
      </c>
    </row>
    <row r="104" spans="1:18" ht="11.25" customHeight="1" x14ac:dyDescent="0.25">
      <c r="A104" s="37" t="s">
        <v>46</v>
      </c>
      <c r="B104" s="29" t="str">
        <f ca="1">HYPERLINK("#"&amp;CELL("address",cmiq!$C$2),"cmiq")</f>
        <v>cmiq</v>
      </c>
      <c r="C104" s="38">
        <f>cmiq!C$2</f>
        <v>147.5817007181613</v>
      </c>
      <c r="D104" s="38">
        <f>cmiq!D$2</f>
        <v>121.69968000000001</v>
      </c>
      <c r="E104" s="38">
        <f>cmiq!E$2</f>
        <v>139.00647000000001</v>
      </c>
      <c r="F104" s="38">
        <f>cmiq!F$2</f>
        <v>176.39746</v>
      </c>
      <c r="G104" s="38">
        <f>cmiq!G$2</f>
        <v>178.00958</v>
      </c>
      <c r="H104" s="38">
        <f>cmiq!H$2</f>
        <v>140.72597103676631</v>
      </c>
      <c r="I104" s="38">
        <f>cmiq!I$2</f>
        <v>149.50335000000001</v>
      </c>
      <c r="J104" s="38">
        <f>cmiq!J$2</f>
        <v>140.82554999999999</v>
      </c>
      <c r="K104" s="38">
        <f>cmiq!K$2</f>
        <v>223.20439000000005</v>
      </c>
      <c r="L104" s="38">
        <f>cmiq!L$2</f>
        <v>81.896560000000008</v>
      </c>
      <c r="M104" s="38">
        <f>cmiq!M$2</f>
        <v>237.86519756153209</v>
      </c>
      <c r="N104" s="38">
        <f>cmiq!N$2</f>
        <v>142.16147275383494</v>
      </c>
      <c r="O104" s="38">
        <f>cmiq!O$2</f>
        <v>151.83346343888604</v>
      </c>
      <c r="P104" s="38">
        <f>cmiq!P$2</f>
        <v>145.26621554399111</v>
      </c>
      <c r="Q104" s="38">
        <f>cmiq!Q$2</f>
        <v>92.719944593458905</v>
      </c>
      <c r="R104" s="38">
        <f>cmiq!R$2</f>
        <v>127.11374505103072</v>
      </c>
    </row>
    <row r="105" spans="1:18" ht="11.25" customHeight="1" x14ac:dyDescent="0.25">
      <c r="A105" s="37" t="s">
        <v>45</v>
      </c>
      <c r="B105" s="29" t="str">
        <f ca="1">HYPERLINK("#"&amp;CELL("address",ccon!$C$2),"ccon")</f>
        <v>ccon</v>
      </c>
      <c r="C105" s="38">
        <f>ccon!C$2</f>
        <v>629.15571423761332</v>
      </c>
      <c r="D105" s="38">
        <f>ccon!D$2</f>
        <v>651.26573000000008</v>
      </c>
      <c r="E105" s="38">
        <f>ccon!E$2</f>
        <v>615.42331000000001</v>
      </c>
      <c r="F105" s="38">
        <f>ccon!F$2</f>
        <v>599.40642000000014</v>
      </c>
      <c r="G105" s="38">
        <f>ccon!G$2</f>
        <v>604.56847000000005</v>
      </c>
      <c r="H105" s="38">
        <f>ccon!H$2</f>
        <v>599.34031590584812</v>
      </c>
      <c r="I105" s="38">
        <f>ccon!I$2</f>
        <v>607.55202999999995</v>
      </c>
      <c r="J105" s="38">
        <f>ccon!J$2</f>
        <v>614.77449000000001</v>
      </c>
      <c r="K105" s="38">
        <f>ccon!K$2</f>
        <v>652.17998</v>
      </c>
      <c r="L105" s="38">
        <f>ccon!L$2</f>
        <v>641.29373999999996</v>
      </c>
      <c r="M105" s="38">
        <f>ccon!M$2</f>
        <v>586.42371966589496</v>
      </c>
      <c r="N105" s="38">
        <f>ccon!N$2</f>
        <v>582.21928140741466</v>
      </c>
      <c r="O105" s="38">
        <f>ccon!O$2</f>
        <v>571.84660684933863</v>
      </c>
      <c r="P105" s="38">
        <f>ccon!P$2</f>
        <v>622.81513117868849</v>
      </c>
      <c r="Q105" s="38">
        <f>ccon!Q$2</f>
        <v>606.72459915141224</v>
      </c>
      <c r="R105" s="38">
        <f>ccon!R$2</f>
        <v>568.35888744649196</v>
      </c>
    </row>
    <row r="106" spans="1:18" ht="11.25" customHeight="1" x14ac:dyDescent="0.25">
      <c r="A106" s="37" t="s">
        <v>44</v>
      </c>
      <c r="B106" s="29" t="str">
        <f ca="1">HYPERLINK("#"&amp;CELL("address",cnsi!$C$2),"cnsi")</f>
        <v>cnsi</v>
      </c>
      <c r="C106" s="38">
        <f>cnsi!C$2</f>
        <v>352.63468207314611</v>
      </c>
      <c r="D106" s="38">
        <f>cnsi!D$2</f>
        <v>384.24680000000001</v>
      </c>
      <c r="E106" s="38">
        <f>cnsi!E$2</f>
        <v>391.19882000000001</v>
      </c>
      <c r="F106" s="38">
        <f>cnsi!F$2</f>
        <v>373.52621999999997</v>
      </c>
      <c r="G106" s="38">
        <f>cnsi!G$2</f>
        <v>414.43032999999997</v>
      </c>
      <c r="H106" s="38">
        <f>cnsi!H$2</f>
        <v>414.07343661481724</v>
      </c>
      <c r="I106" s="38">
        <f>cnsi!I$2</f>
        <v>475.63694999999996</v>
      </c>
      <c r="J106" s="38">
        <f>cnsi!J$2</f>
        <v>423.86850000000004</v>
      </c>
      <c r="K106" s="38">
        <f>cnsi!K$2</f>
        <v>448.9846</v>
      </c>
      <c r="L106" s="38">
        <f>cnsi!L$2</f>
        <v>363.29404999999997</v>
      </c>
      <c r="M106" s="38">
        <f>cnsi!M$2</f>
        <v>348.44875689671437</v>
      </c>
      <c r="N106" s="38">
        <f>cnsi!N$2</f>
        <v>370.10201092008094</v>
      </c>
      <c r="O106" s="38">
        <f>cnsi!O$2</f>
        <v>372.04512612943154</v>
      </c>
      <c r="P106" s="38">
        <f>cnsi!P$2</f>
        <v>359.53522950650813</v>
      </c>
      <c r="Q106" s="38">
        <f>cnsi!Q$2</f>
        <v>378.61381318233998</v>
      </c>
      <c r="R106" s="38">
        <f>cnsi!R$2</f>
        <v>430.42347338176603</v>
      </c>
    </row>
    <row r="107" spans="1:18" ht="11.25" customHeight="1" x14ac:dyDescent="0.25">
      <c r="A107" s="35" t="s">
        <v>43</v>
      </c>
      <c r="B107" s="29" t="str">
        <f ca="1">HYPERLINK("#"&amp;CELL("address",CDM!$C$2),"CDM")</f>
        <v>CDM</v>
      </c>
      <c r="C107" s="36">
        <f>CDM!C$2</f>
        <v>21671.687196311963</v>
      </c>
      <c r="D107" s="36">
        <f>CDM!D$2</f>
        <v>22509.720286421503</v>
      </c>
      <c r="E107" s="36">
        <f>CDM!E$2</f>
        <v>21851.248110550488</v>
      </c>
      <c r="F107" s="36">
        <f>CDM!F$2</f>
        <v>22371.373968240878</v>
      </c>
      <c r="G107" s="36">
        <f>CDM!G$2</f>
        <v>22488.993592699262</v>
      </c>
      <c r="H107" s="36">
        <f>CDM!H$2</f>
        <v>21922.710152480668</v>
      </c>
      <c r="I107" s="36">
        <f>CDM!I$2</f>
        <v>21702.320942869657</v>
      </c>
      <c r="J107" s="36">
        <f>CDM!J$2</f>
        <v>20558.913278995635</v>
      </c>
      <c r="K107" s="36">
        <f>CDM!K$2</f>
        <v>21929.254614438221</v>
      </c>
      <c r="L107" s="36">
        <f>CDM!L$2</f>
        <v>22114.787477553255</v>
      </c>
      <c r="M107" s="36">
        <f>CDM!M$2</f>
        <v>24601.432278062744</v>
      </c>
      <c r="N107" s="36">
        <f>CDM!N$2</f>
        <v>21056.941546326001</v>
      </c>
      <c r="O107" s="36">
        <f>CDM!O$2</f>
        <v>21939.148756722119</v>
      </c>
      <c r="P107" s="36">
        <f>CDM!P$2</f>
        <v>22550.451082195261</v>
      </c>
      <c r="Q107" s="36">
        <f>CDM!Q$2</f>
        <v>19092.708485780771</v>
      </c>
      <c r="R107" s="36">
        <f>CDM!R$2</f>
        <v>19956.571454985002</v>
      </c>
    </row>
    <row r="108" spans="1:18" ht="11.25" customHeight="1" x14ac:dyDescent="0.25">
      <c r="A108" s="37" t="s">
        <v>42</v>
      </c>
      <c r="B108" s="29" t="str">
        <f ca="1">HYPERLINK("#"&amp;CELL("address",cres!$C$2),"cres")</f>
        <v>cres</v>
      </c>
      <c r="C108" s="38">
        <f>cres!C$2</f>
        <v>10831.369536991941</v>
      </c>
      <c r="D108" s="38">
        <f>cres!D$2</f>
        <v>11409.480460000001</v>
      </c>
      <c r="E108" s="38">
        <f>cres!E$2</f>
        <v>11136.629779999999</v>
      </c>
      <c r="F108" s="38">
        <f>cres!F$2</f>
        <v>11408.665970000002</v>
      </c>
      <c r="G108" s="38">
        <f>cres!G$2</f>
        <v>11040.781310000002</v>
      </c>
      <c r="H108" s="38">
        <f>cres!H$2</f>
        <v>10743.413066852796</v>
      </c>
      <c r="I108" s="38">
        <f>cres!I$2</f>
        <v>10849.67873</v>
      </c>
      <c r="J108" s="38">
        <f>cres!J$2</f>
        <v>9975.1362599999993</v>
      </c>
      <c r="K108" s="38">
        <f>cres!K$2</f>
        <v>11016.739390000002</v>
      </c>
      <c r="L108" s="38">
        <f>cres!L$2</f>
        <v>11016.583419999999</v>
      </c>
      <c r="M108" s="38">
        <f>cres!M$2</f>
        <v>12459.495159901428</v>
      </c>
      <c r="N108" s="38">
        <f>cres!N$2</f>
        <v>10251.833981194819</v>
      </c>
      <c r="O108" s="38">
        <f>cres!O$2</f>
        <v>10854.570972742611</v>
      </c>
      <c r="P108" s="38">
        <f>cres!P$2</f>
        <v>11409.176960138295</v>
      </c>
      <c r="Q108" s="38">
        <f>cres!Q$2</f>
        <v>9121.6025888312142</v>
      </c>
      <c r="R108" s="38">
        <f>cres!R$2</f>
        <v>9557.17854038722</v>
      </c>
    </row>
    <row r="109" spans="1:18" ht="11.25" customHeight="1" x14ac:dyDescent="0.25">
      <c r="A109" s="40" t="s">
        <v>41</v>
      </c>
      <c r="B109" s="29" t="str">
        <f ca="1">HYPERLINK("#"&amp;CELL("address",cressh!$C$2),"cressh")</f>
        <v>cressh</v>
      </c>
      <c r="C109" s="32">
        <f>cressh!C$2</f>
        <v>7220.2293014179013</v>
      </c>
      <c r="D109" s="32">
        <f>cressh!D$2</f>
        <v>7711.2819836738208</v>
      </c>
      <c r="E109" s="32">
        <f>cressh!E$2</f>
        <v>7329.2853985271204</v>
      </c>
      <c r="F109" s="32">
        <f>cressh!F$2</f>
        <v>7558.9020999115774</v>
      </c>
      <c r="G109" s="32">
        <f>cressh!G$2</f>
        <v>7160.1690727011646</v>
      </c>
      <c r="H109" s="32">
        <f>cressh!H$2</f>
        <v>6808.9977865476922</v>
      </c>
      <c r="I109" s="32">
        <f>cressh!I$2</f>
        <v>6826.1360920218794</v>
      </c>
      <c r="J109" s="32">
        <f>cressh!J$2</f>
        <v>5910.4509568315498</v>
      </c>
      <c r="K109" s="32">
        <f>cressh!K$2</f>
        <v>6933.0212646210039</v>
      </c>
      <c r="L109" s="32">
        <f>cressh!L$2</f>
        <v>6928.1507238383319</v>
      </c>
      <c r="M109" s="32">
        <f>cressh!M$2</f>
        <v>8338.8396262995138</v>
      </c>
      <c r="N109" s="32">
        <f>cressh!N$2</f>
        <v>6112.7457605239779</v>
      </c>
      <c r="O109" s="32">
        <f>cressh!O$2</f>
        <v>6726.4078330868742</v>
      </c>
      <c r="P109" s="32">
        <f>cressh!P$2</f>
        <v>7281.9800630297377</v>
      </c>
      <c r="Q109" s="32">
        <f>cressh!Q$2</f>
        <v>5018.8188834041102</v>
      </c>
      <c r="R109" s="32">
        <f>cressh!R$2</f>
        <v>5491.6079360471904</v>
      </c>
    </row>
    <row r="110" spans="1:18" ht="11.25" customHeight="1" x14ac:dyDescent="0.25">
      <c r="A110" s="40" t="s">
        <v>40</v>
      </c>
      <c r="B110" s="29" t="str">
        <f ca="1">HYPERLINK("#"&amp;CELL("address",cressc!$C$2),"cressc")</f>
        <v>cressc</v>
      </c>
      <c r="C110" s="32">
        <f>cressc!C$2</f>
        <v>3.2486119768319459</v>
      </c>
      <c r="D110" s="32">
        <f>cressc!D$2</f>
        <v>3.3018364728471576</v>
      </c>
      <c r="E110" s="32">
        <f>cressc!E$2</f>
        <v>3.4706089672603166</v>
      </c>
      <c r="F110" s="32">
        <f>cressc!F$2</f>
        <v>3.5660835939011615</v>
      </c>
      <c r="G110" s="32">
        <f>cressc!G$2</f>
        <v>3.7495197763975594</v>
      </c>
      <c r="H110" s="32">
        <f>cressc!H$2</f>
        <v>3.944735076597258</v>
      </c>
      <c r="I110" s="32">
        <f>cressc!I$2</f>
        <v>4.1881145773364885</v>
      </c>
      <c r="J110" s="32">
        <f>cressc!J$2</f>
        <v>4.5513627871550417</v>
      </c>
      <c r="K110" s="32">
        <f>cressc!K$2</f>
        <v>4.9362246077800016</v>
      </c>
      <c r="L110" s="32">
        <f>cressc!L$2</f>
        <v>5.6304222433521423</v>
      </c>
      <c r="M110" s="32">
        <f>cressc!M$2</f>
        <v>6.4331942219282023</v>
      </c>
      <c r="N110" s="32">
        <f>cressc!N$2</f>
        <v>8.2993625954493364</v>
      </c>
      <c r="O110" s="32">
        <f>cressc!O$2</f>
        <v>10.022745276224818</v>
      </c>
      <c r="P110" s="32">
        <f>cressc!P$2</f>
        <v>11.69720371554075</v>
      </c>
      <c r="Q110" s="32">
        <f>cressc!Q$2</f>
        <v>13.576375635071393</v>
      </c>
      <c r="R110" s="32">
        <f>cressc!R$2</f>
        <v>15.451732337659244</v>
      </c>
    </row>
    <row r="111" spans="1:18" ht="11.25" customHeight="1" x14ac:dyDescent="0.25">
      <c r="A111" s="40" t="s">
        <v>39</v>
      </c>
      <c r="B111" s="29" t="str">
        <f ca="1">HYPERLINK("#"&amp;CELL("address",creswh!$C$2),"creswh")</f>
        <v>creswh</v>
      </c>
      <c r="C111" s="32">
        <f>creswh!C$2</f>
        <v>1683.2976862294415</v>
      </c>
      <c r="D111" s="32">
        <f>creswh!D$2</f>
        <v>1701.0095576107644</v>
      </c>
      <c r="E111" s="32">
        <f>creswh!E$2</f>
        <v>1746.2538700520402</v>
      </c>
      <c r="F111" s="32">
        <f>creswh!F$2</f>
        <v>1743.7813300215469</v>
      </c>
      <c r="G111" s="32">
        <f>creswh!G$2</f>
        <v>1738.8880027569835</v>
      </c>
      <c r="H111" s="32">
        <f>creswh!H$2</f>
        <v>1750.1085244922508</v>
      </c>
      <c r="I111" s="32">
        <f>creswh!I$2</f>
        <v>1783.486546831333</v>
      </c>
      <c r="J111" s="32">
        <f>creswh!J$2</f>
        <v>1794.6186709306505</v>
      </c>
      <c r="K111" s="32">
        <f>creswh!K$2</f>
        <v>1797.238775639828</v>
      </c>
      <c r="L111" s="32">
        <f>creswh!L$2</f>
        <v>1799.3456660356478</v>
      </c>
      <c r="M111" s="32">
        <f>creswh!M$2</f>
        <v>1814.2634870950567</v>
      </c>
      <c r="N111" s="32">
        <f>creswh!N$2</f>
        <v>1839.591457707528</v>
      </c>
      <c r="O111" s="32">
        <f>creswh!O$2</f>
        <v>1857.3172016219073</v>
      </c>
      <c r="P111" s="32">
        <f>creswh!P$2</f>
        <v>1882.474973463784</v>
      </c>
      <c r="Q111" s="32">
        <f>creswh!Q$2</f>
        <v>1898.5524339629737</v>
      </c>
      <c r="R111" s="32">
        <f>creswh!R$2</f>
        <v>1916.4617946381297</v>
      </c>
    </row>
    <row r="112" spans="1:18" ht="11.25" customHeight="1" x14ac:dyDescent="0.25">
      <c r="A112" s="40" t="s">
        <v>38</v>
      </c>
      <c r="B112" s="29" t="str">
        <f ca="1">HYPERLINK("#"&amp;CELL("address",cresco!$C$2),"cresco")</f>
        <v>cresco</v>
      </c>
      <c r="C112" s="32">
        <f>cresco!C$2</f>
        <v>680.51436025621399</v>
      </c>
      <c r="D112" s="32">
        <f>cresco!D$2</f>
        <v>695.7146389900463</v>
      </c>
      <c r="E112" s="32">
        <f>cresco!E$2</f>
        <v>715.55426346035495</v>
      </c>
      <c r="F112" s="32">
        <f>cresco!F$2</f>
        <v>718.17371049589053</v>
      </c>
      <c r="G112" s="32">
        <f>cresco!G$2</f>
        <v>719.93534203345621</v>
      </c>
      <c r="H112" s="32">
        <f>cresco!H$2</f>
        <v>727.36189914201452</v>
      </c>
      <c r="I112" s="32">
        <f>cresco!I$2</f>
        <v>756.14250078094619</v>
      </c>
      <c r="J112" s="32">
        <f>cresco!J$2</f>
        <v>768.15033243786627</v>
      </c>
      <c r="K112" s="32">
        <f>cresco!K$2</f>
        <v>775.46582929771864</v>
      </c>
      <c r="L112" s="32">
        <f>cresco!L$2</f>
        <v>767.24764235285988</v>
      </c>
      <c r="M112" s="32">
        <f>cresco!M$2</f>
        <v>775.54060441767183</v>
      </c>
      <c r="N112" s="32">
        <f>cresco!N$2</f>
        <v>784.86582057177941</v>
      </c>
      <c r="O112" s="32">
        <f>cresco!O$2</f>
        <v>794.10396540279498</v>
      </c>
      <c r="P112" s="32">
        <f>cresco!P$2</f>
        <v>804.56691322879669</v>
      </c>
      <c r="Q112" s="32">
        <f>cresco!Q$2</f>
        <v>808.74006399531572</v>
      </c>
      <c r="R112" s="32">
        <f>cresco!R$2</f>
        <v>807.55699155520995</v>
      </c>
    </row>
    <row r="113" spans="1:18" ht="11.25" customHeight="1" x14ac:dyDescent="0.25">
      <c r="A113" s="40" t="s">
        <v>37</v>
      </c>
      <c r="B113" s="29" t="str">
        <f ca="1">HYPERLINK("#"&amp;CELL("address",cresrf!$C$2),"cresrf")</f>
        <v>cresrf</v>
      </c>
      <c r="C113" s="32">
        <f>cresrf!C$2</f>
        <v>274.23016199133718</v>
      </c>
      <c r="D113" s="32">
        <f>cresrf!D$2</f>
        <v>289.26950241067505</v>
      </c>
      <c r="E113" s="32">
        <f>cresrf!E$2</f>
        <v>301.58253198492935</v>
      </c>
      <c r="F113" s="32">
        <f>cresrf!F$2</f>
        <v>311.84687180950203</v>
      </c>
      <c r="G113" s="32">
        <f>cresrf!G$2</f>
        <v>318.11393831940626</v>
      </c>
      <c r="H113" s="32">
        <f>cresrf!H$2</f>
        <v>323.32678268514604</v>
      </c>
      <c r="I113" s="32">
        <f>cresrf!I$2</f>
        <v>326.28993097646895</v>
      </c>
      <c r="J113" s="32">
        <f>cresrf!J$2</f>
        <v>328.09968400530903</v>
      </c>
      <c r="K113" s="32">
        <f>cresrf!K$2</f>
        <v>327.91016407464514</v>
      </c>
      <c r="L113" s="32">
        <f>cresrf!L$2</f>
        <v>327.60109388987354</v>
      </c>
      <c r="M113" s="32">
        <f>cresrf!M$2</f>
        <v>326.11587031727407</v>
      </c>
      <c r="N113" s="32">
        <f>cresrf!N$2</f>
        <v>323.28915070826366</v>
      </c>
      <c r="O113" s="32">
        <f>cresrf!O$2</f>
        <v>319.26182198535287</v>
      </c>
      <c r="P113" s="32">
        <f>cresrf!P$2</f>
        <v>316.42064465129278</v>
      </c>
      <c r="Q113" s="32">
        <f>cresrf!Q$2</f>
        <v>316.32855153911208</v>
      </c>
      <c r="R113" s="32">
        <f>cresrf!R$2</f>
        <v>317.10865781832786</v>
      </c>
    </row>
    <row r="114" spans="1:18" ht="11.25" customHeight="1" x14ac:dyDescent="0.25">
      <c r="A114" s="40" t="s">
        <v>36</v>
      </c>
      <c r="B114" s="29" t="str">
        <f ca="1">HYPERLINK("#"&amp;CELL("address",creswm!$C$2),"creswm")</f>
        <v>creswm</v>
      </c>
      <c r="C114" s="32">
        <f>creswm!C$2</f>
        <v>102.99115683701062</v>
      </c>
      <c r="D114" s="32">
        <f>creswm!D$2</f>
        <v>102.24129208040385</v>
      </c>
      <c r="E114" s="32">
        <f>creswm!E$2</f>
        <v>101.83263164150259</v>
      </c>
      <c r="F114" s="32">
        <f>creswm!F$2</f>
        <v>101.7957463865442</v>
      </c>
      <c r="G114" s="32">
        <f>creswm!G$2</f>
        <v>101.73012217179104</v>
      </c>
      <c r="H114" s="32">
        <f>creswm!H$2</f>
        <v>101.89971179714001</v>
      </c>
      <c r="I114" s="32">
        <f>creswm!I$2</f>
        <v>102.12050577397508</v>
      </c>
      <c r="J114" s="32">
        <f>creswm!J$2</f>
        <v>100.82917006701923</v>
      </c>
      <c r="K114" s="32">
        <f>creswm!K$2</f>
        <v>100.20389264875872</v>
      </c>
      <c r="L114" s="32">
        <f>creswm!L$2</f>
        <v>98.912417453129265</v>
      </c>
      <c r="M114" s="32">
        <f>creswm!M$2</f>
        <v>99.336705234387694</v>
      </c>
      <c r="N114" s="32">
        <f>creswm!N$2</f>
        <v>100.06424155196265</v>
      </c>
      <c r="O114" s="32">
        <f>creswm!O$2</f>
        <v>100.6769341175216</v>
      </c>
      <c r="P114" s="32">
        <f>creswm!P$2</f>
        <v>101.45670093564074</v>
      </c>
      <c r="Q114" s="32">
        <f>creswm!Q$2</f>
        <v>101.81649010874891</v>
      </c>
      <c r="R114" s="32">
        <f>creswm!R$2</f>
        <v>102.31473520944206</v>
      </c>
    </row>
    <row r="115" spans="1:18" ht="11.25" customHeight="1" x14ac:dyDescent="0.25">
      <c r="A115" s="40" t="s">
        <v>35</v>
      </c>
      <c r="B115" s="29" t="str">
        <f ca="1">HYPERLINK("#"&amp;CELL("address",cresdr!$C$2),"cresdr")</f>
        <v>cresdr</v>
      </c>
      <c r="C115" s="32">
        <f>cresdr!C$2</f>
        <v>87.529728804676907</v>
      </c>
      <c r="D115" s="32">
        <f>cresdr!D$2</f>
        <v>92.718648837800401</v>
      </c>
      <c r="E115" s="32">
        <f>cresdr!E$2</f>
        <v>97.798223124820481</v>
      </c>
      <c r="F115" s="32">
        <f>cresdr!F$2</f>
        <v>102.64763370933788</v>
      </c>
      <c r="G115" s="32">
        <f>cresdr!G$2</f>
        <v>107.73919062285984</v>
      </c>
      <c r="H115" s="32">
        <f>cresdr!H$2</f>
        <v>113.63550626725846</v>
      </c>
      <c r="I115" s="32">
        <f>cresdr!I$2</f>
        <v>119.51320065564248</v>
      </c>
      <c r="J115" s="32">
        <f>cresdr!J$2</f>
        <v>124.74829112962746</v>
      </c>
      <c r="K115" s="32">
        <f>cresdr!K$2</f>
        <v>130.95824298150706</v>
      </c>
      <c r="L115" s="32">
        <f>cresdr!L$2</f>
        <v>138.61449004280286</v>
      </c>
      <c r="M115" s="32">
        <f>cresdr!M$2</f>
        <v>146.36888622611522</v>
      </c>
      <c r="N115" s="32">
        <f>cresdr!N$2</f>
        <v>149.561990742425</v>
      </c>
      <c r="O115" s="32">
        <f>cresdr!O$2</f>
        <v>150.38167420123057</v>
      </c>
      <c r="P115" s="32">
        <f>cresdr!P$2</f>
        <v>150.41614270151402</v>
      </c>
      <c r="Q115" s="32">
        <f>cresdr!Q$2</f>
        <v>150.42951548444677</v>
      </c>
      <c r="R115" s="32">
        <f>cresdr!R$2</f>
        <v>148.0203905280882</v>
      </c>
    </row>
    <row r="116" spans="1:18" ht="11.25" customHeight="1" x14ac:dyDescent="0.25">
      <c r="A116" s="40" t="s">
        <v>34</v>
      </c>
      <c r="B116" s="29" t="str">
        <f ca="1">HYPERLINK("#"&amp;CELL("address",cresdw!$C$2),"cresdw")</f>
        <v>cresdw</v>
      </c>
      <c r="C116" s="32">
        <f>cresdw!C$2</f>
        <v>46.500178272067913</v>
      </c>
      <c r="D116" s="32">
        <f>cresdw!D$2</f>
        <v>49.752032539613822</v>
      </c>
      <c r="E116" s="32">
        <f>cresdw!E$2</f>
        <v>52.87815687146098</v>
      </c>
      <c r="F116" s="32">
        <f>cresdw!F$2</f>
        <v>55.755729889278932</v>
      </c>
      <c r="G116" s="32">
        <f>cresdw!G$2</f>
        <v>58.945261648950719</v>
      </c>
      <c r="H116" s="32">
        <f>cresdw!H$2</f>
        <v>61.69020235541182</v>
      </c>
      <c r="I116" s="32">
        <f>cresdw!I$2</f>
        <v>63.505080234426806</v>
      </c>
      <c r="J116" s="32">
        <f>cresdw!J$2</f>
        <v>65.299078337342792</v>
      </c>
      <c r="K116" s="32">
        <f>cresdw!K$2</f>
        <v>66.713176630804682</v>
      </c>
      <c r="L116" s="32">
        <f>cresdw!L$2</f>
        <v>68.0054101034941</v>
      </c>
      <c r="M116" s="32">
        <f>cresdw!M$2</f>
        <v>69.370663259109207</v>
      </c>
      <c r="N116" s="32">
        <f>cresdw!N$2</f>
        <v>70.147132706765177</v>
      </c>
      <c r="O116" s="32">
        <f>cresdw!O$2</f>
        <v>70.694020222940424</v>
      </c>
      <c r="P116" s="32">
        <f>cresdw!P$2</f>
        <v>71.197765380791267</v>
      </c>
      <c r="Q116" s="32">
        <f>cresdw!Q$2</f>
        <v>71.048289699844005</v>
      </c>
      <c r="R116" s="32">
        <f>cresdw!R$2</f>
        <v>71.035475232298026</v>
      </c>
    </row>
    <row r="117" spans="1:18" ht="11.25" customHeight="1" x14ac:dyDescent="0.25">
      <c r="A117" s="40" t="s">
        <v>33</v>
      </c>
      <c r="B117" s="29" t="str">
        <f ca="1">HYPERLINK("#"&amp;CELL("address",crestv!$C$2),"crestv")</f>
        <v>crestv</v>
      </c>
      <c r="C117" s="32">
        <f>crestv!C$2</f>
        <v>208.66274086594365</v>
      </c>
      <c r="D117" s="32">
        <f>crestv!D$2</f>
        <v>235.30904822718347</v>
      </c>
      <c r="E117" s="32">
        <f>crestv!E$2</f>
        <v>257.12287214365296</v>
      </c>
      <c r="F117" s="32">
        <f>crestv!F$2</f>
        <v>277.13329221453205</v>
      </c>
      <c r="G117" s="32">
        <f>crestv!G$2</f>
        <v>293.75230805709293</v>
      </c>
      <c r="H117" s="32">
        <f>crestv!H$2</f>
        <v>312.21904174916307</v>
      </c>
      <c r="I117" s="32">
        <f>crestv!I$2</f>
        <v>325.48617033133525</v>
      </c>
      <c r="J117" s="32">
        <f>crestv!J$2</f>
        <v>332.43056403179418</v>
      </c>
      <c r="K117" s="32">
        <f>crestv!K$2</f>
        <v>340.90064148554904</v>
      </c>
      <c r="L117" s="32">
        <f>crestv!L$2</f>
        <v>353.58062146694107</v>
      </c>
      <c r="M117" s="32">
        <f>crestv!M$2</f>
        <v>363.10630920431225</v>
      </c>
      <c r="N117" s="32">
        <f>crestv!N$2</f>
        <v>367.5984629028373</v>
      </c>
      <c r="O117" s="32">
        <f>crestv!O$2</f>
        <v>369.1530072092624</v>
      </c>
      <c r="P117" s="32">
        <f>crestv!P$2</f>
        <v>370.67218215425612</v>
      </c>
      <c r="Q117" s="32">
        <f>crestv!Q$2</f>
        <v>367.15598526278831</v>
      </c>
      <c r="R117" s="32">
        <f>crestv!R$2</f>
        <v>357.33077628169013</v>
      </c>
    </row>
    <row r="118" spans="1:18" ht="11.25" customHeight="1" x14ac:dyDescent="0.25">
      <c r="A118" s="40" t="s">
        <v>32</v>
      </c>
      <c r="B118" s="29" t="str">
        <f ca="1">HYPERLINK("#"&amp;CELL("address",cresit!$C$2),"cresit")</f>
        <v>cresit</v>
      </c>
      <c r="C118" s="32">
        <f>cresit!C$2</f>
        <v>72.988987366149985</v>
      </c>
      <c r="D118" s="32">
        <f>cresit!D$2</f>
        <v>75.549538540798096</v>
      </c>
      <c r="E118" s="32">
        <f>cresit!E$2</f>
        <v>78.47583098670583</v>
      </c>
      <c r="F118" s="32">
        <f>cresit!F$2</f>
        <v>81.90280383277674</v>
      </c>
      <c r="G118" s="32">
        <f>cresit!G$2</f>
        <v>84.460077785703646</v>
      </c>
      <c r="H118" s="32">
        <f>cresit!H$2</f>
        <v>88.58159068630512</v>
      </c>
      <c r="I118" s="32">
        <f>cresit!I$2</f>
        <v>91.650674753501335</v>
      </c>
      <c r="J118" s="32">
        <f>cresit!J$2</f>
        <v>95.448337485388976</v>
      </c>
      <c r="K118" s="32">
        <f>cresit!K$2</f>
        <v>96.974139186048632</v>
      </c>
      <c r="L118" s="32">
        <f>cresit!L$2</f>
        <v>98.210134126236369</v>
      </c>
      <c r="M118" s="32">
        <f>cresit!M$2</f>
        <v>100.25148432686916</v>
      </c>
      <c r="N118" s="32">
        <f>cresit!N$2</f>
        <v>101.4938330382885</v>
      </c>
      <c r="O118" s="32">
        <f>cresit!O$2</f>
        <v>101.28993371075534</v>
      </c>
      <c r="P118" s="32">
        <f>cresit!P$2</f>
        <v>101.45132827771104</v>
      </c>
      <c r="Q118" s="32">
        <f>cresit!Q$2</f>
        <v>100.24161458175445</v>
      </c>
      <c r="R118" s="32">
        <f>cresit!R$2</f>
        <v>97.525588572640189</v>
      </c>
    </row>
    <row r="119" spans="1:18" ht="11.25" customHeight="1" x14ac:dyDescent="0.25">
      <c r="A119" s="40" t="s">
        <v>31</v>
      </c>
      <c r="B119" s="29" t="str">
        <f ca="1">HYPERLINK("#"&amp;CELL("address",cresli!$C$2),"cresli")</f>
        <v>cresli</v>
      </c>
      <c r="C119" s="32">
        <f>cresli!C$2</f>
        <v>371.81717278535979</v>
      </c>
      <c r="D119" s="32">
        <f>cresli!D$2</f>
        <v>371.25316763540377</v>
      </c>
      <c r="E119" s="32">
        <f>cresli!E$2</f>
        <v>367.7702299213463</v>
      </c>
      <c r="F119" s="32">
        <f>cresli!F$2</f>
        <v>365.01185436307662</v>
      </c>
      <c r="G119" s="32">
        <f>cresli!G$2</f>
        <v>362.01203013527572</v>
      </c>
      <c r="H119" s="32">
        <f>cresli!H$2</f>
        <v>358.37220131554938</v>
      </c>
      <c r="I119" s="32">
        <f>cresli!I$2</f>
        <v>355.97846337582604</v>
      </c>
      <c r="J119" s="32">
        <f>cresli!J$2</f>
        <v>352.46494057741751</v>
      </c>
      <c r="K119" s="32">
        <f>cresli!K$2</f>
        <v>343.14520060210003</v>
      </c>
      <c r="L119" s="32">
        <f>cresli!L$2</f>
        <v>330.37929402905138</v>
      </c>
      <c r="M119" s="32">
        <f>cresli!M$2</f>
        <v>316.1468611114563</v>
      </c>
      <c r="N119" s="32">
        <f>cresli!N$2</f>
        <v>287.56728136359476</v>
      </c>
      <c r="O119" s="32">
        <f>cresli!O$2</f>
        <v>246.70734023046714</v>
      </c>
      <c r="P119" s="32">
        <f>cresli!P$2</f>
        <v>205.05021493561628</v>
      </c>
      <c r="Q119" s="32">
        <f>cresli!Q$2</f>
        <v>160.97248864417801</v>
      </c>
      <c r="R119" s="32">
        <f>cresli!R$2</f>
        <v>114.95724546580546</v>
      </c>
    </row>
    <row r="120" spans="1:18" ht="11.25" customHeight="1" x14ac:dyDescent="0.25">
      <c r="A120" s="40" t="s">
        <v>30</v>
      </c>
      <c r="B120" s="29" t="str">
        <f ca="1">HYPERLINK("#"&amp;CELL("address",cresoa!$C$2),"cresoa")</f>
        <v>cresoa</v>
      </c>
      <c r="C120" s="32">
        <f>cresoa!C$2</f>
        <v>79.359450189004917</v>
      </c>
      <c r="D120" s="32">
        <f>cresoa!D$2</f>
        <v>82.079212980644101</v>
      </c>
      <c r="E120" s="32">
        <f>cresoa!E$2</f>
        <v>84.605162318804261</v>
      </c>
      <c r="F120" s="32">
        <f>cresoa!F$2</f>
        <v>88.148813772037698</v>
      </c>
      <c r="G120" s="32">
        <f>cresoa!G$2</f>
        <v>91.286443990917718</v>
      </c>
      <c r="H120" s="32">
        <f>cresoa!H$2</f>
        <v>93.275084738266656</v>
      </c>
      <c r="I120" s="32">
        <f>cresoa!I$2</f>
        <v>95.181449687329646</v>
      </c>
      <c r="J120" s="32">
        <f>cresoa!J$2</f>
        <v>98.044871378877573</v>
      </c>
      <c r="K120" s="32">
        <f>cresoa!K$2</f>
        <v>99.271838224256513</v>
      </c>
      <c r="L120" s="32">
        <f>cresoa!L$2</f>
        <v>100.90550441827946</v>
      </c>
      <c r="M120" s="32">
        <f>cresoa!M$2</f>
        <v>103.72146818773321</v>
      </c>
      <c r="N120" s="32">
        <f>cresoa!N$2</f>
        <v>106.60948678194842</v>
      </c>
      <c r="O120" s="32">
        <f>cresoa!O$2</f>
        <v>108.55449567727881</v>
      </c>
      <c r="P120" s="32">
        <f>cresoa!P$2</f>
        <v>111.79282766361449</v>
      </c>
      <c r="Q120" s="32">
        <f>cresoa!Q$2</f>
        <v>113.92189651287163</v>
      </c>
      <c r="R120" s="32">
        <f>cresoa!R$2</f>
        <v>117.80721670073704</v>
      </c>
    </row>
    <row r="121" spans="1:18" ht="11.25" customHeight="1" x14ac:dyDescent="0.25">
      <c r="A121" s="37" t="s">
        <v>29</v>
      </c>
      <c r="B121" s="29" t="str">
        <f ca="1">HYPERLINK("#"&amp;CELL("address",cser!$C$2),"cser")</f>
        <v>cser</v>
      </c>
      <c r="C121" s="38">
        <f>cser!C$2</f>
        <v>6341.7759280852042</v>
      </c>
      <c r="D121" s="38">
        <f>cser!D$2</f>
        <v>6700.5757664215016</v>
      </c>
      <c r="E121" s="38">
        <f>cser!E$2</f>
        <v>6643.9084705504893</v>
      </c>
      <c r="F121" s="38">
        <f>cser!F$2</f>
        <v>6925.4922382408786</v>
      </c>
      <c r="G121" s="38">
        <f>cser!G$2</f>
        <v>7384.4339926992561</v>
      </c>
      <c r="H121" s="38">
        <f>cser!H$2</f>
        <v>7013.9741726819093</v>
      </c>
      <c r="I121" s="38">
        <f>cser!I$2</f>
        <v>7150.3969028696611</v>
      </c>
      <c r="J121" s="38">
        <f>cser!J$2</f>
        <v>6882.5647389956348</v>
      </c>
      <c r="K121" s="38">
        <f>cser!K$2</f>
        <v>7185.8834744382193</v>
      </c>
      <c r="L121" s="38">
        <f>cser!L$2</f>
        <v>7367.8704475532568</v>
      </c>
      <c r="M121" s="38">
        <f>cser!M$2</f>
        <v>7918.5802009746349</v>
      </c>
      <c r="N121" s="38">
        <f>cser!N$2</f>
        <v>7031.4324276200759</v>
      </c>
      <c r="O121" s="38">
        <f>cser!O$2</f>
        <v>7265.5309239920007</v>
      </c>
      <c r="P121" s="38">
        <f>cser!P$2</f>
        <v>7292.4711490170448</v>
      </c>
      <c r="Q121" s="38">
        <f>cser!Q$2</f>
        <v>6424.2200458145307</v>
      </c>
      <c r="R121" s="38">
        <f>cser!R$2</f>
        <v>6638.1181370942204</v>
      </c>
    </row>
    <row r="122" spans="1:18" ht="11.25" customHeight="1" x14ac:dyDescent="0.25">
      <c r="A122" s="40" t="s">
        <v>28</v>
      </c>
      <c r="B122" s="29" t="str">
        <f ca="1">HYPERLINK("#"&amp;CELL("address",csersh!$C$2),"csersh")</f>
        <v>csersh</v>
      </c>
      <c r="C122" s="32">
        <f>csersh!C$2</f>
        <v>3025.8789795901575</v>
      </c>
      <c r="D122" s="32">
        <f>csersh!D$2</f>
        <v>3340.2640255620995</v>
      </c>
      <c r="E122" s="32">
        <f>csersh!E$2</f>
        <v>3259.4763634577885</v>
      </c>
      <c r="F122" s="32">
        <f>csersh!F$2</f>
        <v>3522.129208291185</v>
      </c>
      <c r="G122" s="32">
        <f>csersh!G$2</f>
        <v>3978.9561412150192</v>
      </c>
      <c r="H122" s="32">
        <f>csersh!H$2</f>
        <v>3550.4572841917879</v>
      </c>
      <c r="I122" s="32">
        <f>csersh!I$2</f>
        <v>3608.770678457417</v>
      </c>
      <c r="J122" s="32">
        <f>csersh!J$2</f>
        <v>3258.4486353385396</v>
      </c>
      <c r="K122" s="32">
        <f>csersh!K$2</f>
        <v>3502.0864440151263</v>
      </c>
      <c r="L122" s="32">
        <f>csersh!L$2</f>
        <v>3670.6376392252605</v>
      </c>
      <c r="M122" s="32">
        <f>csersh!M$2</f>
        <v>4188.7587476033141</v>
      </c>
      <c r="N122" s="32">
        <f>csersh!N$2</f>
        <v>3284.7608008445586</v>
      </c>
      <c r="O122" s="32">
        <f>csersh!O$2</f>
        <v>3501.5629011354044</v>
      </c>
      <c r="P122" s="32">
        <f>csersh!P$2</f>
        <v>3547.4377975909051</v>
      </c>
      <c r="Q122" s="32">
        <f>csersh!Q$2</f>
        <v>2705.360726818808</v>
      </c>
      <c r="R122" s="32">
        <f>csersh!R$2</f>
        <v>2880.09457040804</v>
      </c>
    </row>
    <row r="123" spans="1:18" ht="11.25" customHeight="1" x14ac:dyDescent="0.25">
      <c r="A123" s="40" t="s">
        <v>27</v>
      </c>
      <c r="B123" s="29" t="str">
        <f ca="1">HYPERLINK("#"&amp;CELL("address",csersc!$C$2),"csersc")</f>
        <v>csersc</v>
      </c>
      <c r="C123" s="32">
        <f>csersc!C$2</f>
        <v>57.230749505951678</v>
      </c>
      <c r="D123" s="32">
        <f>csersc!D$2</f>
        <v>66.50631137325658</v>
      </c>
      <c r="E123" s="32">
        <f>csersc!E$2</f>
        <v>76.505442476166422</v>
      </c>
      <c r="F123" s="32">
        <f>csersc!F$2</f>
        <v>84.905249199050161</v>
      </c>
      <c r="G123" s="32">
        <f>csersc!G$2</f>
        <v>95.222538646273961</v>
      </c>
      <c r="H123" s="32">
        <f>csersc!H$2</f>
        <v>110.49439566274216</v>
      </c>
      <c r="I123" s="32">
        <f>csersc!I$2</f>
        <v>126.64020699635827</v>
      </c>
      <c r="J123" s="32">
        <f>csersc!J$2</f>
        <v>148.83977138392859</v>
      </c>
      <c r="K123" s="32">
        <f>csersc!K$2</f>
        <v>162.5159346666604</v>
      </c>
      <c r="L123" s="32">
        <f>csersc!L$2</f>
        <v>177.39301004996861</v>
      </c>
      <c r="M123" s="32">
        <f>csersc!M$2</f>
        <v>186.57701339299263</v>
      </c>
      <c r="N123" s="32">
        <f>csersc!N$2</f>
        <v>189.85861573640267</v>
      </c>
      <c r="O123" s="32">
        <f>csersc!O$2</f>
        <v>188.80639869768058</v>
      </c>
      <c r="P123" s="32">
        <f>csersc!P$2</f>
        <v>188.07182091251491</v>
      </c>
      <c r="Q123" s="32">
        <f>csersc!Q$2</f>
        <v>191.08701526369174</v>
      </c>
      <c r="R123" s="32">
        <f>csersc!R$2</f>
        <v>190.85108088225016</v>
      </c>
    </row>
    <row r="124" spans="1:18" ht="11.25" customHeight="1" x14ac:dyDescent="0.25">
      <c r="A124" s="40" t="s">
        <v>26</v>
      </c>
      <c r="B124" s="29" t="str">
        <f ca="1">HYPERLINK("#"&amp;CELL("address",cserhw!$C$2),"cserhw")</f>
        <v>cserhw</v>
      </c>
      <c r="C124" s="32">
        <f>cserhw!C$2</f>
        <v>750.18511527966621</v>
      </c>
      <c r="D124" s="32">
        <f>cserhw!D$2</f>
        <v>752.31360406448744</v>
      </c>
      <c r="E124" s="32">
        <f>cserhw!E$2</f>
        <v>746.71051481887207</v>
      </c>
      <c r="F124" s="32">
        <f>cserhw!F$2</f>
        <v>753.21505316473508</v>
      </c>
      <c r="G124" s="32">
        <f>cserhw!G$2</f>
        <v>740.95962393700313</v>
      </c>
      <c r="H124" s="32">
        <f>cserhw!H$2</f>
        <v>749.36823242746812</v>
      </c>
      <c r="I124" s="32">
        <f>cserhw!I$2</f>
        <v>750.88711433441495</v>
      </c>
      <c r="J124" s="32">
        <f>cserhw!J$2</f>
        <v>748.74009619551555</v>
      </c>
      <c r="K124" s="32">
        <f>cserhw!K$2</f>
        <v>748.59926066227445</v>
      </c>
      <c r="L124" s="32">
        <f>cserhw!L$2</f>
        <v>746.85834286172837</v>
      </c>
      <c r="M124" s="32">
        <f>cserhw!M$2</f>
        <v>748.10221289957235</v>
      </c>
      <c r="N124" s="32">
        <f>cserhw!N$2</f>
        <v>746.88231688929568</v>
      </c>
      <c r="O124" s="32">
        <f>cserhw!O$2</f>
        <v>751.73648584677437</v>
      </c>
      <c r="P124" s="32">
        <f>cserhw!P$2</f>
        <v>751.83710726550612</v>
      </c>
      <c r="Q124" s="32">
        <f>cserhw!Q$2</f>
        <v>737.38535910534324</v>
      </c>
      <c r="R124" s="32">
        <f>cserhw!R$2</f>
        <v>754.98613271324143</v>
      </c>
    </row>
    <row r="125" spans="1:18" ht="11.25" customHeight="1" x14ac:dyDescent="0.25">
      <c r="A125" s="40" t="s">
        <v>25</v>
      </c>
      <c r="B125" s="29" t="str">
        <f ca="1">HYPERLINK("#"&amp;CELL("address",cserca!$C$2),"cserca")</f>
        <v>cserca</v>
      </c>
      <c r="C125" s="32">
        <f>cserca!C$2</f>
        <v>843.98112739446481</v>
      </c>
      <c r="D125" s="32">
        <f>cserca!D$2</f>
        <v>848.96778201709424</v>
      </c>
      <c r="E125" s="32">
        <f>cserca!E$2</f>
        <v>852.76485762037782</v>
      </c>
      <c r="F125" s="32">
        <f>cserca!F$2</f>
        <v>846.1292160712735</v>
      </c>
      <c r="G125" s="32">
        <f>cserca!G$2</f>
        <v>843.98125717414655</v>
      </c>
      <c r="H125" s="32">
        <f>cserca!H$2</f>
        <v>843.80534342811643</v>
      </c>
      <c r="I125" s="32">
        <f>cserca!I$2</f>
        <v>852.93351352340937</v>
      </c>
      <c r="J125" s="32">
        <f>cserca!J$2</f>
        <v>859.19841790255532</v>
      </c>
      <c r="K125" s="32">
        <f>cserca!K$2</f>
        <v>869.0300115042279</v>
      </c>
      <c r="L125" s="32">
        <f>cserca!L$2</f>
        <v>863.45034617838769</v>
      </c>
      <c r="M125" s="32">
        <f>cserca!M$2</f>
        <v>864.83454691294537</v>
      </c>
      <c r="N125" s="32">
        <f>cserca!N$2</f>
        <v>858.52802792469265</v>
      </c>
      <c r="O125" s="32">
        <f>cserca!O$2</f>
        <v>864.69885776963383</v>
      </c>
      <c r="P125" s="32">
        <f>cserca!P$2</f>
        <v>848.6847841643621</v>
      </c>
      <c r="Q125" s="32">
        <f>cserca!Q$2</f>
        <v>832.89667815792893</v>
      </c>
      <c r="R125" s="32">
        <f>cserca!R$2</f>
        <v>836.00173159571295</v>
      </c>
    </row>
    <row r="126" spans="1:18" ht="11.25" customHeight="1" x14ac:dyDescent="0.25">
      <c r="A126" s="40" t="s">
        <v>24</v>
      </c>
      <c r="B126" s="29" t="str">
        <f ca="1">HYPERLINK("#"&amp;CELL("address",cserve!$C$2),"cserve")</f>
        <v>cserve</v>
      </c>
      <c r="C126" s="32">
        <f>cserve!C$2</f>
        <v>372.77210925718981</v>
      </c>
      <c r="D126" s="32">
        <f>cserve!D$2</f>
        <v>379.08092973446787</v>
      </c>
      <c r="E126" s="32">
        <f>cserve!E$2</f>
        <v>383.45545908718645</v>
      </c>
      <c r="F126" s="32">
        <f>cserve!F$2</f>
        <v>386.83521205925666</v>
      </c>
      <c r="G126" s="32">
        <f>cserve!G$2</f>
        <v>387.23786096083182</v>
      </c>
      <c r="H126" s="32">
        <f>cserve!H$2</f>
        <v>394.00835068531336</v>
      </c>
      <c r="I126" s="32">
        <f>cserve!I$2</f>
        <v>404.19665008070149</v>
      </c>
      <c r="J126" s="32">
        <f>cserve!J$2</f>
        <v>417.91017572301018</v>
      </c>
      <c r="K126" s="32">
        <f>cserve!K$2</f>
        <v>426.84841633631038</v>
      </c>
      <c r="L126" s="32">
        <f>cserve!L$2</f>
        <v>426.61386506925459</v>
      </c>
      <c r="M126" s="32">
        <f>cserve!M$2</f>
        <v>431.96796364953093</v>
      </c>
      <c r="N126" s="32">
        <f>cserve!N$2</f>
        <v>438.41964137485706</v>
      </c>
      <c r="O126" s="32">
        <f>cserve!O$2</f>
        <v>440.28664897592324</v>
      </c>
      <c r="P126" s="32">
        <f>cserve!P$2</f>
        <v>439.9055193329724</v>
      </c>
      <c r="Q126" s="32">
        <f>cserve!Q$2</f>
        <v>440.3505815026345</v>
      </c>
      <c r="R126" s="32">
        <f>cserve!R$2</f>
        <v>445.80784626901283</v>
      </c>
    </row>
    <row r="127" spans="1:18" ht="11.25" customHeight="1" x14ac:dyDescent="0.25">
      <c r="A127" s="40" t="s">
        <v>23</v>
      </c>
      <c r="B127" s="29" t="str">
        <f ca="1">HYPERLINK("#"&amp;CELL("address",csersl!$C$2),"csersl")</f>
        <v>csersl</v>
      </c>
      <c r="C127" s="32">
        <f>csersl!C$2</f>
        <v>83.349293260603218</v>
      </c>
      <c r="D127" s="32">
        <f>csersl!D$2</f>
        <v>83.872715613613096</v>
      </c>
      <c r="E127" s="32">
        <f>csersl!E$2</f>
        <v>84.402696777352361</v>
      </c>
      <c r="F127" s="32">
        <f>csersl!F$2</f>
        <v>84.671642581729031</v>
      </c>
      <c r="G127" s="32">
        <f>csersl!G$2</f>
        <v>84.609482027081796</v>
      </c>
      <c r="H127" s="32">
        <f>csersl!H$2</f>
        <v>85.048425367498382</v>
      </c>
      <c r="I127" s="32">
        <f>csersl!I$2</f>
        <v>86.275748735392</v>
      </c>
      <c r="J127" s="32">
        <f>csersl!J$2</f>
        <v>87.045959361058323</v>
      </c>
      <c r="K127" s="32">
        <f>csersl!K$2</f>
        <v>88.063873831915089</v>
      </c>
      <c r="L127" s="32">
        <f>csersl!L$2</f>
        <v>89.313390675747684</v>
      </c>
      <c r="M127" s="32">
        <f>csersl!M$2</f>
        <v>90.485839704274042</v>
      </c>
      <c r="N127" s="32">
        <f>csersl!N$2</f>
        <v>90.678316648327169</v>
      </c>
      <c r="O127" s="32">
        <f>csersl!O$2</f>
        <v>91.132687528344192</v>
      </c>
      <c r="P127" s="32">
        <f>csersl!P$2</f>
        <v>91.298856767069822</v>
      </c>
      <c r="Q127" s="32">
        <f>csersl!Q$2</f>
        <v>91.466441999321887</v>
      </c>
      <c r="R127" s="32">
        <f>csersl!R$2</f>
        <v>90.2464937792586</v>
      </c>
    </row>
    <row r="128" spans="1:18" ht="11.25" customHeight="1" x14ac:dyDescent="0.25">
      <c r="A128" s="40" t="s">
        <v>22</v>
      </c>
      <c r="B128" s="29" t="str">
        <f ca="1">HYPERLINK("#"&amp;CELL("address",cserbl!$C$2),"cserbl")</f>
        <v>cserbl</v>
      </c>
      <c r="C128" s="32">
        <f>cserbl!C$2</f>
        <v>735.03228961127229</v>
      </c>
      <c r="D128" s="32">
        <f>cserbl!D$2</f>
        <v>746.40901112950439</v>
      </c>
      <c r="E128" s="32">
        <f>cserbl!E$2</f>
        <v>744.68013365717263</v>
      </c>
      <c r="F128" s="32">
        <f>cserbl!F$2</f>
        <v>734.4953965178496</v>
      </c>
      <c r="G128" s="32">
        <f>cserbl!G$2</f>
        <v>716.68362492345921</v>
      </c>
      <c r="H128" s="32">
        <f>cserbl!H$2</f>
        <v>715.50583791878557</v>
      </c>
      <c r="I128" s="32">
        <f>cserbl!I$2</f>
        <v>726.11766798393364</v>
      </c>
      <c r="J128" s="32">
        <f>cserbl!J$2</f>
        <v>741.08152413862456</v>
      </c>
      <c r="K128" s="32">
        <f>cserbl!K$2</f>
        <v>747.32370404833557</v>
      </c>
      <c r="L128" s="32">
        <f>cserbl!L$2</f>
        <v>739.55068567046783</v>
      </c>
      <c r="M128" s="32">
        <f>cserbl!M$2</f>
        <v>740.91442805991846</v>
      </c>
      <c r="N128" s="32">
        <f>cserbl!N$2</f>
        <v>744.07680643941376</v>
      </c>
      <c r="O128" s="32">
        <f>cserbl!O$2</f>
        <v>739.27264322106828</v>
      </c>
      <c r="P128" s="32">
        <f>cserbl!P$2</f>
        <v>730.69786269111535</v>
      </c>
      <c r="Q128" s="32">
        <f>cserbl!Q$2</f>
        <v>725.09509447577659</v>
      </c>
      <c r="R128" s="32">
        <f>cserbl!R$2</f>
        <v>730.53208154779736</v>
      </c>
    </row>
    <row r="129" spans="1:18" ht="11.25" customHeight="1" x14ac:dyDescent="0.25">
      <c r="A129" s="40" t="s">
        <v>21</v>
      </c>
      <c r="B129" s="29" t="str">
        <f ca="1">HYPERLINK("#"&amp;CELL("address",csercr!$C$2),"csercr")</f>
        <v>csercr</v>
      </c>
      <c r="C129" s="32">
        <f>csercr!C$2</f>
        <v>199.34651812340221</v>
      </c>
      <c r="D129" s="32">
        <f>csercr!D$2</f>
        <v>199.3557366444133</v>
      </c>
      <c r="E129" s="32">
        <f>csercr!E$2</f>
        <v>199.28348165546899</v>
      </c>
      <c r="F129" s="32">
        <f>csercr!F$2</f>
        <v>198.85364738827232</v>
      </c>
      <c r="G129" s="32">
        <f>csercr!G$2</f>
        <v>198.28380873104945</v>
      </c>
      <c r="H129" s="32">
        <f>csercr!H$2</f>
        <v>197.66171451884455</v>
      </c>
      <c r="I129" s="32">
        <f>csercr!I$2</f>
        <v>197.07718392072883</v>
      </c>
      <c r="J129" s="32">
        <f>csercr!J$2</f>
        <v>196.69905723268138</v>
      </c>
      <c r="K129" s="32">
        <f>csercr!K$2</f>
        <v>196.7879370538536</v>
      </c>
      <c r="L129" s="32">
        <f>csercr!L$2</f>
        <v>197.43144130625819</v>
      </c>
      <c r="M129" s="32">
        <f>csercr!M$2</f>
        <v>198.38955215273654</v>
      </c>
      <c r="N129" s="32">
        <f>csercr!N$2</f>
        <v>199.3867553686421</v>
      </c>
      <c r="O129" s="32">
        <f>csercr!O$2</f>
        <v>200.30914160931815</v>
      </c>
      <c r="P129" s="32">
        <f>csercr!P$2</f>
        <v>200.92842843291092</v>
      </c>
      <c r="Q129" s="32">
        <f>csercr!Q$2</f>
        <v>201.55357767352564</v>
      </c>
      <c r="R129" s="32">
        <f>csercr!R$2</f>
        <v>202.43895871836202</v>
      </c>
    </row>
    <row r="130" spans="1:18" ht="11.25" customHeight="1" x14ac:dyDescent="0.25">
      <c r="A130" s="40" t="s">
        <v>20</v>
      </c>
      <c r="B130" s="29" t="str">
        <f ca="1">HYPERLINK("#"&amp;CELL("address",cserbt!$C$2),"cserbt")</f>
        <v>cserbt</v>
      </c>
      <c r="C130" s="32">
        <f>cserbt!C$2</f>
        <v>157.15238984576683</v>
      </c>
      <c r="D130" s="32">
        <f>cserbt!D$2</f>
        <v>165.98019824943475</v>
      </c>
      <c r="E130" s="32">
        <f>cserbt!E$2</f>
        <v>176.00567418945971</v>
      </c>
      <c r="F130" s="32">
        <f>cserbt!F$2</f>
        <v>189.63214541098813</v>
      </c>
      <c r="G130" s="32">
        <f>cserbt!G$2</f>
        <v>207.48174160545787</v>
      </c>
      <c r="H130" s="32">
        <f>cserbt!H$2</f>
        <v>229.50762459963323</v>
      </c>
      <c r="I130" s="32">
        <f>cserbt!I$2</f>
        <v>252.512827249461</v>
      </c>
      <c r="J130" s="32">
        <f>cserbt!J$2</f>
        <v>274.60990173496486</v>
      </c>
      <c r="K130" s="32">
        <f>cserbt!K$2</f>
        <v>291.57387073372161</v>
      </c>
      <c r="L130" s="32">
        <f>cserbt!L$2</f>
        <v>301.72826405386644</v>
      </c>
      <c r="M130" s="32">
        <f>cserbt!M$2</f>
        <v>311.89245751996867</v>
      </c>
      <c r="N130" s="32">
        <f>cserbt!N$2</f>
        <v>321.5470868675776</v>
      </c>
      <c r="O130" s="32">
        <f>cserbt!O$2</f>
        <v>329.8575599748313</v>
      </c>
      <c r="P130" s="32">
        <f>cserbt!P$2</f>
        <v>335.40966635049404</v>
      </c>
      <c r="Q130" s="32">
        <f>cserbt!Q$2</f>
        <v>340.49169817368818</v>
      </c>
      <c r="R130" s="32">
        <f>cserbt!R$2</f>
        <v>348.09172660355722</v>
      </c>
    </row>
    <row r="131" spans="1:18" ht="11.25" customHeight="1" x14ac:dyDescent="0.25">
      <c r="A131" s="40" t="s">
        <v>19</v>
      </c>
      <c r="B131" s="29" t="str">
        <f ca="1">HYPERLINK("#"&amp;CELL("address",cserit!$C$2),"cserit")</f>
        <v>cserit</v>
      </c>
      <c r="C131" s="32">
        <f>cserit!C$2</f>
        <v>116.84735621672974</v>
      </c>
      <c r="D131" s="32">
        <f>cserit!D$2</f>
        <v>117.82545203313001</v>
      </c>
      <c r="E131" s="32">
        <f>cserit!E$2</f>
        <v>120.62384681064457</v>
      </c>
      <c r="F131" s="32">
        <f>cserit!F$2</f>
        <v>124.62546755653905</v>
      </c>
      <c r="G131" s="32">
        <f>cserit!G$2</f>
        <v>131.01791347893152</v>
      </c>
      <c r="H131" s="32">
        <f>cserit!H$2</f>
        <v>138.11696388171941</v>
      </c>
      <c r="I131" s="32">
        <f>cserit!I$2</f>
        <v>144.98531158784476</v>
      </c>
      <c r="J131" s="32">
        <f>cserit!J$2</f>
        <v>149.99119998475626</v>
      </c>
      <c r="K131" s="32">
        <f>cserit!K$2</f>
        <v>153.05402158579491</v>
      </c>
      <c r="L131" s="32">
        <f>cserit!L$2</f>
        <v>154.89346246231617</v>
      </c>
      <c r="M131" s="32">
        <f>cserit!M$2</f>
        <v>156.65743907938085</v>
      </c>
      <c r="N131" s="32">
        <f>cserit!N$2</f>
        <v>157.29405952630952</v>
      </c>
      <c r="O131" s="32">
        <f>cserit!O$2</f>
        <v>157.8675992330227</v>
      </c>
      <c r="P131" s="32">
        <f>cserit!P$2</f>
        <v>158.19930550919383</v>
      </c>
      <c r="Q131" s="32">
        <f>cserit!Q$2</f>
        <v>158.53287264381291</v>
      </c>
      <c r="R131" s="32">
        <f>cserit!R$2</f>
        <v>159.06751457698832</v>
      </c>
    </row>
    <row r="132" spans="1:18" ht="11.25" customHeight="1" x14ac:dyDescent="0.25">
      <c r="A132" s="37" t="s">
        <v>563</v>
      </c>
      <c r="B132" s="29" t="str">
        <f ca="1">HYPERLINK("#"&amp;CELL("address",cagr!$C$2),"cagr")</f>
        <v>cagr</v>
      </c>
      <c r="C132" s="38">
        <f>cagr!C$2</f>
        <v>4498.5417312348163</v>
      </c>
      <c r="D132" s="38">
        <f>cagr!D$2</f>
        <v>4399.6640600000001</v>
      </c>
      <c r="E132" s="38">
        <f>cagr!E$2</f>
        <v>4070.7098600000004</v>
      </c>
      <c r="F132" s="38">
        <f>cagr!F$2</f>
        <v>4037.2157599999996</v>
      </c>
      <c r="G132" s="38">
        <f>cagr!G$2</f>
        <v>4063.7782900000007</v>
      </c>
      <c r="H132" s="38">
        <f>cagr!H$2</f>
        <v>4165.3229129459605</v>
      </c>
      <c r="I132" s="38">
        <f>cagr!I$2</f>
        <v>3702.2453099999998</v>
      </c>
      <c r="J132" s="38">
        <f>cagr!J$2</f>
        <v>3701.2122799999997</v>
      </c>
      <c r="K132" s="38">
        <f>cagr!K$2</f>
        <v>3726.6317499999996</v>
      </c>
      <c r="L132" s="38">
        <f>cagr!L$2</f>
        <v>3730.3336099999997</v>
      </c>
      <c r="M132" s="38">
        <f>cagr!M$2</f>
        <v>4223.3569171866793</v>
      </c>
      <c r="N132" s="38">
        <f>cagr!N$2</f>
        <v>3773.6751375111071</v>
      </c>
      <c r="O132" s="38">
        <f>cagr!O$2</f>
        <v>3819.0468599875112</v>
      </c>
      <c r="P132" s="38">
        <f>cagr!P$2</f>
        <v>3848.8029730399221</v>
      </c>
      <c r="Q132" s="38">
        <f>cagr!Q$2</f>
        <v>3546.8858511350263</v>
      </c>
      <c r="R132" s="38">
        <f>cagr!R$2</f>
        <v>3761.2747775035587</v>
      </c>
    </row>
    <row r="133" spans="1:18" ht="11.25" customHeight="1" x14ac:dyDescent="0.25">
      <c r="A133" s="35" t="s">
        <v>18</v>
      </c>
      <c r="B133" s="29" t="str">
        <f ca="1">HYPERLINK("#"&amp;CELL("address",CTR!$C$2),"CTR")</f>
        <v>CTR</v>
      </c>
      <c r="C133" s="36">
        <f>CTR!C$2</f>
        <v>14158.818111943712</v>
      </c>
      <c r="D133" s="36">
        <f>CTR!D$2</f>
        <v>14156.237163578498</v>
      </c>
      <c r="E133" s="36">
        <f>CTR!E$2</f>
        <v>14541.125759449511</v>
      </c>
      <c r="F133" s="36">
        <f>CTR!F$2</f>
        <v>14655.660141759121</v>
      </c>
      <c r="G133" s="36">
        <f>CTR!G$2</f>
        <v>15066.104637300748</v>
      </c>
      <c r="H133" s="36">
        <f>CTR!H$2</f>
        <v>15237.724009580455</v>
      </c>
      <c r="I133" s="36">
        <f>CTR!I$2</f>
        <v>15614.952287130338</v>
      </c>
      <c r="J133" s="36">
        <f>CTR!J$2</f>
        <v>15684.874791004368</v>
      </c>
      <c r="K133" s="36">
        <f>CTR!K$2</f>
        <v>15803.044745561781</v>
      </c>
      <c r="L133" s="36">
        <f>CTR!L$2</f>
        <v>15127.326762446743</v>
      </c>
      <c r="M133" s="36">
        <f>CTR!M$2</f>
        <v>15102.14428174432</v>
      </c>
      <c r="N133" s="36">
        <f>CTR!N$2</f>
        <v>15361.754518547948</v>
      </c>
      <c r="O133" s="36">
        <f>CTR!O$2</f>
        <v>14734.045585936592</v>
      </c>
      <c r="P133" s="36">
        <f>CTR!P$2</f>
        <v>14503.86087165959</v>
      </c>
      <c r="Q133" s="36">
        <f>CTR!Q$2</f>
        <v>13909.84942549663</v>
      </c>
      <c r="R133" s="36">
        <f>CTR!R$2</f>
        <v>14282.390241007195</v>
      </c>
    </row>
    <row r="134" spans="1:18" ht="11.25" customHeight="1" x14ac:dyDescent="0.25">
      <c r="A134" s="37" t="s">
        <v>564</v>
      </c>
      <c r="B134" s="29" t="str">
        <f ca="1">HYPERLINK("#"&amp;CELL("address",ctro!$C$2),"ctro")</f>
        <v>ctro</v>
      </c>
      <c r="C134" s="38">
        <f>ctro!C$2</f>
        <v>10419.274623532257</v>
      </c>
      <c r="D134" s="38">
        <f>ctro!D$2</f>
        <v>10502.239033578498</v>
      </c>
      <c r="E134" s="38">
        <f>ctro!E$2</f>
        <v>10741.512309449512</v>
      </c>
      <c r="F134" s="38">
        <f>ctro!F$2</f>
        <v>10916.834521759121</v>
      </c>
      <c r="G134" s="38">
        <f>ctro!G$2</f>
        <v>11085.210757300747</v>
      </c>
      <c r="H134" s="38">
        <f>ctro!H$2</f>
        <v>11134.830593461258</v>
      </c>
      <c r="I134" s="38">
        <f>ctro!I$2</f>
        <v>11451.280967130337</v>
      </c>
      <c r="J134" s="38">
        <f>ctro!J$2</f>
        <v>11475.896981004365</v>
      </c>
      <c r="K134" s="38">
        <f>ctro!K$2</f>
        <v>11533.230135561782</v>
      </c>
      <c r="L134" s="38">
        <f>ctro!L$2</f>
        <v>11128.451892446743</v>
      </c>
      <c r="M134" s="38">
        <f>ctro!M$2</f>
        <v>11137.919804453773</v>
      </c>
      <c r="N134" s="38">
        <f>ctro!N$2</f>
        <v>11255.780907676497</v>
      </c>
      <c r="O134" s="38">
        <f>ctro!O$2</f>
        <v>10798.767805631263</v>
      </c>
      <c r="P134" s="38">
        <f>ctro!P$2</f>
        <v>10478.802456667017</v>
      </c>
      <c r="Q134" s="38">
        <f>ctro!Q$2</f>
        <v>9805.8089801462156</v>
      </c>
      <c r="R134" s="38">
        <f>ctro!R$2</f>
        <v>9888.9733191516698</v>
      </c>
    </row>
    <row r="135" spans="1:18" ht="11.25" customHeight="1" x14ac:dyDescent="0.25">
      <c r="A135" s="40" t="s">
        <v>17</v>
      </c>
      <c r="B135" s="29" t="str">
        <f ca="1">HYPERLINK("#"&amp;CELL("address",cp2w!$C$2),"cp2w")</f>
        <v>cp2w</v>
      </c>
      <c r="C135" s="32">
        <f>cp2w!C$2</f>
        <v>130.49221186094709</v>
      </c>
      <c r="D135" s="32">
        <f>cp2w!D$2</f>
        <v>135.11726287987992</v>
      </c>
      <c r="E135" s="32">
        <f>cp2w!E$2</f>
        <v>138.78952619070387</v>
      </c>
      <c r="F135" s="32">
        <f>cp2w!F$2</f>
        <v>138.70971641504406</v>
      </c>
      <c r="G135" s="32">
        <f>cp2w!G$2</f>
        <v>130.95120949262511</v>
      </c>
      <c r="H135" s="32">
        <f>cp2w!H$2</f>
        <v>134.14450839503047</v>
      </c>
      <c r="I135" s="32">
        <f>cp2w!I$2</f>
        <v>140.48729791408343</v>
      </c>
      <c r="J135" s="32">
        <f>cp2w!J$2</f>
        <v>152.54073173751871</v>
      </c>
      <c r="K135" s="32">
        <f>cp2w!K$2</f>
        <v>162.76443306144813</v>
      </c>
      <c r="L135" s="32">
        <f>cp2w!L$2</f>
        <v>167.81381447384334</v>
      </c>
      <c r="M135" s="32">
        <f>cp2w!M$2</f>
        <v>169.7855812085688</v>
      </c>
      <c r="N135" s="32">
        <f>cp2w!N$2</f>
        <v>172.1686452492647</v>
      </c>
      <c r="O135" s="32">
        <f>cp2w!O$2</f>
        <v>165.66773575023697</v>
      </c>
      <c r="P135" s="32">
        <f>cp2w!P$2</f>
        <v>160.03478979383885</v>
      </c>
      <c r="Q135" s="32">
        <f>cp2w!Q$2</f>
        <v>153.21113086505676</v>
      </c>
      <c r="R135" s="32">
        <f>cp2w!R$2</f>
        <v>154.58707778008247</v>
      </c>
    </row>
    <row r="136" spans="1:18" ht="11.25" customHeight="1" x14ac:dyDescent="0.25">
      <c r="A136" s="40" t="s">
        <v>16</v>
      </c>
      <c r="B136" s="29" t="str">
        <f ca="1">HYPERLINK("#"&amp;CELL("address",ccar!$C$2),"ccar")</f>
        <v>ccar</v>
      </c>
      <c r="C136" s="32">
        <f>ccar!C$2</f>
        <v>5844.2852787452421</v>
      </c>
      <c r="D136" s="32">
        <f>ccar!D$2</f>
        <v>5787.2866895113439</v>
      </c>
      <c r="E136" s="32">
        <f>ccar!E$2</f>
        <v>5862.0954412343881</v>
      </c>
      <c r="F136" s="32">
        <f>ccar!F$2</f>
        <v>5882.2976219807524</v>
      </c>
      <c r="G136" s="32">
        <f>ccar!G$2</f>
        <v>5963.4147963632577</v>
      </c>
      <c r="H136" s="32">
        <f>ccar!H$2</f>
        <v>5923.3782714642966</v>
      </c>
      <c r="I136" s="32">
        <f>ccar!I$2</f>
        <v>5972.6214936960041</v>
      </c>
      <c r="J136" s="32">
        <f>ccar!J$2</f>
        <v>5993.4705015050804</v>
      </c>
      <c r="K136" s="32">
        <f>ccar!K$2</f>
        <v>5935.9795663001587</v>
      </c>
      <c r="L136" s="32">
        <f>ccar!L$2</f>
        <v>5963.1201569505429</v>
      </c>
      <c r="M136" s="32">
        <f>ccar!M$2</f>
        <v>5931.584590723859</v>
      </c>
      <c r="N136" s="32">
        <f>ccar!N$2</f>
        <v>5878.0219259827591</v>
      </c>
      <c r="O136" s="32">
        <f>ccar!O$2</f>
        <v>5825.8243307867324</v>
      </c>
      <c r="P136" s="32">
        <f>ccar!P$2</f>
        <v>5650.2008072191838</v>
      </c>
      <c r="Q136" s="32">
        <f>ccar!Q$2</f>
        <v>5532.2580214194404</v>
      </c>
      <c r="R136" s="32">
        <f>ccar!R$2</f>
        <v>5505.735236288735</v>
      </c>
    </row>
    <row r="137" spans="1:18" ht="11.25" customHeight="1" x14ac:dyDescent="0.25">
      <c r="A137" s="40" t="s">
        <v>15</v>
      </c>
      <c r="B137" s="29" t="str">
        <f ca="1">HYPERLINK("#"&amp;CELL("address",cbus!$C$2),"cbus")</f>
        <v>cbus</v>
      </c>
      <c r="C137" s="32">
        <f>cbus!C$2</f>
        <v>363.28181321992292</v>
      </c>
      <c r="D137" s="32">
        <f>cbus!D$2</f>
        <v>355.37522807800531</v>
      </c>
      <c r="E137" s="32">
        <f>cbus!E$2</f>
        <v>352.99935410019464</v>
      </c>
      <c r="F137" s="32">
        <f>cbus!F$2</f>
        <v>345.1969114598628</v>
      </c>
      <c r="G137" s="32">
        <f>cbus!G$2</f>
        <v>338.31260428781746</v>
      </c>
      <c r="H137" s="32">
        <f>cbus!H$2</f>
        <v>337.10541072282058</v>
      </c>
      <c r="I137" s="32">
        <f>cbus!I$2</f>
        <v>333.03760752915639</v>
      </c>
      <c r="J137" s="32">
        <f>cbus!J$2</f>
        <v>329.96063410574789</v>
      </c>
      <c r="K137" s="32">
        <f>cbus!K$2</f>
        <v>340.04135155443947</v>
      </c>
      <c r="L137" s="32">
        <f>cbus!L$2</f>
        <v>349.91496260781651</v>
      </c>
      <c r="M137" s="32">
        <f>cbus!M$2</f>
        <v>366.61135099123095</v>
      </c>
      <c r="N137" s="32">
        <f>cbus!N$2</f>
        <v>359.89748600635056</v>
      </c>
      <c r="O137" s="32">
        <f>cbus!O$2</f>
        <v>352.54040312038535</v>
      </c>
      <c r="P137" s="32">
        <f>cbus!P$2</f>
        <v>338.76246687021302</v>
      </c>
      <c r="Q137" s="32">
        <f>cbus!Q$2</f>
        <v>325.24143649428612</v>
      </c>
      <c r="R137" s="32">
        <f>cbus!R$2</f>
        <v>320.25284399664343</v>
      </c>
    </row>
    <row r="138" spans="1:18" ht="11.25" customHeight="1" x14ac:dyDescent="0.25">
      <c r="A138" s="40" t="s">
        <v>14</v>
      </c>
      <c r="B138" s="29" t="str">
        <f ca="1">HYPERLINK("#"&amp;CELL("address",clcv!$C$2),"clcv")</f>
        <v>clcv</v>
      </c>
      <c r="C138" s="32">
        <f>clcv!C$2</f>
        <v>1467.9815288218606</v>
      </c>
      <c r="D138" s="32">
        <f>clcv!D$2</f>
        <v>1549.2869394734246</v>
      </c>
      <c r="E138" s="32">
        <f>clcv!E$2</f>
        <v>1595.5288293884407</v>
      </c>
      <c r="F138" s="32">
        <f>clcv!F$2</f>
        <v>1661.5430959724954</v>
      </c>
      <c r="G138" s="32">
        <f>clcv!G$2</f>
        <v>1744.1841778986723</v>
      </c>
      <c r="H138" s="32">
        <f>clcv!H$2</f>
        <v>1761.4760634370205</v>
      </c>
      <c r="I138" s="32">
        <f>clcv!I$2</f>
        <v>1746.4257800069347</v>
      </c>
      <c r="J138" s="32">
        <f>clcv!J$2</f>
        <v>1761.4648723784896</v>
      </c>
      <c r="K138" s="32">
        <f>clcv!K$2</f>
        <v>1782.34817880991</v>
      </c>
      <c r="L138" s="32">
        <f>clcv!L$2</f>
        <v>1668.0961526778881</v>
      </c>
      <c r="M138" s="32">
        <f>clcv!M$2</f>
        <v>1672.9161423592836</v>
      </c>
      <c r="N138" s="32">
        <f>clcv!N$2</f>
        <v>1696.4920775835949</v>
      </c>
      <c r="O138" s="32">
        <f>clcv!O$2</f>
        <v>1612.4091181535202</v>
      </c>
      <c r="P138" s="32">
        <f>clcv!P$2</f>
        <v>1586.5056251016556</v>
      </c>
      <c r="Q138" s="32">
        <f>clcv!Q$2</f>
        <v>1483.0493764745449</v>
      </c>
      <c r="R138" s="32">
        <f>clcv!R$2</f>
        <v>1509.1904873978344</v>
      </c>
    </row>
    <row r="139" spans="1:18" ht="11.25" customHeight="1" x14ac:dyDescent="0.25">
      <c r="A139" s="40" t="s">
        <v>13</v>
      </c>
      <c r="B139" s="29" t="str">
        <f ca="1">HYPERLINK("#"&amp;CELL("address",chdv!$C$2),"chdv")</f>
        <v>chdv</v>
      </c>
      <c r="C139" s="32">
        <f>chdv!C$2</f>
        <v>2613.2337908842837</v>
      </c>
      <c r="D139" s="32">
        <f>chdv!D$2</f>
        <v>2675.1729136358449</v>
      </c>
      <c r="E139" s="32">
        <f>chdv!E$2</f>
        <v>2792.0991585357833</v>
      </c>
      <c r="F139" s="32">
        <f>chdv!F$2</f>
        <v>2889.0871759309657</v>
      </c>
      <c r="G139" s="32">
        <f>chdv!G$2</f>
        <v>2908.3479692583733</v>
      </c>
      <c r="H139" s="32">
        <f>chdv!H$2</f>
        <v>2978.7263394420884</v>
      </c>
      <c r="I139" s="32">
        <f>chdv!I$2</f>
        <v>3258.7087879841606</v>
      </c>
      <c r="J139" s="32">
        <f>chdv!J$2</f>
        <v>3238.4602412775284</v>
      </c>
      <c r="K139" s="32">
        <f>chdv!K$2</f>
        <v>3312.0966058358249</v>
      </c>
      <c r="L139" s="32">
        <f>chdv!L$2</f>
        <v>2979.5068057366534</v>
      </c>
      <c r="M139" s="32">
        <f>chdv!M$2</f>
        <v>2997.0221391708283</v>
      </c>
      <c r="N139" s="32">
        <f>chdv!N$2</f>
        <v>3149.20077285453</v>
      </c>
      <c r="O139" s="32">
        <f>chdv!O$2</f>
        <v>2842.3262178203931</v>
      </c>
      <c r="P139" s="32">
        <f>chdv!P$2</f>
        <v>2743.2987676821267</v>
      </c>
      <c r="Q139" s="32">
        <f>chdv!Q$2</f>
        <v>2312.0490148928875</v>
      </c>
      <c r="R139" s="32">
        <f>chdv!R$2</f>
        <v>2399.2076736883741</v>
      </c>
    </row>
    <row r="140" spans="1:18" ht="11.25" customHeight="1" x14ac:dyDescent="0.25">
      <c r="A140" s="37" t="s">
        <v>565</v>
      </c>
      <c r="B140" s="29" t="str">
        <f ca="1">HYPERLINK("#"&amp;CELL("address",ctra!$C$2),"ctra")</f>
        <v>ctra</v>
      </c>
      <c r="C140" s="38">
        <f>ctra!C$2</f>
        <v>177.20473339275475</v>
      </c>
      <c r="D140" s="38">
        <f>ctra!D$2</f>
        <v>170.69816</v>
      </c>
      <c r="E140" s="38">
        <f>ctra!E$2</f>
        <v>167.90145000000001</v>
      </c>
      <c r="F140" s="38">
        <f>ctra!F$2</f>
        <v>170.29820000000001</v>
      </c>
      <c r="G140" s="38">
        <f>ctra!G$2</f>
        <v>176.68225000000001</v>
      </c>
      <c r="H140" s="38">
        <f>ctra!H$2</f>
        <v>172.25543074238857</v>
      </c>
      <c r="I140" s="38">
        <f>ctra!I$2</f>
        <v>171.97982000000002</v>
      </c>
      <c r="J140" s="38">
        <f>ctra!J$2</f>
        <v>169.90053</v>
      </c>
      <c r="K140" s="38">
        <f>ctra!K$2</f>
        <v>172.70169999999999</v>
      </c>
      <c r="L140" s="38">
        <f>ctra!L$2</f>
        <v>174.20060999999998</v>
      </c>
      <c r="M140" s="38">
        <f>ctra!M$2</f>
        <v>183.79170576490188</v>
      </c>
      <c r="N140" s="38">
        <f>ctra!N$2</f>
        <v>181.21204781660325</v>
      </c>
      <c r="O140" s="38">
        <f>ctra!O$2</f>
        <v>177.2709668716725</v>
      </c>
      <c r="P140" s="38">
        <f>ctra!P$2</f>
        <v>174.95508957843839</v>
      </c>
      <c r="Q140" s="38">
        <f>ctra!Q$2</f>
        <v>169.9627285063923</v>
      </c>
      <c r="R140" s="38">
        <f>ctra!R$2</f>
        <v>177.07270095676185</v>
      </c>
    </row>
    <row r="141" spans="1:18" ht="11.25" customHeight="1" x14ac:dyDescent="0.25">
      <c r="A141" s="40" t="s">
        <v>12</v>
      </c>
      <c r="B141" s="29" t="str">
        <f ca="1">HYPERLINK("#"&amp;CELL("address",crtp!$C$2),"crtp")</f>
        <v>crtp</v>
      </c>
      <c r="C141" s="32">
        <f>crtp!C$2</f>
        <v>163.1788503846862</v>
      </c>
      <c r="D141" s="32">
        <f>crtp!D$2</f>
        <v>156.92870317251811</v>
      </c>
      <c r="E141" s="32">
        <f>crtp!E$2</f>
        <v>155.09144045326892</v>
      </c>
      <c r="F141" s="32">
        <f>crtp!F$2</f>
        <v>153.04375997433209</v>
      </c>
      <c r="G141" s="32">
        <f>crtp!G$2</f>
        <v>156.87470556244276</v>
      </c>
      <c r="H141" s="32">
        <f>crtp!H$2</f>
        <v>153.14869034352188</v>
      </c>
      <c r="I141" s="32">
        <f>crtp!I$2</f>
        <v>151.75039566266173</v>
      </c>
      <c r="J141" s="32">
        <f>crtp!J$2</f>
        <v>146.41488074537196</v>
      </c>
      <c r="K141" s="32">
        <f>crtp!K$2</f>
        <v>147.2683954255497</v>
      </c>
      <c r="L141" s="32">
        <f>crtp!L$2</f>
        <v>150.25564578421029</v>
      </c>
      <c r="M141" s="32">
        <f>crtp!M$2</f>
        <v>162.78997430616275</v>
      </c>
      <c r="N141" s="32">
        <f>crtp!N$2</f>
        <v>161.36084981124026</v>
      </c>
      <c r="O141" s="32">
        <f>crtp!O$2</f>
        <v>158.62484125795032</v>
      </c>
      <c r="P141" s="32">
        <f>crtp!P$2</f>
        <v>156.46773875564324</v>
      </c>
      <c r="Q141" s="32">
        <f>crtp!Q$2</f>
        <v>152.66203765295933</v>
      </c>
      <c r="R141" s="32">
        <f>crtp!R$2</f>
        <v>154.26648460361375</v>
      </c>
    </row>
    <row r="142" spans="1:18" ht="11.25" customHeight="1" x14ac:dyDescent="0.25">
      <c r="A142" s="40" t="s">
        <v>11</v>
      </c>
      <c r="B142" s="29" t="str">
        <f ca="1">HYPERLINK("#"&amp;CELL("address",crth!$C$2),"crth")</f>
        <v>crth</v>
      </c>
      <c r="C142" s="32">
        <f>crth!C$2</f>
        <v>0.76169689105287264</v>
      </c>
      <c r="D142" s="32">
        <f>crth!D$2</f>
        <v>1.2718877708155738</v>
      </c>
      <c r="E142" s="32">
        <f>crth!E$2</f>
        <v>1.3246289104797218</v>
      </c>
      <c r="F142" s="32">
        <f>crth!F$2</f>
        <v>4.3204675697306305</v>
      </c>
      <c r="G142" s="32">
        <f>crth!G$2</f>
        <v>4.2403671281374589</v>
      </c>
      <c r="H142" s="32">
        <f>crth!H$2</f>
        <v>4.3560211859862594</v>
      </c>
      <c r="I142" s="32">
        <f>crth!I$2</f>
        <v>4.576011205751132</v>
      </c>
      <c r="J142" s="32">
        <f>crth!J$2</f>
        <v>5.0588017956745137</v>
      </c>
      <c r="K142" s="32">
        <f>crth!K$2</f>
        <v>5.4440866729619408</v>
      </c>
      <c r="L142" s="32">
        <f>crth!L$2</f>
        <v>5.7087840163825856</v>
      </c>
      <c r="M142" s="32">
        <f>crth!M$2</f>
        <v>1.7243832233013556</v>
      </c>
      <c r="N142" s="32">
        <f>crth!N$2</f>
        <v>1.809825564143654</v>
      </c>
      <c r="O142" s="32">
        <f>crth!O$2</f>
        <v>1.8981768572906672</v>
      </c>
      <c r="P142" s="32">
        <f>crth!P$2</f>
        <v>2.0850481389136983</v>
      </c>
      <c r="Q142" s="32">
        <f>crth!Q$2</f>
        <v>1.366430015750316</v>
      </c>
      <c r="R142" s="32">
        <f>crth!R$2</f>
        <v>5.7725568960182425</v>
      </c>
    </row>
    <row r="143" spans="1:18" ht="11.25" customHeight="1" x14ac:dyDescent="0.25">
      <c r="A143" s="40" t="s">
        <v>10</v>
      </c>
      <c r="B143" s="29" t="str">
        <f ca="1">HYPERLINK("#"&amp;CELL("address",crtm!$C$2),"crtm")</f>
        <v>crtm</v>
      </c>
      <c r="C143" s="32">
        <f>crtm!C$2</f>
        <v>3.0771201838749151</v>
      </c>
      <c r="D143" s="32">
        <f>crtm!D$2</f>
        <v>3.1234709037742476</v>
      </c>
      <c r="E143" s="32">
        <f>crtm!E$2</f>
        <v>3.0016512838567606</v>
      </c>
      <c r="F143" s="32">
        <f>crtm!F$2</f>
        <v>3.0551188057834446</v>
      </c>
      <c r="G143" s="32">
        <f>crtm!G$2</f>
        <v>3.1996379132927255</v>
      </c>
      <c r="H143" s="32">
        <f>crtm!H$2</f>
        <v>3.2035314843300018</v>
      </c>
      <c r="I143" s="32">
        <f>crtm!I$2</f>
        <v>3.2794699173904651</v>
      </c>
      <c r="J143" s="32">
        <f>crtm!J$2</f>
        <v>3.3893128085129489</v>
      </c>
      <c r="K143" s="32">
        <f>crtm!K$2</f>
        <v>3.491510518320883</v>
      </c>
      <c r="L143" s="32">
        <f>crtm!L$2</f>
        <v>3.4632137353465722</v>
      </c>
      <c r="M143" s="32">
        <f>crtm!M$2</f>
        <v>3.4848428402025551</v>
      </c>
      <c r="N143" s="32">
        <f>crtm!N$2</f>
        <v>3.5616097698387983</v>
      </c>
      <c r="O143" s="32">
        <f>crtm!O$2</f>
        <v>3.238899501879231</v>
      </c>
      <c r="P143" s="32">
        <f>crtm!P$2</f>
        <v>3.3181564823182903</v>
      </c>
      <c r="Q143" s="32">
        <f>crtm!Q$2</f>
        <v>3.2611867116290654</v>
      </c>
      <c r="R143" s="32">
        <f>crtm!R$2</f>
        <v>3.6132837349344573</v>
      </c>
    </row>
    <row r="144" spans="1:18" ht="11.25" customHeight="1" x14ac:dyDescent="0.25">
      <c r="A144" s="40" t="s">
        <v>9</v>
      </c>
      <c r="B144" s="29" t="str">
        <f ca="1">HYPERLINK("#"&amp;CELL("address",crtf!$C$2),"crtf")</f>
        <v>crtf</v>
      </c>
      <c r="C144" s="32">
        <f>crtf!C$2</f>
        <v>10.187065933140746</v>
      </c>
      <c r="D144" s="32">
        <f>crtf!D$2</f>
        <v>9.3740981528920706</v>
      </c>
      <c r="E144" s="32">
        <f>crtf!E$2</f>
        <v>8.4837293523945654</v>
      </c>
      <c r="F144" s="32">
        <f>crtf!F$2</f>
        <v>9.8788536501538502</v>
      </c>
      <c r="G144" s="32">
        <f>crtf!G$2</f>
        <v>12.367539396127068</v>
      </c>
      <c r="H144" s="32">
        <f>crtf!H$2</f>
        <v>11.547187728550426</v>
      </c>
      <c r="I144" s="32">
        <f>crtf!I$2</f>
        <v>12.373943214196697</v>
      </c>
      <c r="J144" s="32">
        <f>crtf!J$2</f>
        <v>15.037534650440538</v>
      </c>
      <c r="K144" s="32">
        <f>crtf!K$2</f>
        <v>16.497707383167462</v>
      </c>
      <c r="L144" s="32">
        <f>crtf!L$2</f>
        <v>14.772966464060513</v>
      </c>
      <c r="M144" s="32">
        <f>crtf!M$2</f>
        <v>15.792505395235253</v>
      </c>
      <c r="N144" s="32">
        <f>crtf!N$2</f>
        <v>14.479762671380529</v>
      </c>
      <c r="O144" s="32">
        <f>crtf!O$2</f>
        <v>13.509049254552293</v>
      </c>
      <c r="P144" s="32">
        <f>crtf!P$2</f>
        <v>13.084146201563192</v>
      </c>
      <c r="Q144" s="32">
        <f>crtf!Q$2</f>
        <v>12.673074126053594</v>
      </c>
      <c r="R144" s="32">
        <f>crtf!R$2</f>
        <v>13.420375722195372</v>
      </c>
    </row>
    <row r="145" spans="1:18" ht="11.25" customHeight="1" x14ac:dyDescent="0.25">
      <c r="A145" s="37" t="s">
        <v>8</v>
      </c>
      <c r="B145" s="29" t="str">
        <f ca="1">HYPERLINK("#"&amp;CELL("address",ctav!$C$2),"ctav")</f>
        <v>ctav</v>
      </c>
      <c r="C145" s="38">
        <f>ctav!C$2</f>
        <v>3320.6275605880487</v>
      </c>
      <c r="D145" s="38">
        <f>ctav!D$2</f>
        <v>3232.40184</v>
      </c>
      <c r="E145" s="38">
        <f>ctav!E$2</f>
        <v>3371.6129599999999</v>
      </c>
      <c r="F145" s="38">
        <f>ctav!F$2</f>
        <v>3323.7356</v>
      </c>
      <c r="G145" s="38">
        <f>ctav!G$2</f>
        <v>3556.4033300000001</v>
      </c>
      <c r="H145" s="38">
        <f>ctav!H$2</f>
        <v>3661.3867579734447</v>
      </c>
      <c r="I145" s="38">
        <f>ctav!I$2</f>
        <v>3709.19355</v>
      </c>
      <c r="J145" s="38">
        <f>ctav!J$2</f>
        <v>3733.0830600000004</v>
      </c>
      <c r="K145" s="38">
        <f>ctav!K$2</f>
        <v>3784.0142300000002</v>
      </c>
      <c r="L145" s="38">
        <f>ctav!L$2</f>
        <v>3506.4752100000001</v>
      </c>
      <c r="M145" s="38">
        <f>ctav!M$2</f>
        <v>3423.4770053718375</v>
      </c>
      <c r="N145" s="38">
        <f>ctav!N$2</f>
        <v>3563.7221594433017</v>
      </c>
      <c r="O145" s="38">
        <f>ctav!O$2</f>
        <v>3425.5318773971067</v>
      </c>
      <c r="P145" s="38">
        <f>ctav!P$2</f>
        <v>3497.2321141141047</v>
      </c>
      <c r="Q145" s="38">
        <f>ctav!Q$2</f>
        <v>3627.0895927779811</v>
      </c>
      <c r="R145" s="38">
        <f>ctav!R$2</f>
        <v>3836.9614475766552</v>
      </c>
    </row>
    <row r="146" spans="1:18" ht="11.25" customHeight="1" x14ac:dyDescent="0.25">
      <c r="A146" s="40" t="s">
        <v>566</v>
      </c>
      <c r="B146" s="29" t="str">
        <f ca="1">HYPERLINK("#"&amp;CELL("address",capd!$C$2),"capd")</f>
        <v>capd</v>
      </c>
      <c r="C146" s="32">
        <f>capd!C$2</f>
        <v>0</v>
      </c>
      <c r="D146" s="32">
        <f>capd!D$2</f>
        <v>0</v>
      </c>
      <c r="E146" s="32">
        <f>capd!E$2</f>
        <v>0</v>
      </c>
      <c r="F146" s="32">
        <f>capd!F$2</f>
        <v>0</v>
      </c>
      <c r="G146" s="32">
        <f>capd!G$2</f>
        <v>0</v>
      </c>
      <c r="H146" s="32">
        <f>capd!H$2</f>
        <v>0</v>
      </c>
      <c r="I146" s="32">
        <f>capd!I$2</f>
        <v>0</v>
      </c>
      <c r="J146" s="32">
        <f>capd!J$2</f>
        <v>0</v>
      </c>
      <c r="K146" s="32">
        <f>capd!K$2</f>
        <v>0</v>
      </c>
      <c r="L146" s="32">
        <f>capd!L$2</f>
        <v>0</v>
      </c>
      <c r="M146" s="32">
        <f>capd!M$2</f>
        <v>0</v>
      </c>
      <c r="N146" s="32">
        <f>capd!N$2</f>
        <v>0</v>
      </c>
      <c r="O146" s="32">
        <f>capd!O$2</f>
        <v>0</v>
      </c>
      <c r="P146" s="32">
        <f>capd!P$2</f>
        <v>0</v>
      </c>
      <c r="Q146" s="32">
        <f>capd!Q$2</f>
        <v>0</v>
      </c>
      <c r="R146" s="32">
        <f>capd!R$2</f>
        <v>0</v>
      </c>
    </row>
    <row r="147" spans="1:18" ht="11.25" customHeight="1" x14ac:dyDescent="0.25">
      <c r="A147" s="40" t="s">
        <v>7</v>
      </c>
      <c r="B147" s="29" t="str">
        <f ca="1">HYPERLINK("#"&amp;CELL("address",capi!$C$2),"capi")</f>
        <v>capi</v>
      </c>
      <c r="C147" s="32">
        <f>capi!C$2</f>
        <v>782.90570100109505</v>
      </c>
      <c r="D147" s="32">
        <f>capi!D$2</f>
        <v>841.61589226915305</v>
      </c>
      <c r="E147" s="32">
        <f>capi!E$2</f>
        <v>886.06747164592969</v>
      </c>
      <c r="F147" s="32">
        <f>capi!F$2</f>
        <v>884.29463539793517</v>
      </c>
      <c r="G147" s="32">
        <f>capi!G$2</f>
        <v>920.62783815303408</v>
      </c>
      <c r="H147" s="32">
        <f>capi!H$2</f>
        <v>965.78685292538034</v>
      </c>
      <c r="I147" s="32">
        <f>capi!I$2</f>
        <v>1081.1127397257039</v>
      </c>
      <c r="J147" s="32">
        <f>capi!J$2</f>
        <v>1081.85493935352</v>
      </c>
      <c r="K147" s="32">
        <f>capi!K$2</f>
        <v>1028.7404674191218</v>
      </c>
      <c r="L147" s="32">
        <f>capi!L$2</f>
        <v>954.3408078168784</v>
      </c>
      <c r="M147" s="32">
        <f>capi!M$2</f>
        <v>938.82209006817948</v>
      </c>
      <c r="N147" s="32">
        <f>capi!N$2</f>
        <v>1025.615797573734</v>
      </c>
      <c r="O147" s="32">
        <f>capi!O$2</f>
        <v>976.93667093586942</v>
      </c>
      <c r="P147" s="32">
        <f>capi!P$2</f>
        <v>979.78967997099039</v>
      </c>
      <c r="Q147" s="32">
        <f>capi!Q$2</f>
        <v>1044.8110250715895</v>
      </c>
      <c r="R147" s="32">
        <f>capi!R$2</f>
        <v>1102.013832484093</v>
      </c>
    </row>
    <row r="148" spans="1:18" ht="11.25" customHeight="1" x14ac:dyDescent="0.25">
      <c r="A148" s="40" t="s">
        <v>6</v>
      </c>
      <c r="B148" s="29" t="str">
        <f ca="1">HYPERLINK("#"&amp;CELL("address",cape!$C$2),"cape")</f>
        <v>cape</v>
      </c>
      <c r="C148" s="32">
        <f>cape!C$2</f>
        <v>2150.5116141015274</v>
      </c>
      <c r="D148" s="32">
        <f>cape!D$2</f>
        <v>1958.7064892775047</v>
      </c>
      <c r="E148" s="32">
        <f>cape!E$2</f>
        <v>2043.8106253882859</v>
      </c>
      <c r="F148" s="32">
        <f>cape!F$2</f>
        <v>1980.8729100083206</v>
      </c>
      <c r="G148" s="32">
        <f>cape!G$2</f>
        <v>2160.1563161518916</v>
      </c>
      <c r="H148" s="32">
        <f>cape!H$2</f>
        <v>2226.8281221498983</v>
      </c>
      <c r="I148" s="32">
        <f>cape!I$2</f>
        <v>2158.6247843787555</v>
      </c>
      <c r="J148" s="32">
        <f>cape!J$2</f>
        <v>2161.9714212082281</v>
      </c>
      <c r="K148" s="32">
        <f>cape!K$2</f>
        <v>2238.6522321686284</v>
      </c>
      <c r="L148" s="32">
        <f>cape!L$2</f>
        <v>2119.9106984835539</v>
      </c>
      <c r="M148" s="32">
        <f>cape!M$2</f>
        <v>1992.2429084426035</v>
      </c>
      <c r="N148" s="32">
        <f>cape!N$2</f>
        <v>2036.5043605449662</v>
      </c>
      <c r="O148" s="32">
        <f>cape!O$2</f>
        <v>1978.4279956266585</v>
      </c>
      <c r="P148" s="32">
        <f>cape!P$2</f>
        <v>2023.1509659027815</v>
      </c>
      <c r="Q148" s="32">
        <f>cape!Q$2</f>
        <v>2080.3481147164935</v>
      </c>
      <c r="R148" s="32">
        <f>cape!R$2</f>
        <v>2206.4367909989851</v>
      </c>
    </row>
    <row r="149" spans="1:18" ht="11.25" customHeight="1" x14ac:dyDescent="0.25">
      <c r="A149" s="40" t="s">
        <v>5</v>
      </c>
      <c r="B149" s="29" t="str">
        <f ca="1">HYPERLINK("#"&amp;CELL("address",cafi!$C$2),"cafi")</f>
        <v>cafi</v>
      </c>
      <c r="C149" s="32">
        <f>cafi!C$2</f>
        <v>27.255396384709172</v>
      </c>
      <c r="D149" s="32">
        <f>cafi!D$2</f>
        <v>38.655555763213208</v>
      </c>
      <c r="E149" s="32">
        <f>cafi!E$2</f>
        <v>34.944263256486792</v>
      </c>
      <c r="F149" s="32">
        <f>cafi!F$2</f>
        <v>33.635552800023056</v>
      </c>
      <c r="G149" s="32">
        <f>cafi!G$2</f>
        <v>27.253632979685939</v>
      </c>
      <c r="H149" s="32">
        <f>cafi!H$2</f>
        <v>19.473998541142628</v>
      </c>
      <c r="I149" s="32">
        <f>cafi!I$2</f>
        <v>18.183458176932202</v>
      </c>
      <c r="J149" s="32">
        <f>cafi!J$2</f>
        <v>18.998924123640453</v>
      </c>
      <c r="K149" s="32">
        <f>cafi!K$2</f>
        <v>21.715765405099145</v>
      </c>
      <c r="L149" s="32">
        <f>cafi!L$2</f>
        <v>21.239773516846398</v>
      </c>
      <c r="M149" s="32">
        <f>cafi!M$2</f>
        <v>43.402303350730584</v>
      </c>
      <c r="N149" s="32">
        <f>cafi!N$2</f>
        <v>37.054818483483068</v>
      </c>
      <c r="O149" s="32">
        <f>cafi!O$2</f>
        <v>32.474464635785871</v>
      </c>
      <c r="P149" s="32">
        <f>cafi!P$2</f>
        <v>32.870555497553575</v>
      </c>
      <c r="Q149" s="32">
        <f>cafi!Q$2</f>
        <v>33.504017468491995</v>
      </c>
      <c r="R149" s="32">
        <f>cafi!R$2</f>
        <v>31.871313823068153</v>
      </c>
    </row>
    <row r="150" spans="1:18" ht="11.25" customHeight="1" x14ac:dyDescent="0.25">
      <c r="A150" s="40" t="s">
        <v>4</v>
      </c>
      <c r="B150" s="29" t="str">
        <f ca="1">HYPERLINK("#"&amp;CELL("address",cafe!$C$2),"cafe")</f>
        <v>cafe</v>
      </c>
      <c r="C150" s="32">
        <f>cafe!C$2</f>
        <v>359.95484910071724</v>
      </c>
      <c r="D150" s="32">
        <f>cafe!D$2</f>
        <v>393.42390269012913</v>
      </c>
      <c r="E150" s="32">
        <f>cafe!E$2</f>
        <v>406.79059970929762</v>
      </c>
      <c r="F150" s="32">
        <f>cafe!F$2</f>
        <v>424.93250179372092</v>
      </c>
      <c r="G150" s="32">
        <f>cafe!G$2</f>
        <v>448.36554271538813</v>
      </c>
      <c r="H150" s="32">
        <f>cafe!H$2</f>
        <v>449.29778435702303</v>
      </c>
      <c r="I150" s="32">
        <f>cafe!I$2</f>
        <v>451.27256771860806</v>
      </c>
      <c r="J150" s="32">
        <f>cafe!J$2</f>
        <v>470.25777531461171</v>
      </c>
      <c r="K150" s="32">
        <f>cafe!K$2</f>
        <v>494.90576500715025</v>
      </c>
      <c r="L150" s="32">
        <f>cafe!L$2</f>
        <v>410.98393018272083</v>
      </c>
      <c r="M150" s="32">
        <f>cafe!M$2</f>
        <v>449.00970351032396</v>
      </c>
      <c r="N150" s="32">
        <f>cafe!N$2</f>
        <v>464.5471828411188</v>
      </c>
      <c r="O150" s="32">
        <f>cafe!O$2</f>
        <v>437.69274619879354</v>
      </c>
      <c r="P150" s="32">
        <f>cafe!P$2</f>
        <v>461.42091274277914</v>
      </c>
      <c r="Q150" s="32">
        <f>cafe!Q$2</f>
        <v>468.4264355214064</v>
      </c>
      <c r="R150" s="32">
        <f>cafe!R$2</f>
        <v>496.63951027050911</v>
      </c>
    </row>
    <row r="151" spans="1:18" ht="11.25" customHeight="1" x14ac:dyDescent="0.25">
      <c r="A151" s="37" t="s">
        <v>3</v>
      </c>
      <c r="B151" s="29" t="str">
        <f ca="1">HYPERLINK("#"&amp;CELL("address",ctdn!$C$2),"ctdn")</f>
        <v>ctdn</v>
      </c>
      <c r="C151" s="38">
        <f>ctdn!C$2</f>
        <v>241.71119443065007</v>
      </c>
      <c r="D151" s="38">
        <f>ctdn!D$2</f>
        <v>250.89813000000001</v>
      </c>
      <c r="E151" s="38">
        <f>ctdn!E$2</f>
        <v>260.09904</v>
      </c>
      <c r="F151" s="38">
        <f>ctdn!F$2</f>
        <v>244.79182</v>
      </c>
      <c r="G151" s="38">
        <f>ctdn!G$2</f>
        <v>247.8083</v>
      </c>
      <c r="H151" s="38">
        <f>ctdn!H$2</f>
        <v>269.2512274033636</v>
      </c>
      <c r="I151" s="38">
        <f>ctdn!I$2</f>
        <v>282.49795</v>
      </c>
      <c r="J151" s="38">
        <f>ctdn!J$2</f>
        <v>305.99421999999998</v>
      </c>
      <c r="K151" s="38">
        <f>ctdn!K$2</f>
        <v>313.09868</v>
      </c>
      <c r="L151" s="38">
        <f>ctdn!L$2</f>
        <v>318.19905</v>
      </c>
      <c r="M151" s="38">
        <f>ctdn!M$2</f>
        <v>356.95576615380867</v>
      </c>
      <c r="N151" s="38">
        <f>ctdn!N$2</f>
        <v>361.03940361154719</v>
      </c>
      <c r="O151" s="38">
        <f>ctdn!O$2</f>
        <v>332.47493603654982</v>
      </c>
      <c r="P151" s="38">
        <f>ctdn!P$2</f>
        <v>352.87121130003146</v>
      </c>
      <c r="Q151" s="38">
        <f>ctdn!Q$2</f>
        <v>306.98812406604179</v>
      </c>
      <c r="R151" s="38">
        <f>ctdn!R$2</f>
        <v>379.38277332210743</v>
      </c>
    </row>
    <row r="152" spans="1:18" ht="11.25" customHeight="1" x14ac:dyDescent="0.25">
      <c r="A152" s="40" t="s">
        <v>2</v>
      </c>
      <c r="B152" s="29" t="str">
        <f ca="1">HYPERLINK("#"&amp;CELL("address",cncs!$C$2),"cncs")</f>
        <v>cncs</v>
      </c>
      <c r="C152" s="32">
        <f>cncs!C$2</f>
        <v>0.83109201312086023</v>
      </c>
      <c r="D152" s="32">
        <f>cncs!D$2</f>
        <v>1.0577512570477712</v>
      </c>
      <c r="E152" s="32">
        <f>cncs!E$2</f>
        <v>1.2495853312556073</v>
      </c>
      <c r="F152" s="32">
        <f>cncs!F$2</f>
        <v>1.3641671482961908</v>
      </c>
      <c r="G152" s="32">
        <f>cncs!G$2</f>
        <v>1.3715853630693833</v>
      </c>
      <c r="H152" s="32">
        <f>cncs!H$2</f>
        <v>1.6164349002232461</v>
      </c>
      <c r="I152" s="32">
        <f>cncs!I$2</f>
        <v>1.7992275403768916</v>
      </c>
      <c r="J152" s="32">
        <f>cncs!J$2</f>
        <v>1.8305399344074165</v>
      </c>
      <c r="K152" s="32">
        <f>cncs!K$2</f>
        <v>2.0111981701644375</v>
      </c>
      <c r="L152" s="32">
        <f>cncs!L$2</f>
        <v>2.6057260187715916</v>
      </c>
      <c r="M152" s="32">
        <f>cncs!M$2</f>
        <v>2.6301165805789926</v>
      </c>
      <c r="N152" s="32">
        <f>cncs!N$2</f>
        <v>2.7178585583235146</v>
      </c>
      <c r="O152" s="32">
        <f>cncs!O$2</f>
        <v>2.4716121425784978</v>
      </c>
      <c r="P152" s="32">
        <f>cncs!P$2</f>
        <v>2.5687645942374511</v>
      </c>
      <c r="Q152" s="32">
        <f>cncs!Q$2</f>
        <v>2.2498117518767478</v>
      </c>
      <c r="R152" s="32">
        <f>cncs!R$2</f>
        <v>2.9219440805035868</v>
      </c>
    </row>
    <row r="153" spans="1:18" ht="11.25" customHeight="1" x14ac:dyDescent="0.25">
      <c r="A153" s="40" t="s">
        <v>1</v>
      </c>
      <c r="B153" s="29" t="str">
        <f ca="1">HYPERLINK("#"&amp;CELL("address",cniw!$C$2),"cniw")</f>
        <v>cniw</v>
      </c>
      <c r="C153" s="32">
        <f>cniw!C$2</f>
        <v>240.8801024175292</v>
      </c>
      <c r="D153" s="32">
        <f>cniw!D$2</f>
        <v>249.84037874295223</v>
      </c>
      <c r="E153" s="32">
        <f>cniw!E$2</f>
        <v>258.84945466874439</v>
      </c>
      <c r="F153" s="32">
        <f>cniw!F$2</f>
        <v>243.42765285170381</v>
      </c>
      <c r="G153" s="32">
        <f>cniw!G$2</f>
        <v>246.43671463693062</v>
      </c>
      <c r="H153" s="32">
        <f>cniw!H$2</f>
        <v>267.63479250314037</v>
      </c>
      <c r="I153" s="32">
        <f>cniw!I$2</f>
        <v>280.69872245962313</v>
      </c>
      <c r="J153" s="32">
        <f>cniw!J$2</f>
        <v>304.16368006559259</v>
      </c>
      <c r="K153" s="32">
        <f>cniw!K$2</f>
        <v>311.08748182983555</v>
      </c>
      <c r="L153" s="32">
        <f>cniw!L$2</f>
        <v>315.59332398122842</v>
      </c>
      <c r="M153" s="32">
        <f>cniw!M$2</f>
        <v>354.32564957322967</v>
      </c>
      <c r="N153" s="32">
        <f>cniw!N$2</f>
        <v>358.32154505322364</v>
      </c>
      <c r="O153" s="32">
        <f>cniw!O$2</f>
        <v>330.0033238939713</v>
      </c>
      <c r="P153" s="32">
        <f>cniw!P$2</f>
        <v>350.30244670579401</v>
      </c>
      <c r="Q153" s="32">
        <f>cniw!Q$2</f>
        <v>304.73831231416506</v>
      </c>
      <c r="R153" s="32">
        <f>cniw!R$2</f>
        <v>376.46082924160385</v>
      </c>
    </row>
    <row r="154" spans="1:18" ht="11.25" customHeight="1" x14ac:dyDescent="0.25">
      <c r="A154" s="37" t="s">
        <v>567</v>
      </c>
      <c r="B154" s="29" t="str">
        <f ca="1">HYPERLINK("#"&amp;CELL("address",ctpi!$C$2),"ctpi")</f>
        <v>ctpi</v>
      </c>
      <c r="C154" s="38">
        <f>ctpi!C$2</f>
        <v>0</v>
      </c>
      <c r="D154" s="38">
        <f>ctpi!D$2</f>
        <v>0</v>
      </c>
      <c r="E154" s="38">
        <f>ctpi!E$2</f>
        <v>0</v>
      </c>
      <c r="F154" s="38">
        <f>ctpi!F$2</f>
        <v>0</v>
      </c>
      <c r="G154" s="38">
        <f>ctpi!G$2</f>
        <v>0</v>
      </c>
      <c r="H154" s="38">
        <f>ctpi!H$2</f>
        <v>0</v>
      </c>
      <c r="I154" s="38">
        <f>ctpi!I$2</f>
        <v>0</v>
      </c>
      <c r="J154" s="38">
        <f>ctpi!J$2</f>
        <v>0</v>
      </c>
      <c r="K154" s="38">
        <f>ctpi!K$2</f>
        <v>0</v>
      </c>
      <c r="L154" s="38">
        <f>ctpi!L$2</f>
        <v>0</v>
      </c>
      <c r="M154" s="38">
        <f>ctpi!M$2</f>
        <v>0</v>
      </c>
      <c r="N154" s="38">
        <f>ctpi!N$2</f>
        <v>0</v>
      </c>
      <c r="O154" s="38">
        <f>ctpi!O$2</f>
        <v>0</v>
      </c>
      <c r="P154" s="38">
        <f>ctpi!P$2</f>
        <v>0</v>
      </c>
      <c r="Q154" s="38">
        <f>ctpi!Q$2</f>
        <v>0</v>
      </c>
      <c r="R154" s="38">
        <f>ctpi!R$2</f>
        <v>0</v>
      </c>
    </row>
    <row r="155" spans="1:18" ht="11.25" customHeight="1" x14ac:dyDescent="0.25">
      <c r="A155" s="33" t="s">
        <v>0</v>
      </c>
      <c r="B155" s="29" t="str">
        <f ca="1">HYPERLINK("#"&amp;CELL("address",STDIF!$C$2),"STDIF")</f>
        <v>STDIF</v>
      </c>
      <c r="C155" s="34">
        <f>STDIF!C$2</f>
        <v>3472.4145436235822</v>
      </c>
      <c r="D155" s="34">
        <f>STDIF!D$2</f>
        <v>3744.8660199999999</v>
      </c>
      <c r="E155" s="34">
        <f>STDIF!E$2</f>
        <v>4477.329209999999</v>
      </c>
      <c r="F155" s="34">
        <f>STDIF!F$2</f>
        <v>3969.6859000000004</v>
      </c>
      <c r="G155" s="34">
        <f>STDIF!G$2</f>
        <v>3728.9148999999998</v>
      </c>
      <c r="H155" s="34">
        <f>STDIF!H$2</f>
        <v>2885.3424890003707</v>
      </c>
      <c r="I155" s="34">
        <f>STDIF!I$2</f>
        <v>3371.1420000000003</v>
      </c>
      <c r="J155" s="34">
        <f>STDIF!J$2</f>
        <v>3033.97883</v>
      </c>
      <c r="K155" s="34">
        <f>STDIF!K$2</f>
        <v>2844.4409299999993</v>
      </c>
      <c r="L155" s="34">
        <f>STDIF!L$2</f>
        <v>2518.9381200000003</v>
      </c>
      <c r="M155" s="34">
        <f>STDIF!M$2</f>
        <v>2214.583710903873</v>
      </c>
      <c r="N155" s="34">
        <f>STDIF!N$2</f>
        <v>2053.5488549885872</v>
      </c>
      <c r="O155" s="34">
        <f>STDIF!O$2</f>
        <v>2413.5077550125761</v>
      </c>
      <c r="P155" s="34">
        <f>STDIF!P$2</f>
        <v>2605.7404414033776</v>
      </c>
      <c r="Q155" s="34">
        <f>STDIF!Q$2</f>
        <v>2156.7097936165751</v>
      </c>
      <c r="R155" s="34">
        <f>STDIF!R$2</f>
        <v>3117.35443917154</v>
      </c>
    </row>
  </sheetData>
  <pageMargins left="0.39370078740157483" right="0.39370078740157483" top="0.39370078740157483" bottom="0.39370078740157483" header="0.31496062992125984" footer="0.31496062992125984"/>
  <pageSetup paperSize="9" scale="4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290</v>
      </c>
      <c r="B1" s="42" t="s">
        <v>289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57861.827648801001</v>
      </c>
      <c r="D2" s="45">
        <v>61691.199999999997</v>
      </c>
      <c r="E2" s="45">
        <v>60830.2</v>
      </c>
      <c r="F2" s="45">
        <v>58978.400000000001</v>
      </c>
      <c r="G2" s="45">
        <v>68176.899999999994</v>
      </c>
      <c r="H2" s="45">
        <v>62498.566924620201</v>
      </c>
      <c r="I2" s="45">
        <v>61363.1</v>
      </c>
      <c r="J2" s="45">
        <v>61269.9</v>
      </c>
      <c r="K2" s="45">
        <v>66598.099999999991</v>
      </c>
      <c r="L2" s="45">
        <v>63034.9</v>
      </c>
      <c r="M2" s="45">
        <v>69852.106620808205</v>
      </c>
      <c r="N2" s="45">
        <v>64384.518008980602</v>
      </c>
      <c r="O2" s="45">
        <v>64694.133944778798</v>
      </c>
      <c r="P2" s="45">
        <v>69253.0094582975</v>
      </c>
      <c r="Q2" s="45">
        <v>58495.581350912398</v>
      </c>
      <c r="R2" s="45">
        <v>47592.839400019097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2630.0038215343448</v>
      </c>
      <c r="D21" s="5">
        <v>2483</v>
      </c>
      <c r="E21" s="5">
        <v>3259.4054499999984</v>
      </c>
      <c r="F21" s="5">
        <v>3330.9942500000034</v>
      </c>
      <c r="G21" s="5">
        <v>3023.5</v>
      </c>
      <c r="H21" s="5">
        <v>2513.9953926727831</v>
      </c>
      <c r="I21" s="5">
        <v>2227.1036799999924</v>
      </c>
      <c r="J21" s="5">
        <v>2756.3000000000006</v>
      </c>
      <c r="K21" s="5">
        <v>2314.0999999999985</v>
      </c>
      <c r="L21" s="5">
        <v>1888.7999999999956</v>
      </c>
      <c r="M21" s="5">
        <v>1608.14942199293</v>
      </c>
      <c r="N21" s="5">
        <v>1617.4882965510697</v>
      </c>
      <c r="O21" s="5">
        <v>1662.8212477309498</v>
      </c>
      <c r="P21" s="5">
        <v>1712.286232922517</v>
      </c>
      <c r="Q21" s="5">
        <v>2063.9390465271781</v>
      </c>
      <c r="R21" s="5">
        <v>2039.5767650711791</v>
      </c>
    </row>
    <row r="22" spans="1:18" ht="11.25" customHeight="1" x14ac:dyDescent="0.25">
      <c r="A22" s="48" t="s">
        <v>249</v>
      </c>
      <c r="B22" s="49" t="s">
        <v>248</v>
      </c>
      <c r="C22" s="4">
        <v>2630.0038215343448</v>
      </c>
      <c r="D22" s="4">
        <v>2483</v>
      </c>
      <c r="E22" s="4">
        <v>3259.4054499999984</v>
      </c>
      <c r="F22" s="4">
        <v>3330.9942500000034</v>
      </c>
      <c r="G22" s="4">
        <v>3023.5</v>
      </c>
      <c r="H22" s="4">
        <v>2513.9953926727831</v>
      </c>
      <c r="I22" s="4">
        <v>2227.1036799999924</v>
      </c>
      <c r="J22" s="4">
        <v>2756.3000000000006</v>
      </c>
      <c r="K22" s="4">
        <v>2314.0999999999985</v>
      </c>
      <c r="L22" s="4">
        <v>1888.7999999999956</v>
      </c>
      <c r="M22" s="4">
        <v>1608.14942199293</v>
      </c>
      <c r="N22" s="4">
        <v>1617.4882965510697</v>
      </c>
      <c r="O22" s="4">
        <v>1662.8212477309498</v>
      </c>
      <c r="P22" s="4">
        <v>1712.286232922517</v>
      </c>
      <c r="Q22" s="4">
        <v>2063.9390465271781</v>
      </c>
      <c r="R22" s="4">
        <v>2039.5767650711791</v>
      </c>
    </row>
    <row r="23" spans="1:18" ht="11.25" customHeight="1" x14ac:dyDescent="0.25">
      <c r="A23" s="50" t="s">
        <v>247</v>
      </c>
      <c r="B23" s="51" t="s">
        <v>246</v>
      </c>
      <c r="C23" s="7">
        <v>2403.004681379573</v>
      </c>
      <c r="D23" s="7">
        <v>2308.5070299999998</v>
      </c>
      <c r="E23" s="7">
        <v>3114.4052099999985</v>
      </c>
      <c r="F23" s="7">
        <v>3107.1946400000033</v>
      </c>
      <c r="G23" s="7">
        <v>2921.6</v>
      </c>
      <c r="H23" s="7">
        <v>2311.1675360700492</v>
      </c>
      <c r="I23" s="7">
        <v>2050.5033899999926</v>
      </c>
      <c r="J23" s="7">
        <v>2583.9062500000005</v>
      </c>
      <c r="K23" s="7">
        <v>2177.4999999999986</v>
      </c>
      <c r="L23" s="7">
        <v>1717.4999999999957</v>
      </c>
      <c r="M23" s="7">
        <v>1426.3399254800797</v>
      </c>
      <c r="N23" s="7">
        <v>1480.8684436801411</v>
      </c>
      <c r="O23" s="7">
        <v>1478.9099073277791</v>
      </c>
      <c r="P23" s="7">
        <v>1538.8841119709555</v>
      </c>
      <c r="Q23" s="7">
        <v>1918.9118180949622</v>
      </c>
      <c r="R23" s="7">
        <v>1831.494219929305</v>
      </c>
    </row>
    <row r="24" spans="1:18" ht="11.25" customHeight="1" x14ac:dyDescent="0.25">
      <c r="A24" s="52" t="s">
        <v>245</v>
      </c>
      <c r="B24" s="53" t="s">
        <v>244</v>
      </c>
      <c r="C24" s="6">
        <v>1447.71663322824</v>
      </c>
      <c r="D24" s="6">
        <v>1370.0448299999998</v>
      </c>
      <c r="E24" s="6">
        <v>2229.5037299999985</v>
      </c>
      <c r="F24" s="6">
        <v>2294.7960400000034</v>
      </c>
      <c r="G24" s="6">
        <v>2096.6</v>
      </c>
      <c r="H24" s="6">
        <v>1489.3468942910986</v>
      </c>
      <c r="I24" s="6">
        <v>1342.2022199999928</v>
      </c>
      <c r="J24" s="6">
        <v>2050.0256200000003</v>
      </c>
      <c r="K24" s="6">
        <v>1727.6999999999985</v>
      </c>
      <c r="L24" s="6">
        <v>1305.4999999999957</v>
      </c>
      <c r="M24" s="6">
        <v>1012.2766790866519</v>
      </c>
      <c r="N24" s="6">
        <v>1078.3653386834837</v>
      </c>
      <c r="O24" s="6">
        <v>1104.7816948504719</v>
      </c>
      <c r="P24" s="6">
        <v>1121.6680997420467</v>
      </c>
      <c r="Q24" s="6">
        <v>1531.1216203305601</v>
      </c>
      <c r="R24" s="6">
        <v>1409.0235979745901</v>
      </c>
    </row>
    <row r="25" spans="1:18" ht="11.25" customHeight="1" x14ac:dyDescent="0.25">
      <c r="A25" s="52" t="s">
        <v>243</v>
      </c>
      <c r="B25" s="53" t="s">
        <v>242</v>
      </c>
      <c r="C25" s="6">
        <v>955.28804815133299</v>
      </c>
      <c r="D25" s="6">
        <v>938.46220000000005</v>
      </c>
      <c r="E25" s="6">
        <v>884.90147999999999</v>
      </c>
      <c r="F25" s="6">
        <v>812.39859999999999</v>
      </c>
      <c r="G25" s="6">
        <v>825</v>
      </c>
      <c r="H25" s="6">
        <v>821.82064177895063</v>
      </c>
      <c r="I25" s="6">
        <v>708.30116999999996</v>
      </c>
      <c r="J25" s="6">
        <v>533.88063</v>
      </c>
      <c r="K25" s="6">
        <v>449.8</v>
      </c>
      <c r="L25" s="6">
        <v>412</v>
      </c>
      <c r="M25" s="6">
        <v>414.06324639342773</v>
      </c>
      <c r="N25" s="6">
        <v>402.50310499665738</v>
      </c>
      <c r="O25" s="6">
        <v>374.12821247730722</v>
      </c>
      <c r="P25" s="6">
        <v>417.21601222890888</v>
      </c>
      <c r="Q25" s="6">
        <v>387.79019776440202</v>
      </c>
      <c r="R25" s="6">
        <v>422.470621954715</v>
      </c>
    </row>
    <row r="26" spans="1:18" ht="11.25" customHeight="1" x14ac:dyDescent="0.25">
      <c r="A26" s="50" t="s">
        <v>241</v>
      </c>
      <c r="B26" s="51" t="s">
        <v>240</v>
      </c>
      <c r="C26" s="7">
        <v>226.99914015477199</v>
      </c>
      <c r="D26" s="7">
        <v>174.49297000000001</v>
      </c>
      <c r="E26" s="7">
        <v>145.00023999999999</v>
      </c>
      <c r="F26" s="7">
        <v>223.79961</v>
      </c>
      <c r="G26" s="7">
        <v>101.9</v>
      </c>
      <c r="H26" s="7">
        <v>202.82785660273379</v>
      </c>
      <c r="I26" s="7">
        <v>176.60029</v>
      </c>
      <c r="J26" s="7">
        <v>172.39375000000001</v>
      </c>
      <c r="K26" s="7">
        <v>136.6</v>
      </c>
      <c r="L26" s="7">
        <v>171.3</v>
      </c>
      <c r="M26" s="7">
        <v>181.80949651285033</v>
      </c>
      <c r="N26" s="7">
        <v>136.61985287092847</v>
      </c>
      <c r="O26" s="7">
        <v>183.91134040317064</v>
      </c>
      <c r="P26" s="7">
        <v>173.40212095156153</v>
      </c>
      <c r="Q26" s="7">
        <v>145.02722843221599</v>
      </c>
      <c r="R26" s="7">
        <v>208.08254514187399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226.99914015477199</v>
      </c>
      <c r="D28" s="6">
        <v>174.49297000000001</v>
      </c>
      <c r="E28" s="6">
        <v>145.00023999999999</v>
      </c>
      <c r="F28" s="6">
        <v>223.79961</v>
      </c>
      <c r="G28" s="6">
        <v>101.9</v>
      </c>
      <c r="H28" s="6">
        <v>202.82785660273379</v>
      </c>
      <c r="I28" s="6">
        <v>176.60029</v>
      </c>
      <c r="J28" s="6">
        <v>172.39375000000001</v>
      </c>
      <c r="K28" s="6">
        <v>136.6</v>
      </c>
      <c r="L28" s="6">
        <v>171.3</v>
      </c>
      <c r="M28" s="6">
        <v>181.80949651285033</v>
      </c>
      <c r="N28" s="6">
        <v>136.61985287092847</v>
      </c>
      <c r="O28" s="6">
        <v>183.91134040317064</v>
      </c>
      <c r="P28" s="6">
        <v>173.40212095156153</v>
      </c>
      <c r="Q28" s="6">
        <v>145.02722843221599</v>
      </c>
      <c r="R28" s="6">
        <v>208.08254514187399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52188.091143594153</v>
      </c>
      <c r="D52" s="5">
        <v>56039.9</v>
      </c>
      <c r="E52" s="5">
        <v>54226.690649999997</v>
      </c>
      <c r="F52" s="5">
        <v>52212.009890000001</v>
      </c>
      <c r="G52" s="5">
        <v>61584.800000000003</v>
      </c>
      <c r="H52" s="5">
        <v>56265.431466309718</v>
      </c>
      <c r="I52" s="5">
        <v>55394.591610000003</v>
      </c>
      <c r="J52" s="5">
        <v>54443</v>
      </c>
      <c r="K52" s="5">
        <v>59893.3</v>
      </c>
      <c r="L52" s="5">
        <v>56409.8</v>
      </c>
      <c r="M52" s="5">
        <v>63431.881150281784</v>
      </c>
      <c r="N52" s="5">
        <v>57744.53042896722</v>
      </c>
      <c r="O52" s="5">
        <v>57434.627878093037</v>
      </c>
      <c r="P52" s="5">
        <v>61767.937326836713</v>
      </c>
      <c r="Q52" s="5">
        <v>50144.382344511323</v>
      </c>
      <c r="R52" s="5">
        <v>39003.128881245808</v>
      </c>
    </row>
    <row r="53" spans="1:18" ht="11.25" customHeight="1" x14ac:dyDescent="0.25">
      <c r="A53" s="48" t="s">
        <v>187</v>
      </c>
      <c r="B53" s="49" t="s">
        <v>186</v>
      </c>
      <c r="C53" s="4">
        <v>52188.091143594153</v>
      </c>
      <c r="D53" s="4">
        <v>56039.9</v>
      </c>
      <c r="E53" s="4">
        <v>54226.690649999997</v>
      </c>
      <c r="F53" s="4">
        <v>52212.009890000001</v>
      </c>
      <c r="G53" s="4">
        <v>61584.800000000003</v>
      </c>
      <c r="H53" s="4">
        <v>56265.431466309718</v>
      </c>
      <c r="I53" s="4">
        <v>55394.591610000003</v>
      </c>
      <c r="J53" s="4">
        <v>54443</v>
      </c>
      <c r="K53" s="4">
        <v>59893.3</v>
      </c>
      <c r="L53" s="4">
        <v>56409.8</v>
      </c>
      <c r="M53" s="4">
        <v>63431.881150281784</v>
      </c>
      <c r="N53" s="4">
        <v>57744.53042896722</v>
      </c>
      <c r="O53" s="4">
        <v>57434.627878093037</v>
      </c>
      <c r="P53" s="4">
        <v>61767.937326836713</v>
      </c>
      <c r="Q53" s="4">
        <v>50144.382344511323</v>
      </c>
      <c r="R53" s="4">
        <v>39003.128881245808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1012.73048629025</v>
      </c>
      <c r="D59" s="5">
        <v>1025.5999999999999</v>
      </c>
      <c r="E59" s="5">
        <v>1009.9</v>
      </c>
      <c r="F59" s="5">
        <v>1036.5</v>
      </c>
      <c r="G59" s="5">
        <v>985.9</v>
      </c>
      <c r="H59" s="5">
        <v>1031.04996656157</v>
      </c>
      <c r="I59" s="5">
        <v>894.8</v>
      </c>
      <c r="J59" s="5">
        <v>1083.4000000000001</v>
      </c>
      <c r="K59" s="5">
        <v>1075.4000000000001</v>
      </c>
      <c r="L59" s="5">
        <v>1095.8</v>
      </c>
      <c r="M59" s="5">
        <v>1023.81293589376</v>
      </c>
      <c r="N59" s="5">
        <v>1068.19050348715</v>
      </c>
      <c r="O59" s="5">
        <v>1009.88822012038</v>
      </c>
      <c r="P59" s="5">
        <v>745.748543040031</v>
      </c>
      <c r="Q59" s="5">
        <v>1055.2928250692701</v>
      </c>
      <c r="R59" s="5">
        <v>1051.68625203019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1451.6814751122583</v>
      </c>
      <c r="D61" s="5">
        <v>1558.5</v>
      </c>
      <c r="E61" s="5">
        <v>1711.7028600000003</v>
      </c>
      <c r="F61" s="5">
        <v>1723.8970200000001</v>
      </c>
      <c r="G61" s="5">
        <v>1880.7</v>
      </c>
      <c r="H61" s="5">
        <v>1970.0718436367333</v>
      </c>
      <c r="I61" s="5">
        <v>2157.9035699999999</v>
      </c>
      <c r="J61" s="5">
        <v>2266.6999999999998</v>
      </c>
      <c r="K61" s="5">
        <v>2555.9000000000005</v>
      </c>
      <c r="L61" s="5">
        <v>2896.1</v>
      </c>
      <c r="M61" s="5">
        <v>3063.7240852202194</v>
      </c>
      <c r="N61" s="5">
        <v>3207.8675838349109</v>
      </c>
      <c r="O61" s="5">
        <v>3915.7351676698154</v>
      </c>
      <c r="P61" s="5">
        <v>4373.4594439667517</v>
      </c>
      <c r="Q61" s="5">
        <v>4555.4361326072421</v>
      </c>
      <c r="R61" s="5">
        <v>4810.4280118467605</v>
      </c>
    </row>
    <row r="62" spans="1:18" ht="11.25" customHeight="1" x14ac:dyDescent="0.25">
      <c r="A62" s="48" t="s">
        <v>169</v>
      </c>
      <c r="B62" s="49" t="s">
        <v>168</v>
      </c>
      <c r="C62" s="4">
        <v>12.205025317664999</v>
      </c>
      <c r="D62" s="4">
        <v>10.1</v>
      </c>
      <c r="E62" s="4">
        <v>9.5</v>
      </c>
      <c r="F62" s="4">
        <v>6.2</v>
      </c>
      <c r="G62" s="4">
        <v>8.1999999999999993</v>
      </c>
      <c r="H62" s="4">
        <v>7.5714149230916199</v>
      </c>
      <c r="I62" s="4">
        <v>9.1</v>
      </c>
      <c r="J62" s="4">
        <v>9.1999999999999993</v>
      </c>
      <c r="K62" s="4">
        <v>8.8000000000000007</v>
      </c>
      <c r="L62" s="4">
        <v>8.4</v>
      </c>
      <c r="M62" s="4">
        <v>9.0283748925193503</v>
      </c>
      <c r="N62" s="4">
        <v>4.8963408808636704</v>
      </c>
      <c r="O62" s="4">
        <v>8.9328365338683504</v>
      </c>
      <c r="P62" s="4">
        <v>9.7926817617273301</v>
      </c>
      <c r="Q62" s="4">
        <v>9.6254896340880904</v>
      </c>
      <c r="R62" s="4">
        <v>8.0013375370211097</v>
      </c>
    </row>
    <row r="63" spans="1:18" ht="11.25" customHeight="1" x14ac:dyDescent="0.25">
      <c r="A63" s="48" t="s">
        <v>167</v>
      </c>
      <c r="B63" s="49" t="s">
        <v>166</v>
      </c>
      <c r="C63" s="4">
        <v>71.271615553644807</v>
      </c>
      <c r="D63" s="4">
        <v>70.900000000000006</v>
      </c>
      <c r="E63" s="4">
        <v>81.400000000000006</v>
      </c>
      <c r="F63" s="4">
        <v>113.5</v>
      </c>
      <c r="G63" s="4">
        <v>160.9</v>
      </c>
      <c r="H63" s="4">
        <v>177.72523168052001</v>
      </c>
      <c r="I63" s="4">
        <v>235.2</v>
      </c>
      <c r="J63" s="4">
        <v>295.60000000000002</v>
      </c>
      <c r="K63" s="4">
        <v>366.3</v>
      </c>
      <c r="L63" s="4">
        <v>393.9</v>
      </c>
      <c r="M63" s="4">
        <v>343.41263017101397</v>
      </c>
      <c r="N63" s="4">
        <v>438.616604566734</v>
      </c>
      <c r="O63" s="4">
        <v>428.29846183242603</v>
      </c>
      <c r="P63" s="4">
        <v>483.83013279831903</v>
      </c>
      <c r="Q63" s="4">
        <v>498.44750167192097</v>
      </c>
      <c r="R63" s="4">
        <v>649.18314703353406</v>
      </c>
    </row>
    <row r="64" spans="1:18" ht="11.25" customHeight="1" x14ac:dyDescent="0.25">
      <c r="A64" s="48" t="s">
        <v>165</v>
      </c>
      <c r="B64" s="49" t="s">
        <v>164</v>
      </c>
      <c r="C64" s="4">
        <v>11.512372217445291</v>
      </c>
      <c r="D64" s="4">
        <v>13.2</v>
      </c>
      <c r="E64" s="4">
        <v>15.1</v>
      </c>
      <c r="F64" s="4">
        <v>17.100000000000001</v>
      </c>
      <c r="G64" s="4">
        <v>19</v>
      </c>
      <c r="H64" s="4">
        <v>20.230247444348951</v>
      </c>
      <c r="I64" s="4">
        <v>21.1</v>
      </c>
      <c r="J64" s="4">
        <v>22.3</v>
      </c>
      <c r="K64" s="4">
        <v>23.599999999999998</v>
      </c>
      <c r="L64" s="4">
        <v>26</v>
      </c>
      <c r="M64" s="4">
        <v>28.542084646985771</v>
      </c>
      <c r="N64" s="4">
        <v>33.820578962453453</v>
      </c>
      <c r="O64" s="4">
        <v>45.022451514282999</v>
      </c>
      <c r="P64" s="4">
        <v>68.333811025126494</v>
      </c>
      <c r="Q64" s="4">
        <v>94.415782936849098</v>
      </c>
      <c r="R64" s="4">
        <v>123.5788669150664</v>
      </c>
    </row>
    <row r="65" spans="1:18" ht="11.25" customHeight="1" x14ac:dyDescent="0.25">
      <c r="A65" s="50" t="s">
        <v>163</v>
      </c>
      <c r="B65" s="51" t="s">
        <v>162</v>
      </c>
      <c r="C65" s="7">
        <v>10.843603706888301</v>
      </c>
      <c r="D65" s="7">
        <v>12.2</v>
      </c>
      <c r="E65" s="7">
        <v>13.7</v>
      </c>
      <c r="F65" s="7">
        <v>14.9</v>
      </c>
      <c r="G65" s="7">
        <v>16.100000000000001</v>
      </c>
      <c r="H65" s="7">
        <v>17.173019967517</v>
      </c>
      <c r="I65" s="7">
        <v>18</v>
      </c>
      <c r="J65" s="7">
        <v>19.100000000000001</v>
      </c>
      <c r="K65" s="7">
        <v>20.2</v>
      </c>
      <c r="L65" s="7">
        <v>22.1</v>
      </c>
      <c r="M65" s="7">
        <v>23.7412821247731</v>
      </c>
      <c r="N65" s="7">
        <v>24.8399732492596</v>
      </c>
      <c r="O65" s="7">
        <v>25.5565109391421</v>
      </c>
      <c r="P65" s="7">
        <v>26.416356167000998</v>
      </c>
      <c r="Q65" s="7">
        <v>26.941817139581499</v>
      </c>
      <c r="R65" s="7">
        <v>27.156778446546301</v>
      </c>
    </row>
    <row r="66" spans="1:18" ht="11.25" customHeight="1" x14ac:dyDescent="0.25">
      <c r="A66" s="50" t="s">
        <v>161</v>
      </c>
      <c r="B66" s="51" t="s">
        <v>160</v>
      </c>
      <c r="C66" s="7">
        <v>0.66876851055699005</v>
      </c>
      <c r="D66" s="7">
        <v>1</v>
      </c>
      <c r="E66" s="7">
        <v>1.4</v>
      </c>
      <c r="F66" s="7">
        <v>2.2000000000000002</v>
      </c>
      <c r="G66" s="7">
        <v>2.9</v>
      </c>
      <c r="H66" s="7">
        <v>3.0572274768319501</v>
      </c>
      <c r="I66" s="7">
        <v>3.1</v>
      </c>
      <c r="J66" s="7">
        <v>3.2</v>
      </c>
      <c r="K66" s="7">
        <v>3.4</v>
      </c>
      <c r="L66" s="7">
        <v>3.9</v>
      </c>
      <c r="M66" s="7">
        <v>4.8008025222126696</v>
      </c>
      <c r="N66" s="7">
        <v>8.9806057131938495</v>
      </c>
      <c r="O66" s="7">
        <v>19.465940575140898</v>
      </c>
      <c r="P66" s="7">
        <v>41.917454858125502</v>
      </c>
      <c r="Q66" s="7">
        <v>67.473965797267596</v>
      </c>
      <c r="R66" s="7">
        <v>96.422088468520101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1356.6924620235031</v>
      </c>
      <c r="D68" s="4">
        <v>1464.3</v>
      </c>
      <c r="E68" s="4">
        <v>1605.7028600000003</v>
      </c>
      <c r="F68" s="4">
        <v>1587.0970200000002</v>
      </c>
      <c r="G68" s="4">
        <v>1692.6000000000001</v>
      </c>
      <c r="H68" s="4">
        <v>1764.5449495887729</v>
      </c>
      <c r="I68" s="4">
        <v>1892.5035700000001</v>
      </c>
      <c r="J68" s="4">
        <v>1939.6</v>
      </c>
      <c r="K68" s="4">
        <v>2154.9</v>
      </c>
      <c r="L68" s="4">
        <v>2464.4</v>
      </c>
      <c r="M68" s="4">
        <v>2675.145695996946</v>
      </c>
      <c r="N68" s="4">
        <v>2722.9865290914308</v>
      </c>
      <c r="O68" s="4">
        <v>3421.6585459061771</v>
      </c>
      <c r="P68" s="4">
        <v>3787.7854208464678</v>
      </c>
      <c r="Q68" s="4">
        <v>3917.0727046909342</v>
      </c>
      <c r="R68" s="4">
        <v>3971.1951848667277</v>
      </c>
    </row>
    <row r="69" spans="1:18" ht="11.25" customHeight="1" x14ac:dyDescent="0.25">
      <c r="A69" s="50" t="s">
        <v>155</v>
      </c>
      <c r="B69" s="51" t="s">
        <v>154</v>
      </c>
      <c r="C69" s="7">
        <v>622.886213814847</v>
      </c>
      <c r="D69" s="7">
        <v>747.85106999999994</v>
      </c>
      <c r="E69" s="7">
        <v>863.55532000000017</v>
      </c>
      <c r="F69" s="7">
        <v>859.79838000000018</v>
      </c>
      <c r="G69" s="7">
        <v>926</v>
      </c>
      <c r="H69" s="7">
        <v>938.5206590479072</v>
      </c>
      <c r="I69" s="7">
        <v>986.75401000000011</v>
      </c>
      <c r="J69" s="7">
        <v>983.35069999999996</v>
      </c>
      <c r="K69" s="7">
        <v>1082.6497600000002</v>
      </c>
      <c r="L69" s="7">
        <v>1138.5</v>
      </c>
      <c r="M69" s="7">
        <v>1208.679659883443</v>
      </c>
      <c r="N69" s="7">
        <v>1123.5310977357408</v>
      </c>
      <c r="O69" s="7">
        <v>1236.8634756854885</v>
      </c>
      <c r="P69" s="7">
        <v>1201.6651678471362</v>
      </c>
      <c r="Q69" s="7">
        <v>1290.1100925687156</v>
      </c>
      <c r="R69" s="7">
        <v>1363.6189930257001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124.462596732588</v>
      </c>
      <c r="D71" s="7">
        <v>128.00873999999999</v>
      </c>
      <c r="E71" s="7">
        <v>132.80851000000001</v>
      </c>
      <c r="F71" s="7">
        <v>128.79975999999999</v>
      </c>
      <c r="G71" s="7">
        <v>126.2</v>
      </c>
      <c r="H71" s="7">
        <v>121.69193153787035</v>
      </c>
      <c r="I71" s="7">
        <v>140.40768</v>
      </c>
      <c r="J71" s="7">
        <v>170.80880999999999</v>
      </c>
      <c r="K71" s="7">
        <v>221.08974000000001</v>
      </c>
      <c r="L71" s="7">
        <v>261.3</v>
      </c>
      <c r="M71" s="7">
        <v>286.23292251839166</v>
      </c>
      <c r="N71" s="7">
        <v>285.85076908378721</v>
      </c>
      <c r="O71" s="7">
        <v>290.55603324734858</v>
      </c>
      <c r="P71" s="7">
        <v>305.17532646107088</v>
      </c>
      <c r="Q71" s="7">
        <v>312.74672403626278</v>
      </c>
      <c r="R71" s="7">
        <v>327.05168625202998</v>
      </c>
    </row>
    <row r="72" spans="1:18" ht="11.25" customHeight="1" x14ac:dyDescent="0.25">
      <c r="A72" s="55" t="s">
        <v>149</v>
      </c>
      <c r="B72" s="51" t="s">
        <v>148</v>
      </c>
      <c r="C72" s="7">
        <v>609.34365147606798</v>
      </c>
      <c r="D72" s="7">
        <v>588.44019000000003</v>
      </c>
      <c r="E72" s="7">
        <v>609.33902999999998</v>
      </c>
      <c r="F72" s="7">
        <v>598.49887999999999</v>
      </c>
      <c r="G72" s="7">
        <v>622.6</v>
      </c>
      <c r="H72" s="7">
        <v>636.7389995815679</v>
      </c>
      <c r="I72" s="7">
        <v>635.73478999999998</v>
      </c>
      <c r="J72" s="7">
        <v>665.13428999999996</v>
      </c>
      <c r="K72" s="7">
        <v>729.66614000000004</v>
      </c>
      <c r="L72" s="7">
        <v>774.8</v>
      </c>
      <c r="M72" s="7">
        <v>817.04404318333991</v>
      </c>
      <c r="N72" s="7">
        <v>876.25394095729473</v>
      </c>
      <c r="O72" s="7">
        <v>854.0890417502618</v>
      </c>
      <c r="P72" s="7">
        <v>798.82513841202922</v>
      </c>
      <c r="Q72" s="7">
        <v>794.19133350616949</v>
      </c>
      <c r="R72" s="7">
        <v>840.92863284608802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17.8</v>
      </c>
      <c r="H73" s="7">
        <v>67.593359421427579</v>
      </c>
      <c r="I73" s="7">
        <v>129.60709</v>
      </c>
      <c r="J73" s="7">
        <v>120.3062</v>
      </c>
      <c r="K73" s="7">
        <v>121.49436</v>
      </c>
      <c r="L73" s="7">
        <v>289.8</v>
      </c>
      <c r="M73" s="7">
        <v>363.18907041177147</v>
      </c>
      <c r="N73" s="7">
        <v>437.35072131460828</v>
      </c>
      <c r="O73" s="7">
        <v>1040.1499952230783</v>
      </c>
      <c r="P73" s="7">
        <v>1482.1197881262315</v>
      </c>
      <c r="Q73" s="7">
        <v>1520.0245545797864</v>
      </c>
      <c r="R73" s="7">
        <v>1439.5958727429099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6.7</v>
      </c>
      <c r="H74" s="6">
        <v>3.821532688137244</v>
      </c>
      <c r="I74" s="6">
        <v>7.5004099999999996</v>
      </c>
      <c r="J74" s="6">
        <v>7.0003599999999997</v>
      </c>
      <c r="K74" s="6">
        <v>4.49979</v>
      </c>
      <c r="L74" s="6">
        <v>0</v>
      </c>
      <c r="M74" s="6">
        <v>0</v>
      </c>
      <c r="N74" s="6">
        <v>0</v>
      </c>
      <c r="O74" s="6">
        <v>0</v>
      </c>
      <c r="P74" s="6">
        <v>266.98362676542581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16.300889999999999</v>
      </c>
      <c r="J75" s="6">
        <v>75.103870000000001</v>
      </c>
      <c r="K75" s="6">
        <v>73.296599999999998</v>
      </c>
      <c r="L75" s="6">
        <v>242.1</v>
      </c>
      <c r="M75" s="6">
        <v>337.5847902933038</v>
      </c>
      <c r="N75" s="6">
        <v>433.91134040317235</v>
      </c>
      <c r="O75" s="6">
        <v>1040.1499952230783</v>
      </c>
      <c r="P75" s="6">
        <v>1215.1361613608055</v>
      </c>
      <c r="Q75" s="6">
        <v>1520.0245545797864</v>
      </c>
      <c r="R75" s="6">
        <v>1439.5958727429099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11.1</v>
      </c>
      <c r="H77" s="6">
        <v>63.771826733290332</v>
      </c>
      <c r="I77" s="6">
        <v>105.80579</v>
      </c>
      <c r="J77" s="6">
        <v>38.201970000000003</v>
      </c>
      <c r="K77" s="6">
        <v>43.697969999999998</v>
      </c>
      <c r="L77" s="6">
        <v>47.7</v>
      </c>
      <c r="M77" s="6">
        <v>25.60428011846766</v>
      </c>
      <c r="N77" s="6">
        <v>3.4393809114359426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2.2999999999999998</v>
      </c>
      <c r="L78" s="4">
        <v>3.4</v>
      </c>
      <c r="M78" s="4">
        <v>7.5952995127543703</v>
      </c>
      <c r="N78" s="4">
        <v>7.5475303334288704</v>
      </c>
      <c r="O78" s="4">
        <v>11.822871883061</v>
      </c>
      <c r="P78" s="4">
        <v>23.717397535110301</v>
      </c>
      <c r="Q78" s="4">
        <v>35.874653673449899</v>
      </c>
      <c r="R78" s="4">
        <v>58.469475494411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579.32072226999105</v>
      </c>
      <c r="D80" s="5">
        <v>584.20000000000005</v>
      </c>
      <c r="E80" s="5">
        <v>622.50103999999999</v>
      </c>
      <c r="F80" s="5">
        <v>674.99883999999997</v>
      </c>
      <c r="G80" s="5">
        <v>702</v>
      </c>
      <c r="H80" s="5">
        <v>718.01825543939481</v>
      </c>
      <c r="I80" s="5">
        <v>688.70114000000001</v>
      </c>
      <c r="J80" s="5">
        <v>720.5</v>
      </c>
      <c r="K80" s="5">
        <v>759.4</v>
      </c>
      <c r="L80" s="5">
        <v>744.4</v>
      </c>
      <c r="M80" s="5">
        <v>724.53902741950901</v>
      </c>
      <c r="N80" s="5">
        <v>746.44119614024999</v>
      </c>
      <c r="O80" s="5">
        <v>671.06143116461305</v>
      </c>
      <c r="P80" s="5">
        <v>653.57791153148003</v>
      </c>
      <c r="Q80" s="5">
        <v>676.53100219738201</v>
      </c>
      <c r="R80" s="5">
        <v>688.01948982516501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579.32072226999105</v>
      </c>
      <c r="D82" s="4">
        <v>584.20000000000005</v>
      </c>
      <c r="E82" s="4">
        <v>622.50103999999999</v>
      </c>
      <c r="F82" s="4">
        <v>674.99883999999997</v>
      </c>
      <c r="G82" s="4">
        <v>702</v>
      </c>
      <c r="H82" s="4">
        <v>718.01825543939481</v>
      </c>
      <c r="I82" s="4">
        <v>688.70114000000001</v>
      </c>
      <c r="J82" s="4">
        <v>720.5</v>
      </c>
      <c r="K82" s="4">
        <v>759.4</v>
      </c>
      <c r="L82" s="4">
        <v>744.4</v>
      </c>
      <c r="M82" s="4">
        <v>724.53902741950901</v>
      </c>
      <c r="N82" s="4">
        <v>746.44119614024999</v>
      </c>
      <c r="O82" s="4">
        <v>671.06143116461305</v>
      </c>
      <c r="P82" s="4">
        <v>653.57791153148003</v>
      </c>
      <c r="Q82" s="4">
        <v>676.53100219738201</v>
      </c>
      <c r="R82" s="4">
        <v>688.01948982516501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292</v>
      </c>
      <c r="B1" s="42" t="s">
        <v>291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3771.2334002101802</v>
      </c>
      <c r="D2" s="45">
        <v>3915.7000000000003</v>
      </c>
      <c r="E2" s="45">
        <v>4413.5</v>
      </c>
      <c r="F2" s="45">
        <v>4712.8999999999996</v>
      </c>
      <c r="G2" s="45">
        <v>4600.0999999999995</v>
      </c>
      <c r="H2" s="45">
        <v>4087.1070985000506</v>
      </c>
      <c r="I2" s="45">
        <v>3882</v>
      </c>
      <c r="J2" s="45">
        <v>4087.8</v>
      </c>
      <c r="K2" s="45">
        <v>3629.3999999999996</v>
      </c>
      <c r="L2" s="45">
        <v>3787.8</v>
      </c>
      <c r="M2" s="45">
        <v>4093.8664373746101</v>
      </c>
      <c r="N2" s="45">
        <v>3592.4333619948402</v>
      </c>
      <c r="O2" s="45">
        <v>3786.2090379287301</v>
      </c>
      <c r="P2" s="45">
        <v>3523.6457437661211</v>
      </c>
      <c r="Q2" s="45">
        <v>3782.8890799656101</v>
      </c>
      <c r="R2" s="45">
        <v>3653.1002197382195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3771.2334002101802</v>
      </c>
      <c r="D21" s="5">
        <v>3915.7000000000003</v>
      </c>
      <c r="E21" s="5">
        <v>4413.5</v>
      </c>
      <c r="F21" s="5">
        <v>4712.8999999999996</v>
      </c>
      <c r="G21" s="5">
        <v>4600.0999999999995</v>
      </c>
      <c r="H21" s="5">
        <v>4087.1070985000506</v>
      </c>
      <c r="I21" s="5">
        <v>3882</v>
      </c>
      <c r="J21" s="5">
        <v>4087.8</v>
      </c>
      <c r="K21" s="5">
        <v>3629.3999999999996</v>
      </c>
      <c r="L21" s="5">
        <v>3787.8</v>
      </c>
      <c r="M21" s="5">
        <v>4093.8664373746101</v>
      </c>
      <c r="N21" s="5">
        <v>3592.4333619948402</v>
      </c>
      <c r="O21" s="5">
        <v>3786.2090379287301</v>
      </c>
      <c r="P21" s="5">
        <v>3523.6457437661211</v>
      </c>
      <c r="Q21" s="5">
        <v>3782.8890799656101</v>
      </c>
      <c r="R21" s="5">
        <v>3653.1002197382195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3771.2334002101802</v>
      </c>
      <c r="D30" s="4">
        <v>3915.7000000000003</v>
      </c>
      <c r="E30" s="4">
        <v>4413.5</v>
      </c>
      <c r="F30" s="4">
        <v>4712.8999999999996</v>
      </c>
      <c r="G30" s="4">
        <v>4600.0999999999995</v>
      </c>
      <c r="H30" s="4">
        <v>4087.1070985000506</v>
      </c>
      <c r="I30" s="4">
        <v>3882</v>
      </c>
      <c r="J30" s="4">
        <v>4087.8</v>
      </c>
      <c r="K30" s="4">
        <v>3629.3999999999996</v>
      </c>
      <c r="L30" s="4">
        <v>3787.8</v>
      </c>
      <c r="M30" s="4">
        <v>4093.8664373746101</v>
      </c>
      <c r="N30" s="4">
        <v>3592.4333619948402</v>
      </c>
      <c r="O30" s="4">
        <v>3786.2090379287301</v>
      </c>
      <c r="P30" s="4">
        <v>3523.6457437661211</v>
      </c>
      <c r="Q30" s="4">
        <v>3782.8890799656101</v>
      </c>
      <c r="R30" s="4">
        <v>3653.1002197382195</v>
      </c>
    </row>
    <row r="31" spans="1:18" ht="11.25" customHeight="1" x14ac:dyDescent="0.25">
      <c r="A31" s="50" t="s">
        <v>231</v>
      </c>
      <c r="B31" s="51" t="s">
        <v>230</v>
      </c>
      <c r="C31" s="7">
        <v>2226.9752555651098</v>
      </c>
      <c r="D31" s="7">
        <v>2450.4</v>
      </c>
      <c r="E31" s="7">
        <v>2883.3</v>
      </c>
      <c r="F31" s="7">
        <v>3069</v>
      </c>
      <c r="G31" s="7">
        <v>2995.6</v>
      </c>
      <c r="H31" s="7">
        <v>2736.5052068405498</v>
      </c>
      <c r="I31" s="7">
        <v>2553</v>
      </c>
      <c r="J31" s="7">
        <v>2718.2</v>
      </c>
      <c r="K31" s="7">
        <v>2350</v>
      </c>
      <c r="L31" s="7">
        <v>2247.5</v>
      </c>
      <c r="M31" s="7">
        <v>2416.9771663322799</v>
      </c>
      <c r="N31" s="7">
        <v>2277.7300085984498</v>
      </c>
      <c r="O31" s="7">
        <v>2408.3309448743698</v>
      </c>
      <c r="P31" s="7">
        <v>2242.0942008216298</v>
      </c>
      <c r="Q31" s="7">
        <v>2339.2567115697002</v>
      </c>
      <c r="R31" s="7">
        <v>2061.8133180472</v>
      </c>
    </row>
    <row r="32" spans="1:18" ht="11.25" customHeight="1" x14ac:dyDescent="0.25">
      <c r="A32" s="52" t="s">
        <v>229</v>
      </c>
      <c r="B32" s="53" t="s">
        <v>228</v>
      </c>
      <c r="C32" s="6">
        <v>2226.9752555651098</v>
      </c>
      <c r="D32" s="6">
        <v>2450.4</v>
      </c>
      <c r="E32" s="6">
        <v>2883.3</v>
      </c>
      <c r="F32" s="6">
        <v>3069</v>
      </c>
      <c r="G32" s="6">
        <v>2995.6</v>
      </c>
      <c r="H32" s="6">
        <v>2736.5052068405498</v>
      </c>
      <c r="I32" s="6">
        <v>2553</v>
      </c>
      <c r="J32" s="6">
        <v>2718.2</v>
      </c>
      <c r="K32" s="6">
        <v>2350</v>
      </c>
      <c r="L32" s="6">
        <v>2247.5</v>
      </c>
      <c r="M32" s="6">
        <v>2416.9771663322799</v>
      </c>
      <c r="N32" s="6">
        <v>2277.7300085984498</v>
      </c>
      <c r="O32" s="6">
        <v>2408.3309448743698</v>
      </c>
      <c r="P32" s="6">
        <v>2242.0942008216298</v>
      </c>
      <c r="Q32" s="6">
        <v>2339.2567115697002</v>
      </c>
      <c r="R32" s="6">
        <v>2061.8133180472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7.5476470706817054</v>
      </c>
      <c r="D34" s="7">
        <v>15.1</v>
      </c>
      <c r="E34" s="7">
        <v>72.304729999999836</v>
      </c>
      <c r="F34" s="7">
        <v>65.8</v>
      </c>
      <c r="G34" s="7">
        <v>106.9</v>
      </c>
      <c r="H34" s="7">
        <v>45.333752880305383</v>
      </c>
      <c r="I34" s="7">
        <v>165.18756999999914</v>
      </c>
      <c r="J34" s="7">
        <v>115.49157000000059</v>
      </c>
      <c r="K34" s="7">
        <v>63.7</v>
      </c>
      <c r="L34" s="7">
        <v>66.900000000000006</v>
      </c>
      <c r="M34" s="7">
        <v>127.37651667144473</v>
      </c>
      <c r="N34" s="7">
        <v>106.85965415114242</v>
      </c>
      <c r="O34" s="7">
        <v>129.55226003201369</v>
      </c>
      <c r="P34" s="7">
        <v>91.764593484283907</v>
      </c>
      <c r="Q34" s="7">
        <v>125.22483178365974</v>
      </c>
      <c r="R34" s="7">
        <v>117.65725466775666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31.910305336805422</v>
      </c>
      <c r="D38" s="7">
        <v>110.1</v>
      </c>
      <c r="E38" s="7">
        <v>39.102559999999997</v>
      </c>
      <c r="F38" s="7">
        <v>36</v>
      </c>
      <c r="G38" s="7">
        <v>22.6</v>
      </c>
      <c r="H38" s="7">
        <v>19.561824873008351</v>
      </c>
      <c r="I38" s="7">
        <v>19.59853</v>
      </c>
      <c r="J38" s="7">
        <v>15.39888</v>
      </c>
      <c r="K38" s="7">
        <v>25.7</v>
      </c>
      <c r="L38" s="7">
        <v>30.9</v>
      </c>
      <c r="M38" s="7">
        <v>23.66962835578488</v>
      </c>
      <c r="N38" s="7">
        <v>26.774625011942348</v>
      </c>
      <c r="O38" s="7">
        <v>22.642983501170665</v>
      </c>
      <c r="P38" s="7">
        <v>4.1081494219929304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31.910305336805422</v>
      </c>
      <c r="D41" s="6">
        <v>110.1</v>
      </c>
      <c r="E41" s="6">
        <v>39.102559999999997</v>
      </c>
      <c r="F41" s="6">
        <v>36</v>
      </c>
      <c r="G41" s="6">
        <v>22.6</v>
      </c>
      <c r="H41" s="6">
        <v>19.561824873008351</v>
      </c>
      <c r="I41" s="6">
        <v>19.59853</v>
      </c>
      <c r="J41" s="6">
        <v>15.39888</v>
      </c>
      <c r="K41" s="6">
        <v>25.7</v>
      </c>
      <c r="L41" s="6">
        <v>30.9</v>
      </c>
      <c r="M41" s="6">
        <v>23.66962835578488</v>
      </c>
      <c r="N41" s="6">
        <v>26.774625011942348</v>
      </c>
      <c r="O41" s="6">
        <v>22.642983501170665</v>
      </c>
      <c r="P41" s="6">
        <v>4.1081494219929304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863.87120016585072</v>
      </c>
      <c r="D42" s="7">
        <v>788.2</v>
      </c>
      <c r="E42" s="7">
        <v>839.75487999999996</v>
      </c>
      <c r="F42" s="7">
        <v>984.7</v>
      </c>
      <c r="G42" s="7">
        <v>1014.1</v>
      </c>
      <c r="H42" s="7">
        <v>797.66386258728585</v>
      </c>
      <c r="I42" s="7">
        <v>701.94718</v>
      </c>
      <c r="J42" s="7">
        <v>774.44344999999998</v>
      </c>
      <c r="K42" s="7">
        <v>743</v>
      </c>
      <c r="L42" s="7">
        <v>1012</v>
      </c>
      <c r="M42" s="7">
        <v>961.59357982230244</v>
      </c>
      <c r="N42" s="7">
        <v>168.14751122575728</v>
      </c>
      <c r="O42" s="7">
        <v>295.31418566294758</v>
      </c>
      <c r="P42" s="7">
        <v>273.239705741855</v>
      </c>
      <c r="Q42" s="7">
        <v>405.64915945330523</v>
      </c>
      <c r="R42" s="7">
        <v>450.85228158923593</v>
      </c>
    </row>
    <row r="43" spans="1:18" ht="11.25" customHeight="1" x14ac:dyDescent="0.25">
      <c r="A43" s="50" t="s">
        <v>207</v>
      </c>
      <c r="B43" s="51" t="s">
        <v>206</v>
      </c>
      <c r="C43" s="7">
        <v>46.910059641830657</v>
      </c>
      <c r="D43" s="7">
        <v>23.5</v>
      </c>
      <c r="E43" s="7">
        <v>22.40146</v>
      </c>
      <c r="F43" s="7">
        <v>8.1999999999999993</v>
      </c>
      <c r="G43" s="7">
        <v>4.0999999999999996</v>
      </c>
      <c r="H43" s="7">
        <v>42.825826614534783</v>
      </c>
      <c r="I43" s="7">
        <v>28.597850000000001</v>
      </c>
      <c r="J43" s="7">
        <v>23.498280000000001</v>
      </c>
      <c r="K43" s="7">
        <v>40.799999999999997</v>
      </c>
      <c r="L43" s="7">
        <v>32.6</v>
      </c>
      <c r="M43" s="7">
        <v>36.710614311646225</v>
      </c>
      <c r="N43" s="7">
        <v>47.936371453138484</v>
      </c>
      <c r="O43" s="7">
        <v>53.024708198943998</v>
      </c>
      <c r="P43" s="7">
        <v>54.050826406802301</v>
      </c>
      <c r="Q43" s="7">
        <v>69.35970083916618</v>
      </c>
      <c r="R43" s="7">
        <v>64.250510567654445</v>
      </c>
    </row>
    <row r="44" spans="1:18" ht="11.25" customHeight="1" x14ac:dyDescent="0.25">
      <c r="A44" s="50" t="s">
        <v>205</v>
      </c>
      <c r="B44" s="51" t="s">
        <v>204</v>
      </c>
      <c r="C44" s="7">
        <v>3.821593453509621</v>
      </c>
      <c r="D44" s="7">
        <v>1.9</v>
      </c>
      <c r="E44" s="7">
        <v>0</v>
      </c>
      <c r="F44" s="7">
        <v>1</v>
      </c>
      <c r="G44" s="7">
        <v>2.9</v>
      </c>
      <c r="H44" s="7">
        <v>0.95540048219820728</v>
      </c>
      <c r="I44" s="7">
        <v>0.99992000000000003</v>
      </c>
      <c r="J44" s="7">
        <v>0.99992999999999999</v>
      </c>
      <c r="K44" s="7">
        <v>1</v>
      </c>
      <c r="L44" s="7">
        <v>0</v>
      </c>
      <c r="M44" s="7">
        <v>4.7769179325499369</v>
      </c>
      <c r="N44" s="7">
        <v>0</v>
      </c>
      <c r="O44" s="7">
        <v>0</v>
      </c>
      <c r="P44" s="7">
        <v>0.95538358650998001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590.19733897639207</v>
      </c>
      <c r="D45" s="7">
        <v>526.5</v>
      </c>
      <c r="E45" s="7">
        <v>556.63636999999994</v>
      </c>
      <c r="F45" s="7">
        <v>548.19999999999993</v>
      </c>
      <c r="G45" s="7">
        <v>453.9</v>
      </c>
      <c r="H45" s="7">
        <v>444.2612242221681</v>
      </c>
      <c r="I45" s="7">
        <v>412.66895</v>
      </c>
      <c r="J45" s="7">
        <v>439.76789000000002</v>
      </c>
      <c r="K45" s="7">
        <v>405.2</v>
      </c>
      <c r="L45" s="7">
        <v>397.9</v>
      </c>
      <c r="M45" s="7">
        <v>522.76201394860175</v>
      </c>
      <c r="N45" s="7">
        <v>964.98519155441022</v>
      </c>
      <c r="O45" s="7">
        <v>877.34395565928367</v>
      </c>
      <c r="P45" s="7">
        <v>857.43288430304733</v>
      </c>
      <c r="Q45" s="7">
        <v>843.39867631977882</v>
      </c>
      <c r="R45" s="7">
        <v>958.5268548663721</v>
      </c>
    </row>
    <row r="46" spans="1:18" ht="11.25" customHeight="1" x14ac:dyDescent="0.25">
      <c r="A46" s="52" t="s">
        <v>201</v>
      </c>
      <c r="B46" s="53" t="s">
        <v>200</v>
      </c>
      <c r="C46" s="6">
        <v>129.12208881045618</v>
      </c>
      <c r="D46" s="6">
        <v>97.9</v>
      </c>
      <c r="E46" s="6">
        <v>103.10674</v>
      </c>
      <c r="F46" s="6">
        <v>91.6</v>
      </c>
      <c r="G46" s="6">
        <v>73.900000000000006</v>
      </c>
      <c r="H46" s="6">
        <v>71.846116261305482</v>
      </c>
      <c r="I46" s="6">
        <v>50.996160000000003</v>
      </c>
      <c r="J46" s="6">
        <v>99.992699999999999</v>
      </c>
      <c r="K46" s="6">
        <v>105.2</v>
      </c>
      <c r="L46" s="6">
        <v>105.2</v>
      </c>
      <c r="M46" s="6">
        <v>178.08350052546163</v>
      </c>
      <c r="N46" s="6">
        <v>649.8041463647661</v>
      </c>
      <c r="O46" s="6">
        <v>561.29758679062297</v>
      </c>
      <c r="P46" s="6">
        <v>601.91554409095204</v>
      </c>
      <c r="Q46" s="6">
        <v>541.50245779117654</v>
      </c>
      <c r="R46" s="6">
        <v>720.63277112888568</v>
      </c>
    </row>
    <row r="47" spans="1:18" ht="11.25" customHeight="1" x14ac:dyDescent="0.25">
      <c r="A47" s="52" t="s">
        <v>199</v>
      </c>
      <c r="B47" s="53" t="s">
        <v>198</v>
      </c>
      <c r="C47" s="6">
        <v>16.815011195442342</v>
      </c>
      <c r="D47" s="6">
        <v>16.8</v>
      </c>
      <c r="E47" s="6">
        <v>19.801290000000002</v>
      </c>
      <c r="F47" s="6">
        <v>24.7</v>
      </c>
      <c r="G47" s="6">
        <v>20.8</v>
      </c>
      <c r="H47" s="6">
        <v>22.738531476317405</v>
      </c>
      <c r="I47" s="6">
        <v>17.798660000000002</v>
      </c>
      <c r="J47" s="6">
        <v>17.7987</v>
      </c>
      <c r="K47" s="6">
        <v>21.8</v>
      </c>
      <c r="L47" s="6">
        <v>20.8</v>
      </c>
      <c r="M47" s="6">
        <v>21.758861182764978</v>
      </c>
      <c r="N47" s="6">
        <v>25.699818477118647</v>
      </c>
      <c r="O47" s="6">
        <v>22.738523515943537</v>
      </c>
      <c r="P47" s="6">
        <v>12.849909238559301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1</v>
      </c>
      <c r="G48" s="6">
        <v>0</v>
      </c>
      <c r="H48" s="6">
        <v>0</v>
      </c>
      <c r="I48" s="6">
        <v>0</v>
      </c>
      <c r="J48" s="6">
        <v>0</v>
      </c>
      <c r="K48" s="6">
        <v>11</v>
      </c>
      <c r="L48" s="6">
        <v>5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11.2</v>
      </c>
      <c r="L50" s="6">
        <v>5.0999999999999996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444.26023897049362</v>
      </c>
      <c r="D51" s="6">
        <v>411.8</v>
      </c>
      <c r="E51" s="6">
        <v>433.72834</v>
      </c>
      <c r="F51" s="6">
        <v>430.9</v>
      </c>
      <c r="G51" s="6">
        <v>359.2</v>
      </c>
      <c r="H51" s="6">
        <v>349.67657648454519</v>
      </c>
      <c r="I51" s="6">
        <v>343.87412999999998</v>
      </c>
      <c r="J51" s="6">
        <v>321.97649000000001</v>
      </c>
      <c r="K51" s="6">
        <v>256</v>
      </c>
      <c r="L51" s="6">
        <v>261.8</v>
      </c>
      <c r="M51" s="6">
        <v>322.91965224037511</v>
      </c>
      <c r="N51" s="6">
        <v>289.48122671252548</v>
      </c>
      <c r="O51" s="6">
        <v>293.30784535271727</v>
      </c>
      <c r="P51" s="6">
        <v>242.667430973536</v>
      </c>
      <c r="Q51" s="6">
        <v>301.89621852860233</v>
      </c>
      <c r="R51" s="6">
        <v>237.89408373748643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294</v>
      </c>
      <c r="B1" s="42" t="s">
        <v>293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13.112639724849499</v>
      </c>
      <c r="D2" s="45">
        <v>11.5</v>
      </c>
      <c r="E2" s="45">
        <v>9.9</v>
      </c>
      <c r="F2" s="45">
        <v>7.5</v>
      </c>
      <c r="G2" s="45">
        <v>10.4</v>
      </c>
      <c r="H2" s="45">
        <v>10.652526989586301</v>
      </c>
      <c r="I2" s="45">
        <v>63.300000000000004</v>
      </c>
      <c r="J2" s="45">
        <v>189.39999999999998</v>
      </c>
      <c r="K2" s="45">
        <v>247.8</v>
      </c>
      <c r="L2" s="45">
        <v>234.60000000000002</v>
      </c>
      <c r="M2" s="45">
        <v>146.93799560523519</v>
      </c>
      <c r="N2" s="45">
        <v>171.9212763924717</v>
      </c>
      <c r="O2" s="45">
        <v>318.548772332091</v>
      </c>
      <c r="P2" s="45">
        <v>296.86156491831503</v>
      </c>
      <c r="Q2" s="45">
        <v>321.89261488487602</v>
      </c>
      <c r="R2" s="45">
        <v>361.97095633897004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11.6</v>
      </c>
      <c r="J21" s="5">
        <v>105.3</v>
      </c>
      <c r="K21" s="5">
        <v>126.6</v>
      </c>
      <c r="L21" s="5">
        <v>117.2</v>
      </c>
      <c r="M21" s="5">
        <v>44.711951848667198</v>
      </c>
      <c r="N21" s="5">
        <v>59.544282029234701</v>
      </c>
      <c r="O21" s="5">
        <v>106.40584694754899</v>
      </c>
      <c r="P21" s="5">
        <v>116.50902837489301</v>
      </c>
      <c r="Q21" s="5">
        <v>99.957007738607004</v>
      </c>
      <c r="R21" s="5">
        <v>101.676698194325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11.6</v>
      </c>
      <c r="J22" s="4">
        <v>105.3</v>
      </c>
      <c r="K22" s="4">
        <v>126.6</v>
      </c>
      <c r="L22" s="4">
        <v>117.2</v>
      </c>
      <c r="M22" s="4">
        <v>44.711951848667198</v>
      </c>
      <c r="N22" s="4">
        <v>59.544282029234701</v>
      </c>
      <c r="O22" s="4">
        <v>106.40584694754899</v>
      </c>
      <c r="P22" s="4">
        <v>116.50902837489301</v>
      </c>
      <c r="Q22" s="4">
        <v>99.957007738607004</v>
      </c>
      <c r="R22" s="4">
        <v>101.676698194325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11.6</v>
      </c>
      <c r="J26" s="7">
        <v>105.3</v>
      </c>
      <c r="K26" s="7">
        <v>126.6</v>
      </c>
      <c r="L26" s="7">
        <v>117.2</v>
      </c>
      <c r="M26" s="7">
        <v>44.711951848667198</v>
      </c>
      <c r="N26" s="7">
        <v>59.544282029234701</v>
      </c>
      <c r="O26" s="7">
        <v>106.40584694754899</v>
      </c>
      <c r="P26" s="7">
        <v>116.50902837489301</v>
      </c>
      <c r="Q26" s="7">
        <v>99.957007738607004</v>
      </c>
      <c r="R26" s="7">
        <v>101.676698194325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11.6</v>
      </c>
      <c r="J28" s="6">
        <v>105.3</v>
      </c>
      <c r="K28" s="6">
        <v>126.6</v>
      </c>
      <c r="L28" s="6">
        <v>117.2</v>
      </c>
      <c r="M28" s="6">
        <v>44.711951848667198</v>
      </c>
      <c r="N28" s="6">
        <v>59.544282029234701</v>
      </c>
      <c r="O28" s="6">
        <v>106.40584694754899</v>
      </c>
      <c r="P28" s="6">
        <v>116.50902837489301</v>
      </c>
      <c r="Q28" s="6">
        <v>99.957007738607004</v>
      </c>
      <c r="R28" s="6">
        <v>101.676698194325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13.112639724849499</v>
      </c>
      <c r="D52" s="5">
        <v>11.5</v>
      </c>
      <c r="E52" s="5">
        <v>9.9</v>
      </c>
      <c r="F52" s="5">
        <v>7.5</v>
      </c>
      <c r="G52" s="5">
        <v>10.4</v>
      </c>
      <c r="H52" s="5">
        <v>10.652526989586301</v>
      </c>
      <c r="I52" s="5">
        <v>51.7</v>
      </c>
      <c r="J52" s="5">
        <v>84.1</v>
      </c>
      <c r="K52" s="5">
        <v>121.2</v>
      </c>
      <c r="L52" s="5">
        <v>117.4</v>
      </c>
      <c r="M52" s="5">
        <v>102.226043756568</v>
      </c>
      <c r="N52" s="5">
        <v>112.376994363237</v>
      </c>
      <c r="O52" s="5">
        <v>212.142925384542</v>
      </c>
      <c r="P52" s="5">
        <v>180.35253654342199</v>
      </c>
      <c r="Q52" s="5">
        <v>221.93560714626901</v>
      </c>
      <c r="R52" s="5">
        <v>260.29425814464503</v>
      </c>
    </row>
    <row r="53" spans="1:18" ht="11.25" customHeight="1" x14ac:dyDescent="0.25">
      <c r="A53" s="48" t="s">
        <v>187</v>
      </c>
      <c r="B53" s="49" t="s">
        <v>186</v>
      </c>
      <c r="C53" s="4">
        <v>13.112639724849499</v>
      </c>
      <c r="D53" s="4">
        <v>11.5</v>
      </c>
      <c r="E53" s="4">
        <v>9.9</v>
      </c>
      <c r="F53" s="4">
        <v>7.5</v>
      </c>
      <c r="G53" s="4">
        <v>10.4</v>
      </c>
      <c r="H53" s="4">
        <v>10.652526989586301</v>
      </c>
      <c r="I53" s="4">
        <v>51.7</v>
      </c>
      <c r="J53" s="4">
        <v>84.1</v>
      </c>
      <c r="K53" s="4">
        <v>121.2</v>
      </c>
      <c r="L53" s="4">
        <v>117.4</v>
      </c>
      <c r="M53" s="4">
        <v>102.226043756568</v>
      </c>
      <c r="N53" s="4">
        <v>112.376994363237</v>
      </c>
      <c r="O53" s="4">
        <v>212.142925384542</v>
      </c>
      <c r="P53" s="4">
        <v>180.35253654342199</v>
      </c>
      <c r="Q53" s="4">
        <v>221.93560714626901</v>
      </c>
      <c r="R53" s="4">
        <v>260.29425814464503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296</v>
      </c>
      <c r="B1" s="42" t="s">
        <v>295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301.184675647272</v>
      </c>
      <c r="D2" s="45">
        <v>289.3</v>
      </c>
      <c r="E2" s="45">
        <v>271</v>
      </c>
      <c r="F2" s="45">
        <v>250.4</v>
      </c>
      <c r="G2" s="45">
        <v>261.2</v>
      </c>
      <c r="H2" s="45">
        <v>262.32444826597902</v>
      </c>
      <c r="I2" s="45">
        <v>290.39999999999998</v>
      </c>
      <c r="J2" s="45">
        <v>367</v>
      </c>
      <c r="K2" s="45">
        <v>367</v>
      </c>
      <c r="L2" s="45">
        <v>255.8</v>
      </c>
      <c r="M2" s="45">
        <v>322.77634470239798</v>
      </c>
      <c r="N2" s="45">
        <v>357.31346135473399</v>
      </c>
      <c r="O2" s="45">
        <v>279.59300659214699</v>
      </c>
      <c r="P2" s="45">
        <v>276.344702398013</v>
      </c>
      <c r="Q2" s="45">
        <v>391.85057800707</v>
      </c>
      <c r="R2" s="45">
        <v>376.73163275054901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301.184675647272</v>
      </c>
      <c r="D21" s="5">
        <v>289.3</v>
      </c>
      <c r="E21" s="5">
        <v>271</v>
      </c>
      <c r="F21" s="5">
        <v>250.4</v>
      </c>
      <c r="G21" s="5">
        <v>261.2</v>
      </c>
      <c r="H21" s="5">
        <v>262.32444826597902</v>
      </c>
      <c r="I21" s="5">
        <v>290.39999999999998</v>
      </c>
      <c r="J21" s="5">
        <v>367</v>
      </c>
      <c r="K21" s="5">
        <v>367</v>
      </c>
      <c r="L21" s="5">
        <v>255.8</v>
      </c>
      <c r="M21" s="5">
        <v>322.77634470239798</v>
      </c>
      <c r="N21" s="5">
        <v>357.31346135473399</v>
      </c>
      <c r="O21" s="5">
        <v>279.59300659214699</v>
      </c>
      <c r="P21" s="5">
        <v>276.344702398013</v>
      </c>
      <c r="Q21" s="5">
        <v>391.85057800707</v>
      </c>
      <c r="R21" s="5">
        <v>376.73163275054901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301.184675647272</v>
      </c>
      <c r="D30" s="4">
        <v>289.3</v>
      </c>
      <c r="E30" s="4">
        <v>271</v>
      </c>
      <c r="F30" s="4">
        <v>250.4</v>
      </c>
      <c r="G30" s="4">
        <v>261.2</v>
      </c>
      <c r="H30" s="4">
        <v>262.32444826597902</v>
      </c>
      <c r="I30" s="4">
        <v>290.39999999999998</v>
      </c>
      <c r="J30" s="4">
        <v>367</v>
      </c>
      <c r="K30" s="4">
        <v>367</v>
      </c>
      <c r="L30" s="4">
        <v>255.8</v>
      </c>
      <c r="M30" s="4">
        <v>322.77634470239798</v>
      </c>
      <c r="N30" s="4">
        <v>357.31346135473399</v>
      </c>
      <c r="O30" s="4">
        <v>279.59300659214699</v>
      </c>
      <c r="P30" s="4">
        <v>276.344702398013</v>
      </c>
      <c r="Q30" s="4">
        <v>391.85057800707</v>
      </c>
      <c r="R30" s="4">
        <v>376.73163275054901</v>
      </c>
    </row>
    <row r="31" spans="1:18" ht="11.25" customHeight="1" x14ac:dyDescent="0.25">
      <c r="A31" s="50" t="s">
        <v>231</v>
      </c>
      <c r="B31" s="51" t="s">
        <v>230</v>
      </c>
      <c r="C31" s="7">
        <v>301.184675647272</v>
      </c>
      <c r="D31" s="7">
        <v>289.3</v>
      </c>
      <c r="E31" s="7">
        <v>271</v>
      </c>
      <c r="F31" s="7">
        <v>250.4</v>
      </c>
      <c r="G31" s="7">
        <v>261.2</v>
      </c>
      <c r="H31" s="7">
        <v>262.32444826597902</v>
      </c>
      <c r="I31" s="7">
        <v>290.39999999999998</v>
      </c>
      <c r="J31" s="7">
        <v>367</v>
      </c>
      <c r="K31" s="7">
        <v>367</v>
      </c>
      <c r="L31" s="7">
        <v>255.8</v>
      </c>
      <c r="M31" s="7">
        <v>322.77634470239798</v>
      </c>
      <c r="N31" s="7">
        <v>357.31346135473399</v>
      </c>
      <c r="O31" s="7">
        <v>279.59300659214699</v>
      </c>
      <c r="P31" s="7">
        <v>276.344702398013</v>
      </c>
      <c r="Q31" s="7">
        <v>391.85057800707</v>
      </c>
      <c r="R31" s="7">
        <v>376.73163275054901</v>
      </c>
    </row>
    <row r="32" spans="1:18" ht="11.25" customHeight="1" x14ac:dyDescent="0.25">
      <c r="A32" s="52" t="s">
        <v>229</v>
      </c>
      <c r="B32" s="53" t="s">
        <v>228</v>
      </c>
      <c r="C32" s="6">
        <v>301.184675647272</v>
      </c>
      <c r="D32" s="6">
        <v>289.3</v>
      </c>
      <c r="E32" s="6">
        <v>271</v>
      </c>
      <c r="F32" s="6">
        <v>250.4</v>
      </c>
      <c r="G32" s="6">
        <v>261.2</v>
      </c>
      <c r="H32" s="6">
        <v>262.32444826597902</v>
      </c>
      <c r="I32" s="6">
        <v>290.39999999999998</v>
      </c>
      <c r="J32" s="6">
        <v>367</v>
      </c>
      <c r="K32" s="6">
        <v>367</v>
      </c>
      <c r="L32" s="6">
        <v>255.8</v>
      </c>
      <c r="M32" s="6">
        <v>322.77634470239798</v>
      </c>
      <c r="N32" s="6">
        <v>357.31346135473399</v>
      </c>
      <c r="O32" s="6">
        <v>279.59300659214699</v>
      </c>
      <c r="P32" s="6">
        <v>276.344702398013</v>
      </c>
      <c r="Q32" s="6">
        <v>391.85057800707</v>
      </c>
      <c r="R32" s="6">
        <v>376.73163275054901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298</v>
      </c>
      <c r="B1" s="42" t="s">
        <v>297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132777.58670106</v>
      </c>
      <c r="D2" s="45">
        <v>142458.5</v>
      </c>
      <c r="E2" s="45">
        <v>140602.6</v>
      </c>
      <c r="F2" s="45">
        <v>141195.5</v>
      </c>
      <c r="G2" s="45">
        <v>147450.9045</v>
      </c>
      <c r="H2" s="45">
        <v>157541.56259959345</v>
      </c>
      <c r="I2" s="45">
        <v>165399.4</v>
      </c>
      <c r="J2" s="45">
        <v>163475.19510000004</v>
      </c>
      <c r="K2" s="45">
        <v>165678.82331999997</v>
      </c>
      <c r="L2" s="45">
        <v>169857.8</v>
      </c>
      <c r="M2" s="45">
        <v>179483.51963313296</v>
      </c>
      <c r="N2" s="45">
        <v>177526.65885275649</v>
      </c>
      <c r="O2" s="45">
        <v>188673.67006769576</v>
      </c>
      <c r="P2" s="45">
        <v>193919.126779402</v>
      </c>
      <c r="Q2" s="45">
        <v>196073.707843699</v>
      </c>
      <c r="R2" s="45">
        <v>220509.26722078933</v>
      </c>
    </row>
    <row r="3" spans="1:18" ht="11.25" customHeight="1" x14ac:dyDescent="0.25">
      <c r="A3" s="46" t="s">
        <v>286</v>
      </c>
      <c r="B3" s="47" t="s">
        <v>285</v>
      </c>
      <c r="C3" s="5">
        <v>14014.211330849197</v>
      </c>
      <c r="D3" s="5">
        <v>18813.58679999999</v>
      </c>
      <c r="E3" s="5">
        <v>13755.209780000005</v>
      </c>
      <c r="F3" s="5">
        <v>13810.6</v>
      </c>
      <c r="G3" s="5">
        <v>14264.509669999999</v>
      </c>
      <c r="H3" s="5">
        <v>12990.780548390176</v>
      </c>
      <c r="I3" s="5">
        <v>13493.9</v>
      </c>
      <c r="J3" s="5">
        <v>16279.600000000002</v>
      </c>
      <c r="K3" s="5">
        <v>13160.492069999978</v>
      </c>
      <c r="L3" s="5">
        <v>12222.399999999998</v>
      </c>
      <c r="M3" s="5">
        <v>12775.411503326115</v>
      </c>
      <c r="N3" s="5">
        <v>15001.146460303804</v>
      </c>
      <c r="O3" s="5">
        <v>17742.856261586279</v>
      </c>
      <c r="P3" s="5">
        <v>25203.066781312747</v>
      </c>
      <c r="Q3" s="5">
        <v>28670.034393809095</v>
      </c>
      <c r="R3" s="5">
        <v>34269.561478933792</v>
      </c>
    </row>
    <row r="4" spans="1:18" ht="11.25" customHeight="1" x14ac:dyDescent="0.25">
      <c r="A4" s="48" t="s">
        <v>284</v>
      </c>
      <c r="B4" s="49" t="s">
        <v>283</v>
      </c>
      <c r="C4" s="4">
        <v>13992.237545809656</v>
      </c>
      <c r="D4" s="4">
        <v>18783.986829999991</v>
      </c>
      <c r="E4" s="4">
        <v>13728.509770000004</v>
      </c>
      <c r="F4" s="4">
        <v>13790.6</v>
      </c>
      <c r="G4" s="4">
        <v>14245.409529999999</v>
      </c>
      <c r="H4" s="4">
        <v>12964.985144127491</v>
      </c>
      <c r="I4" s="4">
        <v>13473.800149999999</v>
      </c>
      <c r="J4" s="4">
        <v>16230.400000000001</v>
      </c>
      <c r="K4" s="4">
        <v>13125.691829999978</v>
      </c>
      <c r="L4" s="4">
        <v>12165.999529999997</v>
      </c>
      <c r="M4" s="4">
        <v>12723.820796519958</v>
      </c>
      <c r="N4" s="4">
        <v>14952.899666002837</v>
      </c>
      <c r="O4" s="4">
        <v>17691.265554445712</v>
      </c>
      <c r="P4" s="4">
        <v>25161.985287092819</v>
      </c>
      <c r="Q4" s="4">
        <v>28638.506735454266</v>
      </c>
      <c r="R4" s="4">
        <v>34249.020731823824</v>
      </c>
    </row>
    <row r="5" spans="1:18" ht="11.25" customHeight="1" x14ac:dyDescent="0.25">
      <c r="A5" s="50" t="s">
        <v>282</v>
      </c>
      <c r="B5" s="51" t="s">
        <v>281</v>
      </c>
      <c r="C5" s="7">
        <v>13626.350140352322</v>
      </c>
      <c r="D5" s="7">
        <v>18329.787149999993</v>
      </c>
      <c r="E5" s="7">
        <v>13314.609470000005</v>
      </c>
      <c r="F5" s="7">
        <v>13349.099999999999</v>
      </c>
      <c r="G5" s="7">
        <v>13996.207619999999</v>
      </c>
      <c r="H5" s="7">
        <v>12713.073913795515</v>
      </c>
      <c r="I5" s="7">
        <v>13151.402539999999</v>
      </c>
      <c r="J5" s="7">
        <v>15848.800000000001</v>
      </c>
      <c r="K5" s="7">
        <v>12904.390289999978</v>
      </c>
      <c r="L5" s="7">
        <v>12072.398769999996</v>
      </c>
      <c r="M5" s="7">
        <v>12542.871169314658</v>
      </c>
      <c r="N5" s="7">
        <v>14823.039358768008</v>
      </c>
      <c r="O5" s="7">
        <v>17506.757122658273</v>
      </c>
      <c r="P5" s="7">
        <v>25031.742619661847</v>
      </c>
      <c r="Q5" s="7">
        <v>28291.129263399234</v>
      </c>
      <c r="R5" s="7">
        <v>34028.040508264065</v>
      </c>
    </row>
    <row r="6" spans="1:18" ht="11.25" customHeight="1" x14ac:dyDescent="0.25">
      <c r="A6" s="52" t="s">
        <v>280</v>
      </c>
      <c r="B6" s="53" t="s">
        <v>279</v>
      </c>
      <c r="C6" s="6">
        <v>64.392743985443303</v>
      </c>
      <c r="D6" s="6">
        <v>175.69988999999259</v>
      </c>
      <c r="E6" s="6">
        <v>134.40010000000439</v>
      </c>
      <c r="F6" s="6">
        <v>184.79999999999927</v>
      </c>
      <c r="G6" s="6">
        <v>207.80160999999862</v>
      </c>
      <c r="H6" s="6">
        <v>124.55836410176016</v>
      </c>
      <c r="I6" s="6">
        <v>166.59876999999869</v>
      </c>
      <c r="J6" s="6">
        <v>83.3</v>
      </c>
      <c r="K6" s="6">
        <v>109.20076999997764</v>
      </c>
      <c r="L6" s="6">
        <v>28.700229999996736</v>
      </c>
      <c r="M6" s="6">
        <v>25.890891749013463</v>
      </c>
      <c r="N6" s="6">
        <v>146.26899420748487</v>
      </c>
      <c r="O6" s="6">
        <v>179.15828438027529</v>
      </c>
      <c r="P6" s="6">
        <v>113.3801471290717</v>
      </c>
      <c r="Q6" s="6">
        <v>79.08187637336232</v>
      </c>
      <c r="R6" s="6">
        <v>79.081876373363897</v>
      </c>
    </row>
    <row r="7" spans="1:18" ht="11.25" customHeight="1" x14ac:dyDescent="0.25">
      <c r="A7" s="52" t="s">
        <v>278</v>
      </c>
      <c r="B7" s="53" t="s">
        <v>277</v>
      </c>
      <c r="C7" s="6">
        <v>3330.843659211298</v>
      </c>
      <c r="D7" s="6">
        <v>3934.7972399999999</v>
      </c>
      <c r="E7" s="6">
        <v>3387.7024099999999</v>
      </c>
      <c r="F7" s="6">
        <v>3121.3</v>
      </c>
      <c r="G7" s="6">
        <v>3414.42625</v>
      </c>
      <c r="H7" s="6">
        <v>3415.072678043678</v>
      </c>
      <c r="I7" s="6">
        <v>3121.2768700000001</v>
      </c>
      <c r="J7" s="6">
        <v>2989.8</v>
      </c>
      <c r="K7" s="6">
        <v>2942.62059</v>
      </c>
      <c r="L7" s="6">
        <v>2087.9170800000002</v>
      </c>
      <c r="M7" s="6">
        <v>3128.8330602745564</v>
      </c>
      <c r="N7" s="6">
        <v>2974.0566003800686</v>
      </c>
      <c r="O7" s="6">
        <v>2791.2244484110761</v>
      </c>
      <c r="P7" s="6">
        <v>2843.2693226330434</v>
      </c>
      <c r="Q7" s="6">
        <v>3043.9237603897968</v>
      </c>
      <c r="R7" s="6">
        <v>2654.2705646316999</v>
      </c>
    </row>
    <row r="8" spans="1:18" ht="11.25" customHeight="1" x14ac:dyDescent="0.25">
      <c r="A8" s="52" t="s">
        <v>276</v>
      </c>
      <c r="B8" s="53" t="s">
        <v>275</v>
      </c>
      <c r="C8" s="6">
        <v>10231.113737155581</v>
      </c>
      <c r="D8" s="6">
        <v>14219.29002</v>
      </c>
      <c r="E8" s="6">
        <v>9792.5069600000006</v>
      </c>
      <c r="F8" s="6">
        <v>10043</v>
      </c>
      <c r="G8" s="6">
        <v>10373.97976</v>
      </c>
      <c r="H8" s="6">
        <v>9173.442871650077</v>
      </c>
      <c r="I8" s="6">
        <v>9863.5269000000008</v>
      </c>
      <c r="J8" s="6">
        <v>12775.7</v>
      </c>
      <c r="K8" s="6">
        <v>9852.5689299999995</v>
      </c>
      <c r="L8" s="6">
        <v>9955.7814600000002</v>
      </c>
      <c r="M8" s="6">
        <v>9388.147217291089</v>
      </c>
      <c r="N8" s="6">
        <v>11702.713764180455</v>
      </c>
      <c r="O8" s="6">
        <v>14536.37438986692</v>
      </c>
      <c r="P8" s="6">
        <v>22075.093149899731</v>
      </c>
      <c r="Q8" s="6">
        <v>25168.123626636076</v>
      </c>
      <c r="R8" s="6">
        <v>31294.688067259001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0.7</v>
      </c>
      <c r="G10" s="7">
        <v>0</v>
      </c>
      <c r="H10" s="7">
        <v>0</v>
      </c>
      <c r="I10" s="7">
        <v>0</v>
      </c>
      <c r="J10" s="7">
        <v>0</v>
      </c>
      <c r="K10" s="7">
        <v>4.9000300000000001</v>
      </c>
      <c r="L10" s="7">
        <v>0</v>
      </c>
      <c r="M10" s="7">
        <v>0</v>
      </c>
      <c r="N10" s="7">
        <v>0</v>
      </c>
      <c r="O10" s="7">
        <v>0.69265301253537304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350.57740957652203</v>
      </c>
      <c r="D11" s="7">
        <v>417.29971</v>
      </c>
      <c r="E11" s="7">
        <v>391.40028000000001</v>
      </c>
      <c r="F11" s="7">
        <v>411.1</v>
      </c>
      <c r="G11" s="7">
        <v>226.70174</v>
      </c>
      <c r="H11" s="7">
        <v>232.11086909700907</v>
      </c>
      <c r="I11" s="7">
        <v>292.69783000000001</v>
      </c>
      <c r="J11" s="7">
        <v>349.2</v>
      </c>
      <c r="K11" s="7">
        <v>185.8013</v>
      </c>
      <c r="L11" s="7">
        <v>53.100430000000003</v>
      </c>
      <c r="M11" s="7">
        <v>164.73199298243969</v>
      </c>
      <c r="N11" s="7">
        <v>108.24478800593062</v>
      </c>
      <c r="O11" s="7">
        <v>158.59365528396054</v>
      </c>
      <c r="P11" s="7">
        <v>104.13681092958814</v>
      </c>
      <c r="Q11" s="7">
        <v>318.57265692175366</v>
      </c>
      <c r="R11" s="7">
        <v>219.188879335053</v>
      </c>
    </row>
    <row r="12" spans="1:18" ht="11.25" customHeight="1" x14ac:dyDescent="0.25">
      <c r="A12" s="52" t="s">
        <v>268</v>
      </c>
      <c r="B12" s="53" t="s">
        <v>267</v>
      </c>
      <c r="C12" s="6">
        <v>350.57740957652203</v>
      </c>
      <c r="D12" s="6">
        <v>417.29971</v>
      </c>
      <c r="E12" s="6">
        <v>391.40028000000001</v>
      </c>
      <c r="F12" s="6">
        <v>411.1</v>
      </c>
      <c r="G12" s="6">
        <v>226.70174</v>
      </c>
      <c r="H12" s="6">
        <v>232.11086909700907</v>
      </c>
      <c r="I12" s="6">
        <v>292.69783000000001</v>
      </c>
      <c r="J12" s="6">
        <v>349.2</v>
      </c>
      <c r="K12" s="6">
        <v>185.8013</v>
      </c>
      <c r="L12" s="6">
        <v>53.100430000000003</v>
      </c>
      <c r="M12" s="6">
        <v>164.73199298243969</v>
      </c>
      <c r="N12" s="6">
        <v>108.24478800593062</v>
      </c>
      <c r="O12" s="6">
        <v>158.59365528396054</v>
      </c>
      <c r="P12" s="6">
        <v>104.13681092958814</v>
      </c>
      <c r="Q12" s="6">
        <v>318.57265692175366</v>
      </c>
      <c r="R12" s="6">
        <v>219.188879335053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15.309995880811453</v>
      </c>
      <c r="D14" s="7">
        <v>36.899970000000003</v>
      </c>
      <c r="E14" s="7">
        <v>22.500019999999999</v>
      </c>
      <c r="F14" s="7">
        <v>29.7</v>
      </c>
      <c r="G14" s="7">
        <v>22.500170000000001</v>
      </c>
      <c r="H14" s="7">
        <v>19.800361234968101</v>
      </c>
      <c r="I14" s="7">
        <v>29.699780000000001</v>
      </c>
      <c r="J14" s="7">
        <v>32.4</v>
      </c>
      <c r="K14" s="7">
        <v>30.600210000000001</v>
      </c>
      <c r="L14" s="7">
        <v>40.500329999999998</v>
      </c>
      <c r="M14" s="7">
        <v>16.217634222861633</v>
      </c>
      <c r="N14" s="7">
        <v>21.615519228898375</v>
      </c>
      <c r="O14" s="7">
        <v>25.222123490943204</v>
      </c>
      <c r="P14" s="7">
        <v>26.105856501385336</v>
      </c>
      <c r="Q14" s="7">
        <v>28.804815133275973</v>
      </c>
      <c r="R14" s="7">
        <v>1.7913442247062199</v>
      </c>
    </row>
    <row r="15" spans="1:18" ht="11.25" customHeight="1" x14ac:dyDescent="0.25">
      <c r="A15" s="54" t="s">
        <v>262</v>
      </c>
      <c r="B15" s="49" t="s">
        <v>261</v>
      </c>
      <c r="C15" s="4">
        <v>21.973785039542125</v>
      </c>
      <c r="D15" s="4">
        <v>29.599969999999999</v>
      </c>
      <c r="E15" s="4">
        <v>26.700009999999999</v>
      </c>
      <c r="F15" s="4">
        <v>20</v>
      </c>
      <c r="G15" s="4">
        <v>19.10014</v>
      </c>
      <c r="H15" s="4">
        <v>25.795404262684617</v>
      </c>
      <c r="I15" s="4">
        <v>20.09985</v>
      </c>
      <c r="J15" s="4">
        <v>49.2</v>
      </c>
      <c r="K15" s="4">
        <v>34.800240000000002</v>
      </c>
      <c r="L15" s="4">
        <v>56.400469999999999</v>
      </c>
      <c r="M15" s="4">
        <v>51.590706806157669</v>
      </c>
      <c r="N15" s="4">
        <v>48.246794300966421</v>
      </c>
      <c r="O15" s="4">
        <v>51.590707140565556</v>
      </c>
      <c r="P15" s="4">
        <v>41.081494219929354</v>
      </c>
      <c r="Q15" s="4">
        <v>31.527658354829466</v>
      </c>
      <c r="R15" s="4">
        <v>20.540747109964659</v>
      </c>
    </row>
    <row r="16" spans="1:18" ht="11.25" customHeight="1" x14ac:dyDescent="0.25">
      <c r="A16" s="50" t="s">
        <v>260</v>
      </c>
      <c r="B16" s="51" t="s">
        <v>259</v>
      </c>
      <c r="C16" s="7">
        <v>15.763802310975866</v>
      </c>
      <c r="D16" s="7">
        <v>21.999980000000001</v>
      </c>
      <c r="E16" s="7">
        <v>20.50001</v>
      </c>
      <c r="F16" s="7">
        <v>12.4</v>
      </c>
      <c r="G16" s="7">
        <v>13.4001</v>
      </c>
      <c r="H16" s="7">
        <v>16.241550832060675</v>
      </c>
      <c r="I16" s="7">
        <v>11.49991</v>
      </c>
      <c r="J16" s="7">
        <v>24.4</v>
      </c>
      <c r="K16" s="7">
        <v>3.30002</v>
      </c>
      <c r="L16" s="7">
        <v>19.100159999999999</v>
      </c>
      <c r="M16" s="7">
        <v>12.41998497185279</v>
      </c>
      <c r="N16" s="7">
        <v>10.03151168633954</v>
      </c>
      <c r="O16" s="7">
        <v>14.808443716273405</v>
      </c>
      <c r="P16" s="7">
        <v>19.585363523454724</v>
      </c>
      <c r="Q16" s="7">
        <v>19.585363523454678</v>
      </c>
      <c r="R16" s="7">
        <v>12.4199866246298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6.209982728566259</v>
      </c>
      <c r="D18" s="7">
        <v>7.59999</v>
      </c>
      <c r="E18" s="7">
        <v>6.2</v>
      </c>
      <c r="F18" s="7">
        <v>7.6</v>
      </c>
      <c r="G18" s="7">
        <v>5.7000400000000004</v>
      </c>
      <c r="H18" s="7">
        <v>9.553853430623942</v>
      </c>
      <c r="I18" s="7">
        <v>8.5999400000000001</v>
      </c>
      <c r="J18" s="7">
        <v>24.8</v>
      </c>
      <c r="K18" s="7">
        <v>31.500219999999999</v>
      </c>
      <c r="L18" s="7">
        <v>37.300310000000003</v>
      </c>
      <c r="M18" s="7">
        <v>39.170721834304878</v>
      </c>
      <c r="N18" s="7">
        <v>38.215282614626879</v>
      </c>
      <c r="O18" s="7">
        <v>36.782263424292154</v>
      </c>
      <c r="P18" s="7">
        <v>21.49613069647463</v>
      </c>
      <c r="Q18" s="7">
        <v>11.942294831374788</v>
      </c>
      <c r="R18" s="7">
        <v>8.1207604853348592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104295.07022069336</v>
      </c>
      <c r="D21" s="5">
        <v>106430.72529</v>
      </c>
      <c r="E21" s="5">
        <v>105748.57521</v>
      </c>
      <c r="F21" s="5">
        <v>107256.5</v>
      </c>
      <c r="G21" s="5">
        <v>117561.37973000002</v>
      </c>
      <c r="H21" s="5">
        <v>125456.74500812094</v>
      </c>
      <c r="I21" s="5">
        <v>130945.5</v>
      </c>
      <c r="J21" s="5">
        <v>125857.50000000003</v>
      </c>
      <c r="K21" s="5">
        <v>130571.12119000001</v>
      </c>
      <c r="L21" s="5">
        <v>137202.1</v>
      </c>
      <c r="M21" s="5">
        <v>146203.85940142919</v>
      </c>
      <c r="N21" s="5">
        <v>143466.41826693394</v>
      </c>
      <c r="O21" s="5">
        <v>148605.69438154768</v>
      </c>
      <c r="P21" s="5">
        <v>145782.05311932738</v>
      </c>
      <c r="Q21" s="5">
        <v>143043.39829941696</v>
      </c>
      <c r="R21" s="5">
        <v>155868.20483424113</v>
      </c>
    </row>
    <row r="22" spans="1:18" ht="11.25" customHeight="1" x14ac:dyDescent="0.25">
      <c r="A22" s="48" t="s">
        <v>249</v>
      </c>
      <c r="B22" s="49" t="s">
        <v>248</v>
      </c>
      <c r="C22" s="4">
        <v>60836.362696567594</v>
      </c>
      <c r="D22" s="4">
        <v>61467.830110000003</v>
      </c>
      <c r="E22" s="4">
        <v>55941.339779999995</v>
      </c>
      <c r="F22" s="4">
        <v>58452.091019999993</v>
      </c>
      <c r="G22" s="4">
        <v>61394.489420000005</v>
      </c>
      <c r="H22" s="4">
        <v>62715.940575141023</v>
      </c>
      <c r="I22" s="4">
        <v>61089.299999999996</v>
      </c>
      <c r="J22" s="4">
        <v>59353.252860000015</v>
      </c>
      <c r="K22" s="4">
        <v>59317.60962000001</v>
      </c>
      <c r="L22" s="4">
        <v>58991.771000000008</v>
      </c>
      <c r="M22" s="4">
        <v>60966.696768928101</v>
      </c>
      <c r="N22" s="4">
        <v>58218.782841310691</v>
      </c>
      <c r="O22" s="4">
        <v>58490.128260084006</v>
      </c>
      <c r="P22" s="4">
        <v>55850.109465627502</v>
      </c>
      <c r="Q22" s="4">
        <v>55587.298175217315</v>
      </c>
      <c r="R22" s="4">
        <v>60618.849718161873</v>
      </c>
    </row>
    <row r="23" spans="1:18" ht="11.25" customHeight="1" x14ac:dyDescent="0.25">
      <c r="A23" s="50" t="s">
        <v>247</v>
      </c>
      <c r="B23" s="51" t="s">
        <v>246</v>
      </c>
      <c r="C23" s="7">
        <v>60564.174037438621</v>
      </c>
      <c r="D23" s="7">
        <v>61081.129290000004</v>
      </c>
      <c r="E23" s="7">
        <v>55611.339549999997</v>
      </c>
      <c r="F23" s="7">
        <v>57862.492119999995</v>
      </c>
      <c r="G23" s="7">
        <v>60659.889550000007</v>
      </c>
      <c r="H23" s="7">
        <v>62052.80882774444</v>
      </c>
      <c r="I23" s="7">
        <v>60192.899999999994</v>
      </c>
      <c r="J23" s="7">
        <v>58344.353660000015</v>
      </c>
      <c r="K23" s="7">
        <v>58449.509480000008</v>
      </c>
      <c r="L23" s="7">
        <v>58435.872220000005</v>
      </c>
      <c r="M23" s="7">
        <v>60132.264855511472</v>
      </c>
      <c r="N23" s="7">
        <v>57522.021591668963</v>
      </c>
      <c r="O23" s="7">
        <v>57967.820119459058</v>
      </c>
      <c r="P23" s="7">
        <v>55194.334064406343</v>
      </c>
      <c r="Q23" s="7">
        <v>54888.43508168526</v>
      </c>
      <c r="R23" s="7">
        <v>59932.597687971749</v>
      </c>
    </row>
    <row r="24" spans="1:18" ht="11.25" customHeight="1" x14ac:dyDescent="0.25">
      <c r="A24" s="52" t="s">
        <v>245</v>
      </c>
      <c r="B24" s="53" t="s">
        <v>244</v>
      </c>
      <c r="C24" s="6">
        <v>54357.431872127025</v>
      </c>
      <c r="D24" s="6">
        <v>54189.214700000004</v>
      </c>
      <c r="E24" s="6">
        <v>46784.633269999998</v>
      </c>
      <c r="F24" s="6">
        <v>48627.009339999997</v>
      </c>
      <c r="G24" s="6">
        <v>51924.591060000006</v>
      </c>
      <c r="H24" s="6">
        <v>52151.022260437661</v>
      </c>
      <c r="I24" s="6">
        <v>48114.7</v>
      </c>
      <c r="J24" s="6">
        <v>47983.361890000015</v>
      </c>
      <c r="K24" s="6">
        <v>49475.708020000005</v>
      </c>
      <c r="L24" s="6">
        <v>48054.894920000006</v>
      </c>
      <c r="M24" s="6">
        <v>50768.551570193886</v>
      </c>
      <c r="N24" s="6">
        <v>49195.567020158516</v>
      </c>
      <c r="O24" s="6">
        <v>49760.120766781285</v>
      </c>
      <c r="P24" s="6">
        <v>47170.543698503243</v>
      </c>
      <c r="Q24" s="6">
        <v>47670.703162319653</v>
      </c>
      <c r="R24" s="6">
        <v>52724.32406611256</v>
      </c>
    </row>
    <row r="25" spans="1:18" ht="11.25" customHeight="1" x14ac:dyDescent="0.25">
      <c r="A25" s="52" t="s">
        <v>243</v>
      </c>
      <c r="B25" s="53" t="s">
        <v>242</v>
      </c>
      <c r="C25" s="6">
        <v>6206.7421653115989</v>
      </c>
      <c r="D25" s="6">
        <v>6891.9145900000003</v>
      </c>
      <c r="E25" s="6">
        <v>8826.7062800000003</v>
      </c>
      <c r="F25" s="6">
        <v>9235.4827800000003</v>
      </c>
      <c r="G25" s="6">
        <v>8735.2984899999992</v>
      </c>
      <c r="H25" s="6">
        <v>9901.786567306779</v>
      </c>
      <c r="I25" s="6">
        <v>12078.2</v>
      </c>
      <c r="J25" s="6">
        <v>10360.991770000001</v>
      </c>
      <c r="K25" s="6">
        <v>8973.8014600000006</v>
      </c>
      <c r="L25" s="6">
        <v>10380.9773</v>
      </c>
      <c r="M25" s="6">
        <v>9363.7132853175845</v>
      </c>
      <c r="N25" s="6">
        <v>8326.4545715104468</v>
      </c>
      <c r="O25" s="6">
        <v>8207.6993526777751</v>
      </c>
      <c r="P25" s="6">
        <v>8023.7903659030981</v>
      </c>
      <c r="Q25" s="6">
        <v>7217.7319193656103</v>
      </c>
      <c r="R25" s="6">
        <v>7208.2736218591908</v>
      </c>
    </row>
    <row r="26" spans="1:18" ht="11.25" customHeight="1" x14ac:dyDescent="0.25">
      <c r="A26" s="50" t="s">
        <v>241</v>
      </c>
      <c r="B26" s="51" t="s">
        <v>240</v>
      </c>
      <c r="C26" s="7">
        <v>272.18865912897093</v>
      </c>
      <c r="D26" s="7">
        <v>386.70082000000002</v>
      </c>
      <c r="E26" s="7">
        <v>330.00022999999999</v>
      </c>
      <c r="F26" s="7">
        <v>589.59889999999996</v>
      </c>
      <c r="G26" s="7">
        <v>734.59987000000001</v>
      </c>
      <c r="H26" s="7">
        <v>663.13174739658052</v>
      </c>
      <c r="I26" s="7">
        <v>896.4</v>
      </c>
      <c r="J26" s="7">
        <v>1008.8992</v>
      </c>
      <c r="K26" s="7">
        <v>868.10014000000001</v>
      </c>
      <c r="L26" s="7">
        <v>555.89877999999999</v>
      </c>
      <c r="M26" s="7">
        <v>834.43191341662896</v>
      </c>
      <c r="N26" s="7">
        <v>696.76124964172993</v>
      </c>
      <c r="O26" s="7">
        <v>522.30814062494915</v>
      </c>
      <c r="P26" s="7">
        <v>655.77540122115693</v>
      </c>
      <c r="Q26" s="7">
        <v>698.86309353205195</v>
      </c>
      <c r="R26" s="7">
        <v>686.25203019012201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272.18865912897093</v>
      </c>
      <c r="D28" s="6">
        <v>386.70082000000002</v>
      </c>
      <c r="E28" s="6">
        <v>330.00022999999999</v>
      </c>
      <c r="F28" s="6">
        <v>589.59889999999996</v>
      </c>
      <c r="G28" s="6">
        <v>734.59987000000001</v>
      </c>
      <c r="H28" s="6">
        <v>663.13174739658052</v>
      </c>
      <c r="I28" s="6">
        <v>896.4</v>
      </c>
      <c r="J28" s="6">
        <v>1008.8992</v>
      </c>
      <c r="K28" s="6">
        <v>868.10014000000001</v>
      </c>
      <c r="L28" s="6">
        <v>555.89877999999999</v>
      </c>
      <c r="M28" s="6">
        <v>834.43191341662896</v>
      </c>
      <c r="N28" s="6">
        <v>696.76124964172993</v>
      </c>
      <c r="O28" s="6">
        <v>522.30814062494915</v>
      </c>
      <c r="P28" s="6">
        <v>655.77540122115693</v>
      </c>
      <c r="Q28" s="6">
        <v>698.86309353205195</v>
      </c>
      <c r="R28" s="6">
        <v>686.25203019012201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43458.707524125763</v>
      </c>
      <c r="D30" s="4">
        <v>44962.895180000007</v>
      </c>
      <c r="E30" s="4">
        <v>49807.235430000001</v>
      </c>
      <c r="F30" s="4">
        <v>48804.40898</v>
      </c>
      <c r="G30" s="4">
        <v>56166.890310000003</v>
      </c>
      <c r="H30" s="4">
        <v>62740.804432979916</v>
      </c>
      <c r="I30" s="4">
        <v>69856.2</v>
      </c>
      <c r="J30" s="4">
        <v>66504.247140000007</v>
      </c>
      <c r="K30" s="4">
        <v>71253.511570000002</v>
      </c>
      <c r="L30" s="4">
        <v>78210.328999999998</v>
      </c>
      <c r="M30" s="4">
        <v>85237.162632501102</v>
      </c>
      <c r="N30" s="4">
        <v>85247.63542562323</v>
      </c>
      <c r="O30" s="4">
        <v>90115.566121463678</v>
      </c>
      <c r="P30" s="4">
        <v>89931.943653699869</v>
      </c>
      <c r="Q30" s="4">
        <v>87456.100124199656</v>
      </c>
      <c r="R30" s="4">
        <v>95249.35511607927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1243.5744757993168</v>
      </c>
      <c r="D34" s="7">
        <v>1477.80313</v>
      </c>
      <c r="E34" s="7">
        <v>1450.8010300000001</v>
      </c>
      <c r="F34" s="7">
        <v>1118.29791</v>
      </c>
      <c r="G34" s="7">
        <v>1784.39969</v>
      </c>
      <c r="H34" s="7">
        <v>1972.2222222222217</v>
      </c>
      <c r="I34" s="7">
        <v>2252.9</v>
      </c>
      <c r="J34" s="7">
        <v>2020.7983899999999</v>
      </c>
      <c r="K34" s="7">
        <v>2024.0003300000001</v>
      </c>
      <c r="L34" s="7">
        <v>1825.3960099999999</v>
      </c>
      <c r="M34" s="7">
        <v>1793.0397919652958</v>
      </c>
      <c r="N34" s="7">
        <v>2491.4493169007364</v>
      </c>
      <c r="O34" s="7">
        <v>1869.6615575260887</v>
      </c>
      <c r="P34" s="7">
        <v>3853.7791734787925</v>
      </c>
      <c r="Q34" s="7">
        <v>5206.3628546861528</v>
      </c>
      <c r="R34" s="7">
        <v>5137.2886213814872</v>
      </c>
    </row>
    <row r="35" spans="1:18" ht="11.25" customHeight="1" x14ac:dyDescent="0.25">
      <c r="A35" s="50" t="s">
        <v>223</v>
      </c>
      <c r="B35" s="51" t="s">
        <v>222</v>
      </c>
      <c r="C35" s="7">
        <v>4821.6276759989232</v>
      </c>
      <c r="D35" s="7">
        <v>4152.2087900000006</v>
      </c>
      <c r="E35" s="7">
        <v>4581.0032599999995</v>
      </c>
      <c r="F35" s="7">
        <v>4535.7915400000002</v>
      </c>
      <c r="G35" s="7">
        <v>5043.3991300000007</v>
      </c>
      <c r="H35" s="7">
        <v>5931.4034584885858</v>
      </c>
      <c r="I35" s="7">
        <v>6677.6</v>
      </c>
      <c r="J35" s="7">
        <v>7894.5937199999998</v>
      </c>
      <c r="K35" s="7">
        <v>10307.401669999999</v>
      </c>
      <c r="L35" s="7">
        <v>10743.576509999999</v>
      </c>
      <c r="M35" s="7">
        <v>9866.0539082560535</v>
      </c>
      <c r="N35" s="7">
        <v>10788.764689022606</v>
      </c>
      <c r="O35" s="7">
        <v>12525.937078689694</v>
      </c>
      <c r="P35" s="7">
        <v>10171.875173749277</v>
      </c>
      <c r="Q35" s="7">
        <v>9978.5038693035058</v>
      </c>
      <c r="R35" s="7">
        <v>10543.899875800116</v>
      </c>
    </row>
    <row r="36" spans="1:18" ht="11.25" customHeight="1" x14ac:dyDescent="0.25">
      <c r="A36" s="56" t="s">
        <v>221</v>
      </c>
      <c r="B36" s="53" t="s">
        <v>220</v>
      </c>
      <c r="C36" s="6">
        <v>4821.6276759989232</v>
      </c>
      <c r="D36" s="6">
        <v>4151.1087900000002</v>
      </c>
      <c r="E36" s="6">
        <v>4571.5032499999998</v>
      </c>
      <c r="F36" s="6">
        <v>4535.7915400000002</v>
      </c>
      <c r="G36" s="6">
        <v>5041.2991300000003</v>
      </c>
      <c r="H36" s="6">
        <v>5931.4034584885858</v>
      </c>
      <c r="I36" s="6">
        <v>6677.6</v>
      </c>
      <c r="J36" s="6">
        <v>7887.19373</v>
      </c>
      <c r="K36" s="6">
        <v>10307.401669999999</v>
      </c>
      <c r="L36" s="6">
        <v>10730.97654</v>
      </c>
      <c r="M36" s="6">
        <v>9859.74837742419</v>
      </c>
      <c r="N36" s="6">
        <v>10767.746250119386</v>
      </c>
      <c r="O36" s="6">
        <v>12524.886156877572</v>
      </c>
      <c r="P36" s="6">
        <v>10171.875173749277</v>
      </c>
      <c r="Q36" s="6">
        <v>9978.5038693035058</v>
      </c>
      <c r="R36" s="6">
        <v>10543.899875800116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1.1000000000000001</v>
      </c>
      <c r="E37" s="6">
        <v>9.5000099999999996</v>
      </c>
      <c r="F37" s="6">
        <v>0</v>
      </c>
      <c r="G37" s="6">
        <v>2.1</v>
      </c>
      <c r="H37" s="6">
        <v>0</v>
      </c>
      <c r="I37" s="6">
        <v>0</v>
      </c>
      <c r="J37" s="6">
        <v>7.3999899999999998</v>
      </c>
      <c r="K37" s="6">
        <v>0</v>
      </c>
      <c r="L37" s="6">
        <v>12.599970000000001</v>
      </c>
      <c r="M37" s="6">
        <v>6.3055308318636909</v>
      </c>
      <c r="N37" s="6">
        <v>21.018438903219572</v>
      </c>
      <c r="O37" s="6">
        <v>1.0509218121226322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1342.59993918548</v>
      </c>
      <c r="D38" s="7">
        <v>1622.1034300000001</v>
      </c>
      <c r="E38" s="7">
        <v>1268.00091</v>
      </c>
      <c r="F38" s="7">
        <v>1121.59791</v>
      </c>
      <c r="G38" s="7">
        <v>1822.7996800000001</v>
      </c>
      <c r="H38" s="7">
        <v>2526.1058565013846</v>
      </c>
      <c r="I38" s="7">
        <v>3183.7</v>
      </c>
      <c r="J38" s="7">
        <v>3385.3973100000003</v>
      </c>
      <c r="K38" s="7">
        <v>4403.00072</v>
      </c>
      <c r="L38" s="7">
        <v>4980.8891100000001</v>
      </c>
      <c r="M38" s="7">
        <v>4671.801231748891</v>
      </c>
      <c r="N38" s="7">
        <v>3161.0776726855747</v>
      </c>
      <c r="O38" s="7">
        <v>2970.4543865512646</v>
      </c>
      <c r="P38" s="7">
        <v>4233.7114034913548</v>
      </c>
      <c r="Q38" s="7">
        <v>2910.4566733543438</v>
      </c>
      <c r="R38" s="7">
        <v>3415.1380529282528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582.87925915965366</v>
      </c>
      <c r="D40" s="6">
        <v>977.70207000000005</v>
      </c>
      <c r="E40" s="6">
        <v>753.30053999999996</v>
      </c>
      <c r="F40" s="6">
        <v>611.99886000000004</v>
      </c>
      <c r="G40" s="6">
        <v>1317.39977</v>
      </c>
      <c r="H40" s="6">
        <v>2003.1527658354819</v>
      </c>
      <c r="I40" s="6">
        <v>2427.1</v>
      </c>
      <c r="J40" s="6">
        <v>2870.6977200000001</v>
      </c>
      <c r="K40" s="6">
        <v>4049.9006599999998</v>
      </c>
      <c r="L40" s="6">
        <v>4431.19031</v>
      </c>
      <c r="M40" s="6">
        <v>3948.1221458601103</v>
      </c>
      <c r="N40" s="6">
        <v>2767.8417884780661</v>
      </c>
      <c r="O40" s="6">
        <v>2749.139806752893</v>
      </c>
      <c r="P40" s="6">
        <v>3996.943427373008</v>
      </c>
      <c r="Q40" s="6">
        <v>2715.892805961586</v>
      </c>
      <c r="R40" s="6">
        <v>3193.8234451132143</v>
      </c>
    </row>
    <row r="41" spans="1:18" ht="11.25" customHeight="1" x14ac:dyDescent="0.25">
      <c r="A41" s="52" t="s">
        <v>211</v>
      </c>
      <c r="B41" s="53" t="s">
        <v>210</v>
      </c>
      <c r="C41" s="6">
        <v>759.72068002582637</v>
      </c>
      <c r="D41" s="6">
        <v>644.40135999999995</v>
      </c>
      <c r="E41" s="6">
        <v>514.70037000000002</v>
      </c>
      <c r="F41" s="6">
        <v>509.59904999999998</v>
      </c>
      <c r="G41" s="6">
        <v>505.39990999999998</v>
      </c>
      <c r="H41" s="6">
        <v>522.95309066590244</v>
      </c>
      <c r="I41" s="6">
        <v>756.6</v>
      </c>
      <c r="J41" s="6">
        <v>514.69958999999994</v>
      </c>
      <c r="K41" s="6">
        <v>353.10005999999998</v>
      </c>
      <c r="L41" s="6">
        <v>549.69880000000001</v>
      </c>
      <c r="M41" s="6">
        <v>723.67908588878061</v>
      </c>
      <c r="N41" s="6">
        <v>393.23588420750843</v>
      </c>
      <c r="O41" s="6">
        <v>221.3145797983714</v>
      </c>
      <c r="P41" s="6">
        <v>236.76797611834698</v>
      </c>
      <c r="Q41" s="6">
        <v>194.56386739275771</v>
      </c>
      <c r="R41" s="6">
        <v>221.31460781503833</v>
      </c>
    </row>
    <row r="42" spans="1:18" ht="11.25" customHeight="1" x14ac:dyDescent="0.25">
      <c r="A42" s="55" t="s">
        <v>209</v>
      </c>
      <c r="B42" s="51" t="s">
        <v>208</v>
      </c>
      <c r="C42" s="7">
        <v>13082.921303075569</v>
      </c>
      <c r="D42" s="7">
        <v>11420.42417</v>
      </c>
      <c r="E42" s="7">
        <v>12069.808580000001</v>
      </c>
      <c r="F42" s="7">
        <v>16350.16951</v>
      </c>
      <c r="G42" s="7">
        <v>17757.396939999999</v>
      </c>
      <c r="H42" s="7">
        <v>15948.791439763114</v>
      </c>
      <c r="I42" s="7">
        <v>15916.2</v>
      </c>
      <c r="J42" s="7">
        <v>14562.58843</v>
      </c>
      <c r="K42" s="7">
        <v>13172.30214</v>
      </c>
      <c r="L42" s="7">
        <v>13977.26944</v>
      </c>
      <c r="M42" s="7">
        <v>16810.545197748634</v>
      </c>
      <c r="N42" s="7">
        <v>13873.22059807008</v>
      </c>
      <c r="O42" s="7">
        <v>18487.816518861386</v>
      </c>
      <c r="P42" s="7">
        <v>16914.591478613005</v>
      </c>
      <c r="Q42" s="7">
        <v>15893.092576669478</v>
      </c>
      <c r="R42" s="7">
        <v>16746.441196140324</v>
      </c>
    </row>
    <row r="43" spans="1:18" ht="11.25" customHeight="1" x14ac:dyDescent="0.25">
      <c r="A43" s="50" t="s">
        <v>207</v>
      </c>
      <c r="B43" s="51" t="s">
        <v>206</v>
      </c>
      <c r="C43" s="7">
        <v>8155.9148657500955</v>
      </c>
      <c r="D43" s="7">
        <v>9458.3200199999992</v>
      </c>
      <c r="E43" s="7">
        <v>12775.909089999999</v>
      </c>
      <c r="F43" s="7">
        <v>9538.8822099999998</v>
      </c>
      <c r="G43" s="7">
        <v>10807.59814</v>
      </c>
      <c r="H43" s="7">
        <v>10189.548103563609</v>
      </c>
      <c r="I43" s="7">
        <v>13932.5</v>
      </c>
      <c r="J43" s="7">
        <v>9849.8921699999992</v>
      </c>
      <c r="K43" s="7">
        <v>12702.502060000001</v>
      </c>
      <c r="L43" s="7">
        <v>16800.363270000002</v>
      </c>
      <c r="M43" s="7">
        <v>19227.641465376571</v>
      </c>
      <c r="N43" s="7">
        <v>18726.879717206473</v>
      </c>
      <c r="O43" s="7">
        <v>18559.637470885325</v>
      </c>
      <c r="P43" s="7">
        <v>18232.25673701079</v>
      </c>
      <c r="Q43" s="7">
        <v>15709.085697907678</v>
      </c>
      <c r="R43" s="7">
        <v>16653.482373172825</v>
      </c>
    </row>
    <row r="44" spans="1:18" ht="11.25" customHeight="1" x14ac:dyDescent="0.25">
      <c r="A44" s="50" t="s">
        <v>205</v>
      </c>
      <c r="B44" s="51" t="s">
        <v>204</v>
      </c>
      <c r="C44" s="7">
        <v>12500.233120545638</v>
      </c>
      <c r="D44" s="7">
        <v>14052.72975</v>
      </c>
      <c r="E44" s="7">
        <v>14875.310579999999</v>
      </c>
      <c r="F44" s="7">
        <v>13461.374900000001</v>
      </c>
      <c r="G44" s="7">
        <v>14765.497450000001</v>
      </c>
      <c r="H44" s="7">
        <v>21400.592337823618</v>
      </c>
      <c r="I44" s="7">
        <v>22934</v>
      </c>
      <c r="J44" s="7">
        <v>25159.080010000001</v>
      </c>
      <c r="K44" s="7">
        <v>24851.404030000002</v>
      </c>
      <c r="L44" s="7">
        <v>26744.041519999999</v>
      </c>
      <c r="M44" s="7">
        <v>29007.352593491709</v>
      </c>
      <c r="N44" s="7">
        <v>32712.334002101754</v>
      </c>
      <c r="O44" s="7">
        <v>31727.329507982286</v>
      </c>
      <c r="P44" s="7">
        <v>32423.813471217367</v>
      </c>
      <c r="Q44" s="7">
        <v>33515.811598356646</v>
      </c>
      <c r="R44" s="7">
        <v>36858.698767555259</v>
      </c>
    </row>
    <row r="45" spans="1:18" ht="11.25" customHeight="1" x14ac:dyDescent="0.25">
      <c r="A45" s="50" t="s">
        <v>203</v>
      </c>
      <c r="B45" s="51" t="s">
        <v>202</v>
      </c>
      <c r="C45" s="7">
        <v>2311.836143770744</v>
      </c>
      <c r="D45" s="7">
        <v>2779.3058899999996</v>
      </c>
      <c r="E45" s="7">
        <v>2786.4019800000001</v>
      </c>
      <c r="F45" s="7">
        <v>2678.2950000000005</v>
      </c>
      <c r="G45" s="7">
        <v>4185.7992799999993</v>
      </c>
      <c r="H45" s="7">
        <v>4772.1410146173803</v>
      </c>
      <c r="I45" s="7">
        <v>4959.2999999999993</v>
      </c>
      <c r="J45" s="7">
        <v>3631.8971099999999</v>
      </c>
      <c r="K45" s="7">
        <v>3792.9006199999994</v>
      </c>
      <c r="L45" s="7">
        <v>3138.7931399999998</v>
      </c>
      <c r="M45" s="7">
        <v>3860.7284439139407</v>
      </c>
      <c r="N45" s="7">
        <v>3493.9094296359954</v>
      </c>
      <c r="O45" s="7">
        <v>3974.7296009676325</v>
      </c>
      <c r="P45" s="7">
        <v>4101.9162161392833</v>
      </c>
      <c r="Q45" s="7">
        <v>4242.7868539218425</v>
      </c>
      <c r="R45" s="7">
        <v>5894.4062291009977</v>
      </c>
    </row>
    <row r="46" spans="1:18" ht="11.25" customHeight="1" x14ac:dyDescent="0.25">
      <c r="A46" s="52" t="s">
        <v>201</v>
      </c>
      <c r="B46" s="53" t="s">
        <v>200</v>
      </c>
      <c r="C46" s="6">
        <v>349.90907829408866</v>
      </c>
      <c r="D46" s="6">
        <v>353.00074999999998</v>
      </c>
      <c r="E46" s="6">
        <v>428.00029999999998</v>
      </c>
      <c r="F46" s="6">
        <v>423.79921000000002</v>
      </c>
      <c r="G46" s="6">
        <v>560.29989999999998</v>
      </c>
      <c r="H46" s="6">
        <v>655.0109869112456</v>
      </c>
      <c r="I46" s="6">
        <v>578</v>
      </c>
      <c r="J46" s="6">
        <v>635.19949999999994</v>
      </c>
      <c r="K46" s="6">
        <v>591.50009999999997</v>
      </c>
      <c r="L46" s="6">
        <v>525.89885000000004</v>
      </c>
      <c r="M46" s="6">
        <v>521.73490716375193</v>
      </c>
      <c r="N46" s="6">
        <v>534.22661698671925</v>
      </c>
      <c r="O46" s="6">
        <v>767.48342247583241</v>
      </c>
      <c r="P46" s="6">
        <v>904.93948140541966</v>
      </c>
      <c r="Q46" s="6">
        <v>920.55985478169362</v>
      </c>
      <c r="R46" s="6">
        <v>1478.7427152001524</v>
      </c>
    </row>
    <row r="47" spans="1:18" ht="11.25" customHeight="1" x14ac:dyDescent="0.25">
      <c r="A47" s="52" t="s">
        <v>199</v>
      </c>
      <c r="B47" s="53" t="s">
        <v>198</v>
      </c>
      <c r="C47" s="6">
        <v>529.01953413896001</v>
      </c>
      <c r="D47" s="6">
        <v>590.30124999999998</v>
      </c>
      <c r="E47" s="6">
        <v>496.40035</v>
      </c>
      <c r="F47" s="6">
        <v>498.39906999999999</v>
      </c>
      <c r="G47" s="6">
        <v>580.3999</v>
      </c>
      <c r="H47" s="6">
        <v>669.43727906754657</v>
      </c>
      <c r="I47" s="6">
        <v>1889.6</v>
      </c>
      <c r="J47" s="6">
        <v>903.79927999999995</v>
      </c>
      <c r="K47" s="6">
        <v>949.30015000000003</v>
      </c>
      <c r="L47" s="6">
        <v>833.59817999999996</v>
      </c>
      <c r="M47" s="6">
        <v>1007.6190500145243</v>
      </c>
      <c r="N47" s="6">
        <v>997.73096398203768</v>
      </c>
      <c r="O47" s="6">
        <v>1086.7248074947177</v>
      </c>
      <c r="P47" s="6">
        <v>1089.6868127153521</v>
      </c>
      <c r="Q47" s="6">
        <v>1284.4893474730081</v>
      </c>
      <c r="R47" s="6">
        <v>1546.2644501767522</v>
      </c>
    </row>
    <row r="48" spans="1:18" ht="11.25" customHeight="1" x14ac:dyDescent="0.25">
      <c r="A48" s="52" t="s">
        <v>197</v>
      </c>
      <c r="B48" s="53" t="s">
        <v>196</v>
      </c>
      <c r="C48" s="6">
        <v>159.11906345359856</v>
      </c>
      <c r="D48" s="6">
        <v>281.20060000000001</v>
      </c>
      <c r="E48" s="6">
        <v>233.20017000000001</v>
      </c>
      <c r="F48" s="6">
        <v>236.19955999999999</v>
      </c>
      <c r="G48" s="6">
        <v>266.19995</v>
      </c>
      <c r="H48" s="6">
        <v>270.20636285468623</v>
      </c>
      <c r="I48" s="6">
        <v>248.2</v>
      </c>
      <c r="J48" s="6">
        <v>222.19981999999999</v>
      </c>
      <c r="K48" s="6">
        <v>327.20004999999998</v>
      </c>
      <c r="L48" s="6">
        <v>346.29924</v>
      </c>
      <c r="M48" s="6">
        <v>374.29535479596962</v>
      </c>
      <c r="N48" s="6">
        <v>250.19107671730163</v>
      </c>
      <c r="O48" s="6">
        <v>390.2980302703628</v>
      </c>
      <c r="P48" s="6">
        <v>316.23201894551744</v>
      </c>
      <c r="Q48" s="6">
        <v>185.15333906563475</v>
      </c>
      <c r="R48" s="6">
        <v>184.15018629979929</v>
      </c>
    </row>
    <row r="49" spans="1:18" ht="11.25" customHeight="1" x14ac:dyDescent="0.25">
      <c r="A49" s="52" t="s">
        <v>195</v>
      </c>
      <c r="B49" s="53" t="s">
        <v>194</v>
      </c>
      <c r="C49" s="6">
        <v>793.66066639141661</v>
      </c>
      <c r="D49" s="6">
        <v>1151.8024399999999</v>
      </c>
      <c r="E49" s="6">
        <v>1153.50082</v>
      </c>
      <c r="F49" s="6">
        <v>1103.8979400000001</v>
      </c>
      <c r="G49" s="6">
        <v>1528.49974</v>
      </c>
      <c r="H49" s="6">
        <v>1188.8076812840411</v>
      </c>
      <c r="I49" s="6">
        <v>1504.9</v>
      </c>
      <c r="J49" s="6">
        <v>1192.1990499999999</v>
      </c>
      <c r="K49" s="6">
        <v>1223.3001999999999</v>
      </c>
      <c r="L49" s="6">
        <v>996.29782</v>
      </c>
      <c r="M49" s="6">
        <v>1030.7393297313563</v>
      </c>
      <c r="N49" s="6">
        <v>993.74223750835858</v>
      </c>
      <c r="O49" s="6">
        <v>1033.7249097424433</v>
      </c>
      <c r="P49" s="6">
        <v>1186.5866088529674</v>
      </c>
      <c r="Q49" s="6">
        <v>984.04509410528169</v>
      </c>
      <c r="R49" s="6">
        <v>1168.4341263017118</v>
      </c>
    </row>
    <row r="50" spans="1:18" ht="11.25" customHeight="1" x14ac:dyDescent="0.25">
      <c r="A50" s="52" t="s">
        <v>193</v>
      </c>
      <c r="B50" s="53" t="s">
        <v>192</v>
      </c>
      <c r="C50" s="6">
        <v>98.929925071270517</v>
      </c>
      <c r="D50" s="6">
        <v>104.00022</v>
      </c>
      <c r="E50" s="6">
        <v>97.900069999999999</v>
      </c>
      <c r="F50" s="6">
        <v>111.19978999999999</v>
      </c>
      <c r="G50" s="6">
        <v>132.59997999999999</v>
      </c>
      <c r="H50" s="6">
        <v>114.21610776726909</v>
      </c>
      <c r="I50" s="6">
        <v>122.4</v>
      </c>
      <c r="J50" s="6">
        <v>92.799930000000003</v>
      </c>
      <c r="K50" s="6">
        <v>111.20001999999999</v>
      </c>
      <c r="L50" s="6">
        <v>106.09977000000001</v>
      </c>
      <c r="M50" s="6">
        <v>250.88369643142542</v>
      </c>
      <c r="N50" s="6">
        <v>174.40527371739773</v>
      </c>
      <c r="O50" s="6">
        <v>106.07144926446868</v>
      </c>
      <c r="P50" s="6">
        <v>116.27020152770217</v>
      </c>
      <c r="Q50" s="6">
        <v>122.38463743192882</v>
      </c>
      <c r="R50" s="6">
        <v>130.55316709658919</v>
      </c>
    </row>
    <row r="51" spans="1:18" ht="11.25" customHeight="1" x14ac:dyDescent="0.25">
      <c r="A51" s="52" t="s">
        <v>191</v>
      </c>
      <c r="B51" s="53" t="s">
        <v>190</v>
      </c>
      <c r="C51" s="6">
        <v>381.19787642140989</v>
      </c>
      <c r="D51" s="6">
        <v>299.00063</v>
      </c>
      <c r="E51" s="6">
        <v>377.40026999999998</v>
      </c>
      <c r="F51" s="6">
        <v>304.79942999999997</v>
      </c>
      <c r="G51" s="6">
        <v>1117.79981</v>
      </c>
      <c r="H51" s="6">
        <v>1874.4625967325919</v>
      </c>
      <c r="I51" s="6">
        <v>616.20000000000005</v>
      </c>
      <c r="J51" s="6">
        <v>585.69952999999998</v>
      </c>
      <c r="K51" s="6">
        <v>590.40009999999995</v>
      </c>
      <c r="L51" s="6">
        <v>330.59928000000002</v>
      </c>
      <c r="M51" s="6">
        <v>675.45610577691332</v>
      </c>
      <c r="N51" s="6">
        <v>543.61326072418024</v>
      </c>
      <c r="O51" s="6">
        <v>590.42698171980737</v>
      </c>
      <c r="P51" s="6">
        <v>488.20109269232421</v>
      </c>
      <c r="Q51" s="6">
        <v>746.15458106429594</v>
      </c>
      <c r="R51" s="6">
        <v>1386.2615840259921</v>
      </c>
    </row>
    <row r="52" spans="1:18" ht="11.25" customHeight="1" x14ac:dyDescent="0.25">
      <c r="A52" s="46" t="s">
        <v>189</v>
      </c>
      <c r="B52" s="47" t="s">
        <v>188</v>
      </c>
      <c r="C52" s="5">
        <v>12475.183911340324</v>
      </c>
      <c r="D52" s="5">
        <v>15322.68924</v>
      </c>
      <c r="E52" s="5">
        <v>19175.013640000001</v>
      </c>
      <c r="F52" s="5">
        <v>18255.900000000001</v>
      </c>
      <c r="G52" s="5">
        <v>13502.20916</v>
      </c>
      <c r="H52" s="5">
        <v>16439.786949460187</v>
      </c>
      <c r="I52" s="5">
        <v>18041.7</v>
      </c>
      <c r="J52" s="5">
        <v>18700.2</v>
      </c>
      <c r="K52" s="5">
        <v>18961.988549999998</v>
      </c>
      <c r="L52" s="5">
        <v>18395.900000000001</v>
      </c>
      <c r="M52" s="5">
        <v>18453.112094862638</v>
      </c>
      <c r="N52" s="5">
        <v>16489.562434317384</v>
      </c>
      <c r="O52" s="5">
        <v>18696.137883528099</v>
      </c>
      <c r="P52" s="5">
        <v>19345.323397344051</v>
      </c>
      <c r="Q52" s="5">
        <v>20871.715868921397</v>
      </c>
      <c r="R52" s="5">
        <v>27152.789720072618</v>
      </c>
    </row>
    <row r="53" spans="1:18" ht="11.25" customHeight="1" x14ac:dyDescent="0.25">
      <c r="A53" s="48" t="s">
        <v>187</v>
      </c>
      <c r="B53" s="49" t="s">
        <v>186</v>
      </c>
      <c r="C53" s="4">
        <v>12475.183911340324</v>
      </c>
      <c r="D53" s="4">
        <v>15322.68924</v>
      </c>
      <c r="E53" s="4">
        <v>19175.013640000001</v>
      </c>
      <c r="F53" s="4">
        <v>18255.900000000001</v>
      </c>
      <c r="G53" s="4">
        <v>13502.20916</v>
      </c>
      <c r="H53" s="4">
        <v>16439.786949460187</v>
      </c>
      <c r="I53" s="4">
        <v>18041.7</v>
      </c>
      <c r="J53" s="4">
        <v>18700.2</v>
      </c>
      <c r="K53" s="4">
        <v>18961.988549999998</v>
      </c>
      <c r="L53" s="4">
        <v>18395.900000000001</v>
      </c>
      <c r="M53" s="4">
        <v>18453.112094862638</v>
      </c>
      <c r="N53" s="4">
        <v>16489.562434317384</v>
      </c>
      <c r="O53" s="4">
        <v>18696.137883528099</v>
      </c>
      <c r="P53" s="4">
        <v>19345.323397344051</v>
      </c>
      <c r="Q53" s="4">
        <v>20871.715868921397</v>
      </c>
      <c r="R53" s="4">
        <v>27152.789720072618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20.110824496035111</v>
      </c>
      <c r="D61" s="5">
        <v>43.49996999999999</v>
      </c>
      <c r="E61" s="5">
        <v>129.30009000000001</v>
      </c>
      <c r="F61" s="5">
        <v>84</v>
      </c>
      <c r="G61" s="5">
        <v>282.40018999999995</v>
      </c>
      <c r="H61" s="5">
        <v>617.20168147511163</v>
      </c>
      <c r="I61" s="5">
        <v>567</v>
      </c>
      <c r="J61" s="5">
        <v>652.6</v>
      </c>
      <c r="K61" s="5">
        <v>838.49949000000004</v>
      </c>
      <c r="L61" s="5">
        <v>708.8</v>
      </c>
      <c r="M61" s="5">
        <v>711.23521633044493</v>
      </c>
      <c r="N61" s="5">
        <v>757.30868443680106</v>
      </c>
      <c r="O61" s="5">
        <v>760.74796904359278</v>
      </c>
      <c r="P61" s="5">
        <v>559.7353587465384</v>
      </c>
      <c r="Q61" s="5">
        <v>491.95089328365287</v>
      </c>
      <c r="R61" s="5">
        <v>436.92079870067738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20.110824496035111</v>
      </c>
      <c r="D68" s="4">
        <v>43.49996999999999</v>
      </c>
      <c r="E68" s="4">
        <v>129.30009000000001</v>
      </c>
      <c r="F68" s="4">
        <v>84</v>
      </c>
      <c r="G68" s="4">
        <v>282.40018999999995</v>
      </c>
      <c r="H68" s="4">
        <v>617.20168147511163</v>
      </c>
      <c r="I68" s="4">
        <v>567</v>
      </c>
      <c r="J68" s="4">
        <v>652.6</v>
      </c>
      <c r="K68" s="4">
        <v>838.49949000000004</v>
      </c>
      <c r="L68" s="4">
        <v>708.8</v>
      </c>
      <c r="M68" s="4">
        <v>711.23521633044493</v>
      </c>
      <c r="N68" s="4">
        <v>757.30868443680106</v>
      </c>
      <c r="O68" s="4">
        <v>760.74796904359278</v>
      </c>
      <c r="P68" s="4">
        <v>559.7353587465384</v>
      </c>
      <c r="Q68" s="4">
        <v>491.95089328365287</v>
      </c>
      <c r="R68" s="4">
        <v>436.92079870067738</v>
      </c>
    </row>
    <row r="69" spans="1:18" ht="11.25" customHeight="1" x14ac:dyDescent="0.25">
      <c r="A69" s="50" t="s">
        <v>155</v>
      </c>
      <c r="B69" s="51" t="s">
        <v>154</v>
      </c>
      <c r="C69" s="7">
        <v>5.06353300850291</v>
      </c>
      <c r="D69" s="7">
        <v>32.026349999999994</v>
      </c>
      <c r="E69" s="7">
        <v>97.600070000000017</v>
      </c>
      <c r="F69" s="7">
        <v>66.620689999999996</v>
      </c>
      <c r="G69" s="7">
        <v>179.30011999999999</v>
      </c>
      <c r="H69" s="7">
        <v>300.46813795738944</v>
      </c>
      <c r="I69" s="7">
        <v>223.4</v>
      </c>
      <c r="J69" s="7">
        <v>271.5</v>
      </c>
      <c r="K69" s="7">
        <v>327.69980000000004</v>
      </c>
      <c r="L69" s="7">
        <v>479</v>
      </c>
      <c r="M69" s="7">
        <v>552.99983087174348</v>
      </c>
      <c r="N69" s="7">
        <v>531.31269704786496</v>
      </c>
      <c r="O69" s="7">
        <v>452.46960929207302</v>
      </c>
      <c r="P69" s="7">
        <v>309.92643546383994</v>
      </c>
      <c r="Q69" s="7">
        <v>137.551351867775</v>
      </c>
      <c r="R69" s="7">
        <v>89.567211235311007</v>
      </c>
    </row>
    <row r="70" spans="1:18" ht="11.25" customHeight="1" x14ac:dyDescent="0.25">
      <c r="A70" s="50" t="s">
        <v>153</v>
      </c>
      <c r="B70" s="51" t="s">
        <v>152</v>
      </c>
      <c r="C70" s="7">
        <v>15.047291487532201</v>
      </c>
      <c r="D70" s="7">
        <v>11.47362</v>
      </c>
      <c r="E70" s="7">
        <v>13.600009999999999</v>
      </c>
      <c r="F70" s="7">
        <v>16.48038</v>
      </c>
      <c r="G70" s="7">
        <v>19.30001</v>
      </c>
      <c r="H70" s="7">
        <v>42.275723703066724</v>
      </c>
      <c r="I70" s="7">
        <v>37.299999999999997</v>
      </c>
      <c r="J70" s="7">
        <v>43</v>
      </c>
      <c r="K70" s="7">
        <v>30.099979999999999</v>
      </c>
      <c r="L70" s="7">
        <v>33</v>
      </c>
      <c r="M70" s="7">
        <v>28.661503781198643</v>
      </c>
      <c r="N70" s="7">
        <v>30.811120664947001</v>
      </c>
      <c r="O70" s="7">
        <v>45.858406347169556</v>
      </c>
      <c r="P70" s="7">
        <v>42.27572370306693</v>
      </c>
      <c r="Q70" s="7">
        <v>33.677271424476899</v>
      </c>
      <c r="R70" s="7">
        <v>32.960733734594399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46.0494888697812</v>
      </c>
      <c r="O72" s="7">
        <v>131.50853403516416</v>
      </c>
      <c r="P72" s="7">
        <v>207.53319957963163</v>
      </c>
      <c r="Q72" s="7">
        <v>201.41874462596701</v>
      </c>
      <c r="R72" s="7">
        <v>167.35931976688599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18.100010000000001</v>
      </c>
      <c r="F73" s="7">
        <v>0.89893000000000001</v>
      </c>
      <c r="G73" s="7">
        <v>83.800060000000002</v>
      </c>
      <c r="H73" s="7">
        <v>274.45781981465547</v>
      </c>
      <c r="I73" s="7">
        <v>306.3</v>
      </c>
      <c r="J73" s="7">
        <v>338.1</v>
      </c>
      <c r="K73" s="7">
        <v>480.69970999999998</v>
      </c>
      <c r="L73" s="7">
        <v>196.8</v>
      </c>
      <c r="M73" s="7">
        <v>129.57388167750273</v>
      </c>
      <c r="N73" s="7">
        <v>149.135377854208</v>
      </c>
      <c r="O73" s="7">
        <v>130.91141936918615</v>
      </c>
      <c r="P73" s="7">
        <v>0</v>
      </c>
      <c r="Q73" s="7">
        <v>119.303525365434</v>
      </c>
      <c r="R73" s="7">
        <v>147.03353396388599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11.5</v>
      </c>
      <c r="J74" s="6">
        <v>97.8</v>
      </c>
      <c r="K74" s="6">
        <v>118.89993</v>
      </c>
      <c r="L74" s="6">
        <v>146.30000000000001</v>
      </c>
      <c r="M74" s="6">
        <v>129.57388167750273</v>
      </c>
      <c r="N74" s="6">
        <v>149.135377854208</v>
      </c>
      <c r="O74" s="6">
        <v>130.91141936918615</v>
      </c>
      <c r="P74" s="6">
        <v>0</v>
      </c>
      <c r="Q74" s="6">
        <v>119.303525365434</v>
      </c>
      <c r="R74" s="6">
        <v>147.03353396388599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6.8</v>
      </c>
      <c r="J75" s="6">
        <v>219.8</v>
      </c>
      <c r="K75" s="6">
        <v>282.09983</v>
      </c>
      <c r="L75" s="6">
        <v>50.5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18.100010000000001</v>
      </c>
      <c r="F77" s="6">
        <v>0.89893000000000001</v>
      </c>
      <c r="G77" s="6">
        <v>83.800060000000002</v>
      </c>
      <c r="H77" s="6">
        <v>274.45781981465547</v>
      </c>
      <c r="I77" s="6">
        <v>288</v>
      </c>
      <c r="J77" s="6">
        <v>20.5</v>
      </c>
      <c r="K77" s="6">
        <v>79.699950000000001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1973.010413681078</v>
      </c>
      <c r="D79" s="5">
        <v>1847.9987000000001</v>
      </c>
      <c r="E79" s="5">
        <v>1794.50128</v>
      </c>
      <c r="F79" s="5">
        <v>1788.5000000000009</v>
      </c>
      <c r="G79" s="5">
        <v>1840.4057499999997</v>
      </c>
      <c r="H79" s="5">
        <v>2037.048412146999</v>
      </c>
      <c r="I79" s="5">
        <v>2351.3000000000002</v>
      </c>
      <c r="J79" s="5">
        <v>1985.2951000000005</v>
      </c>
      <c r="K79" s="5">
        <v>2146.7220199999992</v>
      </c>
      <c r="L79" s="5">
        <v>1328.6</v>
      </c>
      <c r="M79" s="5">
        <v>1339.9014171845542</v>
      </c>
      <c r="N79" s="5">
        <v>1772.9806259486777</v>
      </c>
      <c r="O79" s="5">
        <v>2764.9088501891301</v>
      </c>
      <c r="P79" s="5">
        <v>2859.1525747587771</v>
      </c>
      <c r="Q79" s="5">
        <v>2825.0214961306997</v>
      </c>
      <c r="R79" s="5">
        <v>2644.8600363045775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39.242380815897597</v>
      </c>
      <c r="O80" s="5">
        <v>103.32472180096676</v>
      </c>
      <c r="P80" s="5">
        <v>169.795547912487</v>
      </c>
      <c r="Q80" s="5">
        <v>171.58689213719299</v>
      </c>
      <c r="R80" s="5">
        <v>136.93035253654301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39.242380815897597</v>
      </c>
      <c r="O82" s="4">
        <v>103.32472180096676</v>
      </c>
      <c r="P82" s="4">
        <v>169.795547912487</v>
      </c>
      <c r="Q82" s="4">
        <v>171.58689213719299</v>
      </c>
      <c r="R82" s="4">
        <v>136.93035253654301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300</v>
      </c>
      <c r="B1" s="42" t="s">
        <v>299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-1961.1172077512999</v>
      </c>
      <c r="D2" s="45">
        <v>-0.90129999999999999</v>
      </c>
      <c r="E2" s="45">
        <v>992.29913999999997</v>
      </c>
      <c r="F2" s="45">
        <v>-131.19999999999999</v>
      </c>
      <c r="G2" s="45">
        <v>-815.20450000000005</v>
      </c>
      <c r="H2" s="45">
        <v>-1012.7338998704</v>
      </c>
      <c r="I2" s="45">
        <v>-115.68639</v>
      </c>
      <c r="J2" s="45">
        <v>397.60489999999999</v>
      </c>
      <c r="K2" s="45">
        <v>-2006.1233199999999</v>
      </c>
      <c r="L2" s="45">
        <v>-2951.6915100000001</v>
      </c>
      <c r="M2" s="45">
        <v>-869.73511496850006</v>
      </c>
      <c r="N2" s="45">
        <v>1481.0797542944999</v>
      </c>
      <c r="O2" s="45">
        <v>112.2523551565</v>
      </c>
      <c r="P2" s="45">
        <v>-882.08235676209995</v>
      </c>
      <c r="Q2" s="45">
        <v>61.124686229799998</v>
      </c>
      <c r="R2" s="45">
        <v>-5170.3926626537996</v>
      </c>
    </row>
    <row r="3" spans="1:18" ht="11.25" customHeight="1" x14ac:dyDescent="0.25">
      <c r="A3" s="46" t="s">
        <v>286</v>
      </c>
      <c r="B3" s="47" t="s">
        <v>285</v>
      </c>
      <c r="C3" s="5">
        <v>-153.07834257249999</v>
      </c>
      <c r="D3" s="5">
        <v>-57.466769999999997</v>
      </c>
      <c r="E3" s="5">
        <v>240.78784999999999</v>
      </c>
      <c r="F3" s="5">
        <v>-371.3</v>
      </c>
      <c r="G3" s="5">
        <v>119.67643</v>
      </c>
      <c r="H3" s="5">
        <v>-125.3476912735</v>
      </c>
      <c r="I3" s="5">
        <v>395.50729999999999</v>
      </c>
      <c r="J3" s="5">
        <v>-398.00378000000001</v>
      </c>
      <c r="K3" s="5">
        <v>-483.08766000000003</v>
      </c>
      <c r="L3" s="5">
        <v>-1835.4112600000001</v>
      </c>
      <c r="M3" s="5">
        <v>-1636.5223570518999</v>
      </c>
      <c r="N3" s="5">
        <v>-76.693164892799999</v>
      </c>
      <c r="O3" s="5">
        <v>1335.1013070434001</v>
      </c>
      <c r="P3" s="5">
        <v>-933.57721372460003</v>
      </c>
      <c r="Q3" s="5">
        <v>-800.68564984190004</v>
      </c>
      <c r="R3" s="5">
        <v>-1357.4328843029</v>
      </c>
    </row>
    <row r="4" spans="1:18" ht="11.25" customHeight="1" x14ac:dyDescent="0.25">
      <c r="A4" s="48" t="s">
        <v>284</v>
      </c>
      <c r="B4" s="49" t="s">
        <v>283</v>
      </c>
      <c r="C4" s="4">
        <v>-154.03376360920001</v>
      </c>
      <c r="D4" s="4">
        <v>-57.466799999999999</v>
      </c>
      <c r="E4" s="4">
        <v>240.68790999999999</v>
      </c>
      <c r="F4" s="4">
        <v>-371.30124000000001</v>
      </c>
      <c r="G4" s="4">
        <v>120.67552000000001</v>
      </c>
      <c r="H4" s="4">
        <v>-125.34800614789999</v>
      </c>
      <c r="I4" s="4">
        <v>395.50724000000002</v>
      </c>
      <c r="J4" s="4">
        <v>-398.00371999999999</v>
      </c>
      <c r="K4" s="4">
        <v>-483.08951999999999</v>
      </c>
      <c r="L4" s="4">
        <v>-1830.61085</v>
      </c>
      <c r="M4" s="4">
        <v>-1639.3885326805</v>
      </c>
      <c r="N4" s="4">
        <v>-78.603277178699997</v>
      </c>
      <c r="O4" s="4">
        <v>1336.0573729846999</v>
      </c>
      <c r="P4" s="4">
        <v>-925.45595271950003</v>
      </c>
      <c r="Q4" s="4">
        <v>-795.9083324101</v>
      </c>
      <c r="R4" s="4">
        <v>-1367.4644119612999</v>
      </c>
    </row>
    <row r="5" spans="1:18" ht="11.25" customHeight="1" x14ac:dyDescent="0.25">
      <c r="A5" s="50" t="s">
        <v>282</v>
      </c>
      <c r="B5" s="51" t="s">
        <v>281</v>
      </c>
      <c r="C5" s="7">
        <v>-117.0372107342</v>
      </c>
      <c r="D5" s="7">
        <v>-77.85942</v>
      </c>
      <c r="E5" s="7">
        <v>184.98967999999999</v>
      </c>
      <c r="F5" s="7">
        <v>-376.16023000000001</v>
      </c>
      <c r="G5" s="7">
        <v>150.03761</v>
      </c>
      <c r="H5" s="7">
        <v>-23.2514084516</v>
      </c>
      <c r="I5" s="7">
        <v>370.31423000000001</v>
      </c>
      <c r="J5" s="7">
        <v>-421.39026000000001</v>
      </c>
      <c r="K5" s="7">
        <v>-542.22942</v>
      </c>
      <c r="L5" s="7">
        <v>-1915.7134000000001</v>
      </c>
      <c r="M5" s="7">
        <v>-1653.8864934356</v>
      </c>
      <c r="N5" s="7">
        <v>-99.015091659700005</v>
      </c>
      <c r="O5" s="7">
        <v>1280.009577047</v>
      </c>
      <c r="P5" s="7">
        <v>-1065.0041683874999</v>
      </c>
      <c r="Q5" s="7">
        <v>-836.76540061150001</v>
      </c>
      <c r="R5" s="7">
        <v>-1418.5277353039</v>
      </c>
    </row>
    <row r="6" spans="1:18" ht="11.25" customHeight="1" x14ac:dyDescent="0.25">
      <c r="A6" s="52" t="s">
        <v>280</v>
      </c>
      <c r="B6" s="53" t="s">
        <v>279</v>
      </c>
      <c r="C6" s="6">
        <v>55.9855879148</v>
      </c>
      <c r="D6" s="6">
        <v>49.000109999999999</v>
      </c>
      <c r="E6" s="6">
        <v>25.897680000000001</v>
      </c>
      <c r="F6" s="6">
        <v>48.905850000000001</v>
      </c>
      <c r="G6" s="6">
        <v>14.00273</v>
      </c>
      <c r="H6" s="6">
        <v>12.588434557699999</v>
      </c>
      <c r="I6" s="6">
        <v>-45.500410000000002</v>
      </c>
      <c r="J6" s="6">
        <v>34.999940000000002</v>
      </c>
      <c r="K6" s="6">
        <v>1.0200000000000001E-3</v>
      </c>
      <c r="L6" s="6">
        <v>16.800429999999999</v>
      </c>
      <c r="M6" s="6">
        <v>27.3000983009</v>
      </c>
      <c r="N6" s="6">
        <v>30.787132029799999</v>
      </c>
      <c r="O6" s="6">
        <v>13.3032990702</v>
      </c>
      <c r="P6" s="6">
        <v>-21.7116911679</v>
      </c>
      <c r="Q6" s="6">
        <v>-11.178408897200001</v>
      </c>
      <c r="R6" s="6">
        <v>-11.1779879622</v>
      </c>
    </row>
    <row r="7" spans="1:18" ht="11.25" customHeight="1" x14ac:dyDescent="0.25">
      <c r="A7" s="52" t="s">
        <v>278</v>
      </c>
      <c r="B7" s="53" t="s">
        <v>277</v>
      </c>
      <c r="C7" s="6">
        <v>87.637635260099998</v>
      </c>
      <c r="D7" s="6">
        <v>-71.917770000000004</v>
      </c>
      <c r="E7" s="6">
        <v>2.8136299999999999</v>
      </c>
      <c r="F7" s="6">
        <v>83.585669999999993</v>
      </c>
      <c r="G7" s="6">
        <v>19.137799999999999</v>
      </c>
      <c r="H7" s="6">
        <v>-47.257677104400003</v>
      </c>
      <c r="I7" s="6">
        <v>-95.175470000000004</v>
      </c>
      <c r="J7" s="6">
        <v>230.77234999999999</v>
      </c>
      <c r="K7" s="6">
        <v>99.335340000000002</v>
      </c>
      <c r="L7" s="6">
        <v>275.28093000000001</v>
      </c>
      <c r="M7" s="6">
        <v>-421.84896670120003</v>
      </c>
      <c r="N7" s="6">
        <v>17.1171390387</v>
      </c>
      <c r="O7" s="6">
        <v>60.248182036400003</v>
      </c>
      <c r="P7" s="6">
        <v>-43.148739536800001</v>
      </c>
      <c r="Q7" s="6">
        <v>-91.779543941</v>
      </c>
      <c r="R7" s="6">
        <v>406.77397296309999</v>
      </c>
    </row>
    <row r="8" spans="1:18" ht="11.25" customHeight="1" x14ac:dyDescent="0.25">
      <c r="A8" s="52" t="s">
        <v>276</v>
      </c>
      <c r="B8" s="53" t="s">
        <v>275</v>
      </c>
      <c r="C8" s="6">
        <v>-260.66043390909999</v>
      </c>
      <c r="D8" s="6">
        <v>-54.941760000000002</v>
      </c>
      <c r="E8" s="6">
        <v>156.27837</v>
      </c>
      <c r="F8" s="6">
        <v>-508.65174999999999</v>
      </c>
      <c r="G8" s="6">
        <v>116.89708</v>
      </c>
      <c r="H8" s="6">
        <v>11.4178340952</v>
      </c>
      <c r="I8" s="6">
        <v>510.99011000000002</v>
      </c>
      <c r="J8" s="6">
        <v>-687.16255000000001</v>
      </c>
      <c r="K8" s="6">
        <v>-641.56578000000002</v>
      </c>
      <c r="L8" s="6">
        <v>-2207.7947600000002</v>
      </c>
      <c r="M8" s="6">
        <v>-1259.3376250353001</v>
      </c>
      <c r="N8" s="6">
        <v>-146.9193627283</v>
      </c>
      <c r="O8" s="6">
        <v>1206.4580959404</v>
      </c>
      <c r="P8" s="6">
        <v>-1000.1437376828</v>
      </c>
      <c r="Q8" s="6">
        <v>-733.80744777320001</v>
      </c>
      <c r="R8" s="6">
        <v>-1814.1237203049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4.0000000000000003E-5</v>
      </c>
      <c r="G10" s="7">
        <v>0</v>
      </c>
      <c r="H10" s="7">
        <v>0.69266017260000001</v>
      </c>
      <c r="I10" s="7">
        <v>0</v>
      </c>
      <c r="J10" s="7">
        <v>0</v>
      </c>
      <c r="K10" s="7">
        <v>2.7E-4</v>
      </c>
      <c r="L10" s="7">
        <v>0</v>
      </c>
      <c r="M10" s="7">
        <v>0</v>
      </c>
      <c r="N10" s="7">
        <v>0</v>
      </c>
      <c r="O10" s="7">
        <v>1.4981999999999999E-6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-36.112864582900002</v>
      </c>
      <c r="D11" s="7">
        <v>20.392589999999998</v>
      </c>
      <c r="E11" s="7">
        <v>55.69885</v>
      </c>
      <c r="F11" s="7">
        <v>4.8583400000000001</v>
      </c>
      <c r="G11" s="7">
        <v>-29.362279999999998</v>
      </c>
      <c r="H11" s="7">
        <v>-102.7894236357</v>
      </c>
      <c r="I11" s="7">
        <v>25.193359999999998</v>
      </c>
      <c r="J11" s="7">
        <v>22.486540000000002</v>
      </c>
      <c r="K11" s="7">
        <v>59.139960000000002</v>
      </c>
      <c r="L11" s="7">
        <v>85.102189999999993</v>
      </c>
      <c r="M11" s="7">
        <v>13.614210399499999</v>
      </c>
      <c r="N11" s="7">
        <v>20.4117538502</v>
      </c>
      <c r="O11" s="7">
        <v>55.163906101899997</v>
      </c>
      <c r="P11" s="7">
        <v>139.5510216632</v>
      </c>
      <c r="Q11" s="7">
        <v>40.8339820578</v>
      </c>
      <c r="R11" s="7">
        <v>51.039438752999999</v>
      </c>
    </row>
    <row r="12" spans="1:18" ht="11.25" customHeight="1" x14ac:dyDescent="0.25">
      <c r="A12" s="52" t="s">
        <v>268</v>
      </c>
      <c r="B12" s="53" t="s">
        <v>267</v>
      </c>
      <c r="C12" s="6">
        <v>-36.112864582900002</v>
      </c>
      <c r="D12" s="6">
        <v>20.392589999999998</v>
      </c>
      <c r="E12" s="6">
        <v>55.69885</v>
      </c>
      <c r="F12" s="6">
        <v>4.8583400000000001</v>
      </c>
      <c r="G12" s="6">
        <v>-29.362279999999998</v>
      </c>
      <c r="H12" s="6">
        <v>-102.7894236357</v>
      </c>
      <c r="I12" s="6">
        <v>25.193359999999998</v>
      </c>
      <c r="J12" s="6">
        <v>22.486540000000002</v>
      </c>
      <c r="K12" s="6">
        <v>59.139960000000002</v>
      </c>
      <c r="L12" s="6">
        <v>85.102189999999993</v>
      </c>
      <c r="M12" s="6">
        <v>13.614210399499999</v>
      </c>
      <c r="N12" s="6">
        <v>20.4117538502</v>
      </c>
      <c r="O12" s="6">
        <v>55.163906101899997</v>
      </c>
      <c r="P12" s="6">
        <v>139.5510216632</v>
      </c>
      <c r="Q12" s="6">
        <v>40.8339820578</v>
      </c>
      <c r="R12" s="6">
        <v>51.039438752999999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-0.88368829209999999</v>
      </c>
      <c r="D14" s="7">
        <v>3.0000000000000001E-5</v>
      </c>
      <c r="E14" s="7">
        <v>-6.2E-4</v>
      </c>
      <c r="F14" s="7">
        <v>6.0999999999999997E-4</v>
      </c>
      <c r="G14" s="7">
        <v>1.9000000000000001E-4</v>
      </c>
      <c r="H14" s="7">
        <v>1.6576690000000001E-4</v>
      </c>
      <c r="I14" s="7">
        <v>-3.5E-4</v>
      </c>
      <c r="J14" s="7">
        <v>0.9</v>
      </c>
      <c r="K14" s="7">
        <v>-3.3E-4</v>
      </c>
      <c r="L14" s="7">
        <v>3.6000000000000002E-4</v>
      </c>
      <c r="M14" s="7">
        <v>0.88375035560000004</v>
      </c>
      <c r="N14" s="7">
        <v>6.0630900000000003E-5</v>
      </c>
      <c r="O14" s="7">
        <v>0.88388833769999997</v>
      </c>
      <c r="P14" s="7">
        <v>-2.8059951E-3</v>
      </c>
      <c r="Q14" s="7">
        <v>2.3086143699999999E-2</v>
      </c>
      <c r="R14" s="7">
        <v>2.38845897E-2</v>
      </c>
    </row>
    <row r="15" spans="1:18" ht="11.25" customHeight="1" x14ac:dyDescent="0.25">
      <c r="A15" s="54" t="s">
        <v>262</v>
      </c>
      <c r="B15" s="49" t="s">
        <v>261</v>
      </c>
      <c r="C15" s="4">
        <v>0.9554210367</v>
      </c>
      <c r="D15" s="4">
        <v>3.0000000000000001E-5</v>
      </c>
      <c r="E15" s="4">
        <v>9.9940000000000001E-2</v>
      </c>
      <c r="F15" s="4">
        <v>1.24E-3</v>
      </c>
      <c r="G15" s="4">
        <v>-0.99909000000000003</v>
      </c>
      <c r="H15" s="4">
        <v>3.1487440000000001E-4</v>
      </c>
      <c r="I15" s="4">
        <v>6.0000000000000002E-5</v>
      </c>
      <c r="J15" s="4">
        <v>-6.0000000000000002E-5</v>
      </c>
      <c r="K15" s="4">
        <v>1.8600000000000001E-3</v>
      </c>
      <c r="L15" s="4">
        <v>-4.8004100000000003</v>
      </c>
      <c r="M15" s="4">
        <v>2.8661756286000002</v>
      </c>
      <c r="N15" s="4">
        <v>1.9101122858999999</v>
      </c>
      <c r="O15" s="4">
        <v>-0.95606594140000001</v>
      </c>
      <c r="P15" s="4">
        <v>-8.1212610051999992</v>
      </c>
      <c r="Q15" s="4">
        <v>-4.7773174318000002</v>
      </c>
      <c r="R15" s="4">
        <v>10.0315276584</v>
      </c>
    </row>
    <row r="16" spans="1:18" ht="11.25" customHeight="1" x14ac:dyDescent="0.25">
      <c r="A16" s="50" t="s">
        <v>260</v>
      </c>
      <c r="B16" s="51" t="s">
        <v>259</v>
      </c>
      <c r="C16" s="7">
        <v>0.95541045290000004</v>
      </c>
      <c r="D16" s="7">
        <v>2.0000000000000002E-5</v>
      </c>
      <c r="E16" s="7">
        <v>9.9940000000000001E-2</v>
      </c>
      <c r="F16" s="7">
        <v>7.6999999999999996E-4</v>
      </c>
      <c r="G16" s="7">
        <v>-0.99939999999999996</v>
      </c>
      <c r="H16" s="7">
        <v>1.9367470000000001E-4</v>
      </c>
      <c r="I16" s="7">
        <v>1.0000000000000001E-5</v>
      </c>
      <c r="J16" s="7">
        <v>-2.0000000000000002E-5</v>
      </c>
      <c r="K16" s="7">
        <v>1.8000000000000001E-4</v>
      </c>
      <c r="L16" s="7">
        <v>-4.8000600000000002</v>
      </c>
      <c r="M16" s="7">
        <v>2.8661569950999999</v>
      </c>
      <c r="N16" s="7">
        <v>1.9106089295999999</v>
      </c>
      <c r="O16" s="7">
        <v>-0.95557018059999999</v>
      </c>
      <c r="P16" s="7">
        <v>-8.1209345792000001</v>
      </c>
      <c r="Q16" s="7">
        <v>-4.7771390838999999</v>
      </c>
      <c r="R16" s="7">
        <v>10.0315276584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1.05837E-5</v>
      </c>
      <c r="D18" s="7">
        <v>1.0000000000000001E-5</v>
      </c>
      <c r="E18" s="7">
        <v>0</v>
      </c>
      <c r="F18" s="7">
        <v>4.6999999999999999E-4</v>
      </c>
      <c r="G18" s="7">
        <v>3.1E-4</v>
      </c>
      <c r="H18" s="7">
        <v>1.211997E-4</v>
      </c>
      <c r="I18" s="7">
        <v>5.0000000000000002E-5</v>
      </c>
      <c r="J18" s="7">
        <v>-4.0000000000000003E-5</v>
      </c>
      <c r="K18" s="7">
        <v>1.6800000000000001E-3</v>
      </c>
      <c r="L18" s="7">
        <v>-3.5E-4</v>
      </c>
      <c r="M18" s="7">
        <v>1.8633600000000001E-5</v>
      </c>
      <c r="N18" s="7">
        <v>-4.9664369999999998E-4</v>
      </c>
      <c r="O18" s="7">
        <v>-4.9576069999999995E-4</v>
      </c>
      <c r="P18" s="7">
        <v>-3.2642599999999999E-4</v>
      </c>
      <c r="Q18" s="7">
        <v>-1.7834789999999999E-4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-1804.7987924421</v>
      </c>
      <c r="D21" s="5">
        <v>50.622149999999998</v>
      </c>
      <c r="E21" s="5">
        <v>734.78259000000003</v>
      </c>
      <c r="F21" s="5">
        <v>255.10575</v>
      </c>
      <c r="G21" s="5">
        <v>-955.17047000000002</v>
      </c>
      <c r="H21" s="5">
        <v>-886.91126277290005</v>
      </c>
      <c r="I21" s="5">
        <v>-506.59890999999999</v>
      </c>
      <c r="J21" s="5">
        <v>776.25876000000005</v>
      </c>
      <c r="K21" s="5">
        <v>-1555.1498099999999</v>
      </c>
      <c r="L21" s="5">
        <v>-1144.3215</v>
      </c>
      <c r="M21" s="5">
        <v>781.16653512769994</v>
      </c>
      <c r="N21" s="5">
        <v>1613.6768331907001</v>
      </c>
      <c r="O21" s="5">
        <v>-1153.5831158614999</v>
      </c>
      <c r="P21" s="5">
        <v>-63.184943374100001</v>
      </c>
      <c r="Q21" s="5">
        <v>910.42053682699998</v>
      </c>
      <c r="R21" s="5">
        <v>-3099.7659310212998</v>
      </c>
    </row>
    <row r="22" spans="1:18" ht="11.25" customHeight="1" x14ac:dyDescent="0.25">
      <c r="A22" s="48" t="s">
        <v>249</v>
      </c>
      <c r="B22" s="49" t="s">
        <v>248</v>
      </c>
      <c r="C22" s="4">
        <v>-375.23471610849998</v>
      </c>
      <c r="D22" s="4">
        <v>-560.51684999999998</v>
      </c>
      <c r="E22" s="4">
        <v>91.774270000000001</v>
      </c>
      <c r="F22" s="4">
        <v>526.99003000000005</v>
      </c>
      <c r="G22" s="4">
        <v>-142.44065000000001</v>
      </c>
      <c r="H22" s="4">
        <v>-220.5075969454</v>
      </c>
      <c r="I22" s="4">
        <v>-143.07034999999999</v>
      </c>
      <c r="J22" s="4">
        <v>7.4777100000000001</v>
      </c>
      <c r="K22" s="4">
        <v>32.462069999999997</v>
      </c>
      <c r="L22" s="4">
        <v>-736.48737000000006</v>
      </c>
      <c r="M22" s="4">
        <v>107.7101035253</v>
      </c>
      <c r="N22" s="4">
        <v>461.79849503299999</v>
      </c>
      <c r="O22" s="4">
        <v>-392.96746569840002</v>
      </c>
      <c r="P22" s="4">
        <v>95.008135159700004</v>
      </c>
      <c r="Q22" s="4">
        <v>1338.3300609782</v>
      </c>
      <c r="R22" s="4">
        <v>-683.54713458059996</v>
      </c>
    </row>
    <row r="23" spans="1:18" ht="11.25" customHeight="1" x14ac:dyDescent="0.25">
      <c r="A23" s="50" t="s">
        <v>247</v>
      </c>
      <c r="B23" s="51" t="s">
        <v>246</v>
      </c>
      <c r="C23" s="7">
        <v>-373.13244716029999</v>
      </c>
      <c r="D23" s="7">
        <v>-535.18876</v>
      </c>
      <c r="E23" s="7">
        <v>64.603830000000002</v>
      </c>
      <c r="F23" s="7">
        <v>543.84672999999998</v>
      </c>
      <c r="G23" s="7">
        <v>-86.870440000000002</v>
      </c>
      <c r="H23" s="7">
        <v>-221.54995500530001</v>
      </c>
      <c r="I23" s="7">
        <v>-85.341040000000007</v>
      </c>
      <c r="J23" s="7">
        <v>98.100120000000004</v>
      </c>
      <c r="K23" s="7">
        <v>150.88573</v>
      </c>
      <c r="L23" s="7">
        <v>-813.99220000000003</v>
      </c>
      <c r="M23" s="7">
        <v>6.0568784234999997</v>
      </c>
      <c r="N23" s="7">
        <v>399.94748342359998</v>
      </c>
      <c r="O23" s="7">
        <v>-354.10208956830002</v>
      </c>
      <c r="P23" s="7">
        <v>192.0033270552</v>
      </c>
      <c r="Q23" s="7">
        <v>1301.0953507784</v>
      </c>
      <c r="R23" s="7">
        <v>-641.1334837654</v>
      </c>
    </row>
    <row r="24" spans="1:18" ht="11.25" customHeight="1" x14ac:dyDescent="0.25">
      <c r="A24" s="52" t="s">
        <v>245</v>
      </c>
      <c r="B24" s="53" t="s">
        <v>244</v>
      </c>
      <c r="C24" s="6">
        <v>-307.97908580950002</v>
      </c>
      <c r="D24" s="6">
        <v>-465.91714999999999</v>
      </c>
      <c r="E24" s="6">
        <v>131.92988</v>
      </c>
      <c r="F24" s="6">
        <v>658.39462000000003</v>
      </c>
      <c r="G24" s="6">
        <v>-309.66251</v>
      </c>
      <c r="H24" s="6">
        <v>-183.71078756919999</v>
      </c>
      <c r="I24" s="6">
        <v>-145.25135</v>
      </c>
      <c r="J24" s="6">
        <v>277.77645999999999</v>
      </c>
      <c r="K24" s="6">
        <v>-66.736410000000006</v>
      </c>
      <c r="L24" s="6">
        <v>-810.78301999999996</v>
      </c>
      <c r="M24" s="6">
        <v>236.2036226024</v>
      </c>
      <c r="N24" s="6">
        <v>243.3659785305</v>
      </c>
      <c r="O24" s="6">
        <v>-296.30925427059998</v>
      </c>
      <c r="P24" s="6">
        <v>-54.966295408699999</v>
      </c>
      <c r="Q24" s="6">
        <v>1393.5794498507</v>
      </c>
      <c r="R24" s="6">
        <v>-559.15969310239996</v>
      </c>
    </row>
    <row r="25" spans="1:18" ht="11.25" customHeight="1" x14ac:dyDescent="0.25">
      <c r="A25" s="52" t="s">
        <v>243</v>
      </c>
      <c r="B25" s="53" t="s">
        <v>242</v>
      </c>
      <c r="C25" s="6">
        <v>-65.153361350799997</v>
      </c>
      <c r="D25" s="6">
        <v>-69.271609999999995</v>
      </c>
      <c r="E25" s="6">
        <v>-67.326049999999995</v>
      </c>
      <c r="F25" s="6">
        <v>-114.54789</v>
      </c>
      <c r="G25" s="6">
        <v>222.79207</v>
      </c>
      <c r="H25" s="6">
        <v>-37.839167436099999</v>
      </c>
      <c r="I25" s="6">
        <v>59.910310000000003</v>
      </c>
      <c r="J25" s="6">
        <v>-179.67634000000001</v>
      </c>
      <c r="K25" s="6">
        <v>217.62214</v>
      </c>
      <c r="L25" s="6">
        <v>-3.2091799999999999</v>
      </c>
      <c r="M25" s="6">
        <v>-230.14674417890001</v>
      </c>
      <c r="N25" s="6">
        <v>156.5815048931</v>
      </c>
      <c r="O25" s="6">
        <v>-57.792835297700002</v>
      </c>
      <c r="P25" s="6">
        <v>246.96962246390001</v>
      </c>
      <c r="Q25" s="6">
        <v>-92.484099072299998</v>
      </c>
      <c r="R25" s="6">
        <v>-81.973790663000003</v>
      </c>
    </row>
    <row r="26" spans="1:18" ht="11.25" customHeight="1" x14ac:dyDescent="0.25">
      <c r="A26" s="50" t="s">
        <v>241</v>
      </c>
      <c r="B26" s="51" t="s">
        <v>240</v>
      </c>
      <c r="C26" s="7">
        <v>-2.1022689482999999</v>
      </c>
      <c r="D26" s="7">
        <v>-25.32809</v>
      </c>
      <c r="E26" s="7">
        <v>27.170439999999999</v>
      </c>
      <c r="F26" s="7">
        <v>-16.8567</v>
      </c>
      <c r="G26" s="7">
        <v>-55.570210000000003</v>
      </c>
      <c r="H26" s="7">
        <v>1.0423580599</v>
      </c>
      <c r="I26" s="7">
        <v>-57.729309999999998</v>
      </c>
      <c r="J26" s="7">
        <v>-90.622410000000002</v>
      </c>
      <c r="K26" s="7">
        <v>-118.42366</v>
      </c>
      <c r="L26" s="7">
        <v>77.504829999999998</v>
      </c>
      <c r="M26" s="7">
        <v>101.6532251018</v>
      </c>
      <c r="N26" s="7">
        <v>61.851011609399997</v>
      </c>
      <c r="O26" s="7">
        <v>-38.865376130000001</v>
      </c>
      <c r="P26" s="7">
        <v>-96.9951918955</v>
      </c>
      <c r="Q26" s="7">
        <v>37.234710199799999</v>
      </c>
      <c r="R26" s="7">
        <v>-42.4136508152</v>
      </c>
    </row>
    <row r="27" spans="1:18" ht="11.25" customHeight="1" x14ac:dyDescent="0.25">
      <c r="A27" s="52" t="s">
        <v>239</v>
      </c>
      <c r="B27" s="53" t="s">
        <v>238</v>
      </c>
      <c r="C27" s="6">
        <v>-5.0395059999999996E-4</v>
      </c>
      <c r="D27" s="6">
        <v>-3.4119999999999998E-2</v>
      </c>
      <c r="E27" s="6">
        <v>-0.12831000000000001</v>
      </c>
      <c r="F27" s="6">
        <v>-5.8189999999999999E-2</v>
      </c>
      <c r="G27" s="6">
        <v>3.2239999999999998E-2</v>
      </c>
      <c r="H27" s="6">
        <v>-8.5005359999999995E-3</v>
      </c>
      <c r="I27" s="6">
        <v>7.0260000000000003E-2</v>
      </c>
      <c r="J27" s="6">
        <v>-2.887E-2</v>
      </c>
      <c r="K27" s="6">
        <v>-2.4910000000000002E-2</v>
      </c>
      <c r="L27" s="6">
        <v>0.10048</v>
      </c>
      <c r="M27" s="6">
        <v>2.8784060000000002E-4</v>
      </c>
      <c r="N27" s="6">
        <v>-1.0091443800000001E-2</v>
      </c>
      <c r="O27" s="6">
        <v>-5.2931254999999998E-3</v>
      </c>
      <c r="P27" s="6">
        <v>2.9663630000000002E-4</v>
      </c>
      <c r="Q27" s="6">
        <v>-1.5128978000000001E-3</v>
      </c>
      <c r="R27" s="6">
        <v>5.3554934000000004E-3</v>
      </c>
    </row>
    <row r="28" spans="1:18" ht="11.25" customHeight="1" x14ac:dyDescent="0.25">
      <c r="A28" s="52" t="s">
        <v>237</v>
      </c>
      <c r="B28" s="53" t="s">
        <v>236</v>
      </c>
      <c r="C28" s="6">
        <v>-2.1017649977000001</v>
      </c>
      <c r="D28" s="6">
        <v>-25.293970000000002</v>
      </c>
      <c r="E28" s="6">
        <v>27.298749999999998</v>
      </c>
      <c r="F28" s="6">
        <v>-16.79851</v>
      </c>
      <c r="G28" s="6">
        <v>-55.602449999999997</v>
      </c>
      <c r="H28" s="6">
        <v>1.0508585959000001</v>
      </c>
      <c r="I28" s="6">
        <v>-57.799570000000003</v>
      </c>
      <c r="J28" s="6">
        <v>-90.593540000000004</v>
      </c>
      <c r="K28" s="6">
        <v>-118.39875000000001</v>
      </c>
      <c r="L28" s="6">
        <v>77.404349999999994</v>
      </c>
      <c r="M28" s="6">
        <v>101.65293726119999</v>
      </c>
      <c r="N28" s="6">
        <v>61.861103053199997</v>
      </c>
      <c r="O28" s="6">
        <v>-38.860083004499998</v>
      </c>
      <c r="P28" s="6">
        <v>-96.995488531800007</v>
      </c>
      <c r="Q28" s="6">
        <v>37.236223097600003</v>
      </c>
      <c r="R28" s="6">
        <v>-42.419006308599997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-1429.5640763335</v>
      </c>
      <c r="D30" s="4">
        <v>611.13900000000001</v>
      </c>
      <c r="E30" s="4">
        <v>643.00832000000003</v>
      </c>
      <c r="F30" s="4">
        <v>-271.88427999999999</v>
      </c>
      <c r="G30" s="4">
        <v>-812.72982000000002</v>
      </c>
      <c r="H30" s="4">
        <v>-666.40366582759998</v>
      </c>
      <c r="I30" s="4">
        <v>-363.52856000000003</v>
      </c>
      <c r="J30" s="4">
        <v>768.78105000000005</v>
      </c>
      <c r="K30" s="4">
        <v>-1587.6118799999999</v>
      </c>
      <c r="L30" s="4">
        <v>-407.83413000000002</v>
      </c>
      <c r="M30" s="4">
        <v>673.45643160240002</v>
      </c>
      <c r="N30" s="4">
        <v>1151.8783381577</v>
      </c>
      <c r="O30" s="4">
        <v>-760.61565016309999</v>
      </c>
      <c r="P30" s="4">
        <v>-158.19307853379999</v>
      </c>
      <c r="Q30" s="4">
        <v>-427.9095241512</v>
      </c>
      <c r="R30" s="4">
        <v>-2416.2187964406999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-2.38845897E-2</v>
      </c>
      <c r="I31" s="7">
        <v>0</v>
      </c>
      <c r="J31" s="7">
        <v>0</v>
      </c>
      <c r="K31" s="7">
        <v>0.1</v>
      </c>
      <c r="L31" s="7">
        <v>0</v>
      </c>
      <c r="M31" s="7">
        <v>-2.38845897E-2</v>
      </c>
      <c r="N31" s="7">
        <v>-2.38845897E-2</v>
      </c>
      <c r="O31" s="7">
        <v>0</v>
      </c>
      <c r="P31" s="7">
        <v>0</v>
      </c>
      <c r="Q31" s="7">
        <v>0</v>
      </c>
      <c r="R31" s="7">
        <v>2.38845897E-2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-2.38845897E-2</v>
      </c>
      <c r="I32" s="6">
        <v>0</v>
      </c>
      <c r="J32" s="6">
        <v>0</v>
      </c>
      <c r="K32" s="6">
        <v>0.1</v>
      </c>
      <c r="L32" s="6">
        <v>0</v>
      </c>
      <c r="M32" s="6">
        <v>-2.38845897E-2</v>
      </c>
      <c r="N32" s="6">
        <v>-2.38845897E-2</v>
      </c>
      <c r="O32" s="6">
        <v>0</v>
      </c>
      <c r="P32" s="6">
        <v>0</v>
      </c>
      <c r="Q32" s="6">
        <v>0</v>
      </c>
      <c r="R32" s="6">
        <v>2.38845897E-2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23.741927804500001</v>
      </c>
      <c r="D34" s="7">
        <v>5.4898800000000003</v>
      </c>
      <c r="E34" s="7">
        <v>16.288360000000001</v>
      </c>
      <c r="F34" s="7">
        <v>27.107800000000001</v>
      </c>
      <c r="G34" s="7">
        <v>-23.801449999999999</v>
      </c>
      <c r="H34" s="7">
        <v>38.858715181999997</v>
      </c>
      <c r="I34" s="7">
        <v>7.6125800000000003</v>
      </c>
      <c r="J34" s="7">
        <v>40.001559999999998</v>
      </c>
      <c r="K34" s="7">
        <v>2.3054800000000002</v>
      </c>
      <c r="L34" s="7">
        <v>-9.6097300000000008</v>
      </c>
      <c r="M34" s="7">
        <v>-37.783968337600001</v>
      </c>
      <c r="N34" s="7">
        <v>-23.718282672400001</v>
      </c>
      <c r="O34" s="7">
        <v>-7.5502360358000002</v>
      </c>
      <c r="P34" s="7">
        <v>2.1269172602999999</v>
      </c>
      <c r="Q34" s="7">
        <v>-41.033551382200002</v>
      </c>
      <c r="R34" s="7">
        <v>-82.021888344000004</v>
      </c>
    </row>
    <row r="35" spans="1:18" ht="11.25" customHeight="1" x14ac:dyDescent="0.25">
      <c r="A35" s="50" t="s">
        <v>223</v>
      </c>
      <c r="B35" s="51" t="s">
        <v>222</v>
      </c>
      <c r="C35" s="7">
        <v>-461.3526546407</v>
      </c>
      <c r="D35" s="7">
        <v>-174.47121000000001</v>
      </c>
      <c r="E35" s="7">
        <v>560.16267000000005</v>
      </c>
      <c r="F35" s="7">
        <v>-235.37073000000001</v>
      </c>
      <c r="G35" s="7">
        <v>-238.52891</v>
      </c>
      <c r="H35" s="7">
        <v>9.4593474571999998</v>
      </c>
      <c r="I35" s="7">
        <v>6.3028899999999997</v>
      </c>
      <c r="J35" s="7">
        <v>92.386529999999993</v>
      </c>
      <c r="K35" s="7">
        <v>-51.490720000000003</v>
      </c>
      <c r="L35" s="7">
        <v>219.58538999999999</v>
      </c>
      <c r="M35" s="7">
        <v>265.88680394120001</v>
      </c>
      <c r="N35" s="7">
        <v>-184.96170258820001</v>
      </c>
      <c r="O35" s="7">
        <v>-196.53115600890001</v>
      </c>
      <c r="P35" s="7">
        <v>-119.8091756071</v>
      </c>
      <c r="Q35" s="7">
        <v>-119.7980456582</v>
      </c>
      <c r="R35" s="7">
        <v>-92.475793791399994</v>
      </c>
    </row>
    <row r="36" spans="1:18" ht="11.25" customHeight="1" x14ac:dyDescent="0.25">
      <c r="A36" s="56" t="s">
        <v>221</v>
      </c>
      <c r="B36" s="53" t="s">
        <v>220</v>
      </c>
      <c r="C36" s="6">
        <v>-459.25080627609998</v>
      </c>
      <c r="D36" s="6">
        <v>-174.47087999999999</v>
      </c>
      <c r="E36" s="6">
        <v>559.06285000000003</v>
      </c>
      <c r="F36" s="6">
        <v>-233.27073999999999</v>
      </c>
      <c r="G36" s="6">
        <v>-240.72871000000001</v>
      </c>
      <c r="H36" s="6">
        <v>7.3574943311999998</v>
      </c>
      <c r="I36" s="6">
        <v>8.3029200000000003</v>
      </c>
      <c r="J36" s="6">
        <v>105.08678999999999</v>
      </c>
      <c r="K36" s="6">
        <v>-56.690930000000002</v>
      </c>
      <c r="L36" s="6">
        <v>223.78539000000001</v>
      </c>
      <c r="M36" s="6">
        <v>255.37758542500001</v>
      </c>
      <c r="N36" s="6">
        <v>-182.8598788191</v>
      </c>
      <c r="O36" s="6">
        <v>-198.63294304429999</v>
      </c>
      <c r="P36" s="6">
        <v>-121.91100132450001</v>
      </c>
      <c r="Q36" s="6">
        <v>-121.8998813705</v>
      </c>
      <c r="R36" s="6">
        <v>-91.424880254499996</v>
      </c>
    </row>
    <row r="37" spans="1:18" ht="11.25" customHeight="1" x14ac:dyDescent="0.25">
      <c r="A37" s="52" t="s">
        <v>219</v>
      </c>
      <c r="B37" s="53" t="s">
        <v>218</v>
      </c>
      <c r="C37" s="6">
        <v>-2.1018483645999999</v>
      </c>
      <c r="D37" s="6">
        <v>-3.3E-4</v>
      </c>
      <c r="E37" s="6">
        <v>1.09982</v>
      </c>
      <c r="F37" s="6">
        <v>-2.09999</v>
      </c>
      <c r="G37" s="6">
        <v>2.1998000000000002</v>
      </c>
      <c r="H37" s="6">
        <v>2.101853126</v>
      </c>
      <c r="I37" s="6">
        <v>-2.0000300000000002</v>
      </c>
      <c r="J37" s="6">
        <v>-12.70026</v>
      </c>
      <c r="K37" s="6">
        <v>5.2002100000000002</v>
      </c>
      <c r="L37" s="6">
        <v>-4.2</v>
      </c>
      <c r="M37" s="6">
        <v>10.509218516200001</v>
      </c>
      <c r="N37" s="6">
        <v>-2.1018237691000001</v>
      </c>
      <c r="O37" s="6">
        <v>2.1017870353000001</v>
      </c>
      <c r="P37" s="6">
        <v>2.1018257174000001</v>
      </c>
      <c r="Q37" s="6">
        <v>2.1018357123000002</v>
      </c>
      <c r="R37" s="6">
        <v>-1.0509135369</v>
      </c>
    </row>
    <row r="38" spans="1:18" ht="11.25" customHeight="1" x14ac:dyDescent="0.25">
      <c r="A38" s="50" t="s">
        <v>217</v>
      </c>
      <c r="B38" s="51" t="s">
        <v>216</v>
      </c>
      <c r="C38" s="7">
        <v>-135.4972298504</v>
      </c>
      <c r="D38" s="7">
        <v>108.86091999999999</v>
      </c>
      <c r="E38" s="7">
        <v>28.986350000000002</v>
      </c>
      <c r="F38" s="7">
        <v>-56.783709999999999</v>
      </c>
      <c r="G38" s="7">
        <v>-24.015689999999999</v>
      </c>
      <c r="H38" s="7">
        <v>-26.104564605899998</v>
      </c>
      <c r="I38" s="7">
        <v>-74.707089999999994</v>
      </c>
      <c r="J38" s="7">
        <v>68.466409999999996</v>
      </c>
      <c r="K38" s="7">
        <v>-108.77399</v>
      </c>
      <c r="L38" s="7">
        <v>-26.117100000000001</v>
      </c>
      <c r="M38" s="7">
        <v>44.7144769529</v>
      </c>
      <c r="N38" s="7">
        <v>93.342730849800006</v>
      </c>
      <c r="O38" s="7">
        <v>39.118460817299997</v>
      </c>
      <c r="P38" s="7">
        <v>-105.76184987089999</v>
      </c>
      <c r="Q38" s="7">
        <v>51.802767180399997</v>
      </c>
      <c r="R38" s="7">
        <v>-273.36025831709998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-66.518386852099994</v>
      </c>
      <c r="D40" s="6">
        <v>72.768289999999993</v>
      </c>
      <c r="E40" s="6">
        <v>24.798919999999999</v>
      </c>
      <c r="F40" s="6">
        <v>-14.58792</v>
      </c>
      <c r="G40" s="6">
        <v>-44.717930000000003</v>
      </c>
      <c r="H40" s="6">
        <v>-43.611135321200003</v>
      </c>
      <c r="I40" s="6">
        <v>-46.815150000000003</v>
      </c>
      <c r="J40" s="6">
        <v>48.859670000000001</v>
      </c>
      <c r="K40" s="6">
        <v>-85.173119999999997</v>
      </c>
      <c r="L40" s="6">
        <v>76.782730000000001</v>
      </c>
      <c r="M40" s="6">
        <v>-61.309358758899997</v>
      </c>
      <c r="N40" s="6">
        <v>77.913433339899996</v>
      </c>
      <c r="O40" s="6">
        <v>-3.2201301999999999E-3</v>
      </c>
      <c r="P40" s="6">
        <v>-86.200248682400002</v>
      </c>
      <c r="Q40" s="6">
        <v>37.400440698799997</v>
      </c>
      <c r="R40" s="6">
        <v>-284.6816872476</v>
      </c>
    </row>
    <row r="41" spans="1:18" ht="11.25" customHeight="1" x14ac:dyDescent="0.25">
      <c r="A41" s="52" t="s">
        <v>211</v>
      </c>
      <c r="B41" s="53" t="s">
        <v>210</v>
      </c>
      <c r="C41" s="6">
        <v>-68.978842998399998</v>
      </c>
      <c r="D41" s="6">
        <v>36.09263</v>
      </c>
      <c r="E41" s="6">
        <v>4.18743</v>
      </c>
      <c r="F41" s="6">
        <v>-42.195790000000002</v>
      </c>
      <c r="G41" s="6">
        <v>20.70224</v>
      </c>
      <c r="H41" s="6">
        <v>17.506570715199999</v>
      </c>
      <c r="I41" s="6">
        <v>-27.891940000000002</v>
      </c>
      <c r="J41" s="6">
        <v>19.606739999999999</v>
      </c>
      <c r="K41" s="6">
        <v>-23.60087</v>
      </c>
      <c r="L41" s="6">
        <v>-102.89982999999999</v>
      </c>
      <c r="M41" s="6">
        <v>106.0238357118</v>
      </c>
      <c r="N41" s="6">
        <v>15.4292975099</v>
      </c>
      <c r="O41" s="6">
        <v>39.121680947599998</v>
      </c>
      <c r="P41" s="6">
        <v>-19.561601188499999</v>
      </c>
      <c r="Q41" s="6">
        <v>14.402326481599999</v>
      </c>
      <c r="R41" s="6">
        <v>11.3214289306</v>
      </c>
    </row>
    <row r="42" spans="1:18" ht="11.25" customHeight="1" x14ac:dyDescent="0.25">
      <c r="A42" s="55" t="s">
        <v>209</v>
      </c>
      <c r="B42" s="51" t="s">
        <v>208</v>
      </c>
      <c r="C42" s="7">
        <v>-181.81678430349999</v>
      </c>
      <c r="D42" s="7">
        <v>202.80042</v>
      </c>
      <c r="E42" s="7">
        <v>56.634399999999999</v>
      </c>
      <c r="F42" s="7">
        <v>-235.32042999999999</v>
      </c>
      <c r="G42" s="7">
        <v>-139.73142000000001</v>
      </c>
      <c r="H42" s="7">
        <v>109.27946183669999</v>
      </c>
      <c r="I42" s="7">
        <v>-87.11327</v>
      </c>
      <c r="J42" s="7">
        <v>7.4640500000000003</v>
      </c>
      <c r="K42" s="7">
        <v>-187.19636</v>
      </c>
      <c r="L42" s="7">
        <v>-67.214650000000006</v>
      </c>
      <c r="M42" s="7">
        <v>285.85674271080001</v>
      </c>
      <c r="N42" s="7">
        <v>18.9137329478</v>
      </c>
      <c r="O42" s="7">
        <v>-14.724951923100001</v>
      </c>
      <c r="P42" s="7">
        <v>-120.8594706717</v>
      </c>
      <c r="Q42" s="7">
        <v>-270.079751214</v>
      </c>
      <c r="R42" s="7">
        <v>384.63638022570001</v>
      </c>
    </row>
    <row r="43" spans="1:18" ht="11.25" customHeight="1" x14ac:dyDescent="0.25">
      <c r="A43" s="50" t="s">
        <v>207</v>
      </c>
      <c r="B43" s="51" t="s">
        <v>206</v>
      </c>
      <c r="C43" s="7">
        <v>-253.94178112820001</v>
      </c>
      <c r="D43" s="7">
        <v>-100.25116</v>
      </c>
      <c r="E43" s="7">
        <v>-152.88630000000001</v>
      </c>
      <c r="F43" s="7">
        <v>546.53090999999995</v>
      </c>
      <c r="G43" s="7">
        <v>-330.56700999999998</v>
      </c>
      <c r="H43" s="7">
        <v>-557.86217206000003</v>
      </c>
      <c r="I43" s="7">
        <v>19.17022</v>
      </c>
      <c r="J43" s="7">
        <v>541.41115000000002</v>
      </c>
      <c r="K43" s="7">
        <v>-844.42457999999999</v>
      </c>
      <c r="L43" s="7">
        <v>-493.72525999999999</v>
      </c>
      <c r="M43" s="7">
        <v>-19.360941092699999</v>
      </c>
      <c r="N43" s="7">
        <v>1013.788355907</v>
      </c>
      <c r="O43" s="7">
        <v>-375.33439851349999</v>
      </c>
      <c r="P43" s="7">
        <v>104.0572918858</v>
      </c>
      <c r="Q43" s="7">
        <v>147.8945942723</v>
      </c>
      <c r="R43" s="7">
        <v>-2168.2443891158</v>
      </c>
    </row>
    <row r="44" spans="1:18" ht="11.25" customHeight="1" x14ac:dyDescent="0.25">
      <c r="A44" s="50" t="s">
        <v>205</v>
      </c>
      <c r="B44" s="51" t="s">
        <v>204</v>
      </c>
      <c r="C44" s="7">
        <v>-398.40869015779998</v>
      </c>
      <c r="D44" s="7">
        <v>542.61683000000005</v>
      </c>
      <c r="E44" s="7">
        <v>132.61959999999999</v>
      </c>
      <c r="F44" s="7">
        <v>-348.82776999999999</v>
      </c>
      <c r="G44" s="7">
        <v>-16.231439999999999</v>
      </c>
      <c r="H44" s="7">
        <v>-236.90442445720001</v>
      </c>
      <c r="I44" s="7">
        <v>-241.91773000000001</v>
      </c>
      <c r="J44" s="7">
        <v>56.23433</v>
      </c>
      <c r="K44" s="7">
        <v>-312.47347000000002</v>
      </c>
      <c r="L44" s="7">
        <v>-142.27231</v>
      </c>
      <c r="M44" s="7">
        <v>163.3962170966</v>
      </c>
      <c r="N44" s="7">
        <v>361.12032417770001</v>
      </c>
      <c r="O44" s="7">
        <v>-233.10199685640001</v>
      </c>
      <c r="P44" s="7">
        <v>-14.343819291799999</v>
      </c>
      <c r="Q44" s="7">
        <v>-112.7221886566</v>
      </c>
      <c r="R44" s="7">
        <v>-64.964396190800002</v>
      </c>
    </row>
    <row r="45" spans="1:18" ht="11.25" customHeight="1" x14ac:dyDescent="0.25">
      <c r="A45" s="50" t="s">
        <v>203</v>
      </c>
      <c r="B45" s="51" t="s">
        <v>202</v>
      </c>
      <c r="C45" s="7">
        <v>-22.2888640575</v>
      </c>
      <c r="D45" s="7">
        <v>26.093319999999999</v>
      </c>
      <c r="E45" s="7">
        <v>1.2032400000000001</v>
      </c>
      <c r="F45" s="7">
        <v>30.77965</v>
      </c>
      <c r="G45" s="7">
        <v>-39.853900000000003</v>
      </c>
      <c r="H45" s="7">
        <v>-3.1061445905</v>
      </c>
      <c r="I45" s="7">
        <v>7.1238400000000004</v>
      </c>
      <c r="J45" s="7">
        <v>-37.182980000000001</v>
      </c>
      <c r="K45" s="7">
        <v>-85.658240000000006</v>
      </c>
      <c r="L45" s="7">
        <v>111.51953</v>
      </c>
      <c r="M45" s="7">
        <v>-29.229015079</v>
      </c>
      <c r="N45" s="7">
        <v>-126.58293587430001</v>
      </c>
      <c r="O45" s="7">
        <v>27.508628357199999</v>
      </c>
      <c r="P45" s="7">
        <v>96.397027761700002</v>
      </c>
      <c r="Q45" s="7">
        <v>-83.973348693000005</v>
      </c>
      <c r="R45" s="7">
        <v>-119.81233549700001</v>
      </c>
    </row>
    <row r="46" spans="1:18" ht="11.25" customHeight="1" x14ac:dyDescent="0.25">
      <c r="A46" s="52" t="s">
        <v>201</v>
      </c>
      <c r="B46" s="53" t="s">
        <v>200</v>
      </c>
      <c r="C46" s="6">
        <v>-11.442499508499999</v>
      </c>
      <c r="D46" s="6">
        <v>9.2985600000000002</v>
      </c>
      <c r="E46" s="6">
        <v>11.39147</v>
      </c>
      <c r="F46" s="6">
        <v>-2.9971800000000002</v>
      </c>
      <c r="G46" s="6">
        <v>1.0011699999999999</v>
      </c>
      <c r="H46" s="6">
        <v>8.3339590069000007</v>
      </c>
      <c r="I46" s="6">
        <v>-9.2951800000000002</v>
      </c>
      <c r="J46" s="6">
        <v>-3.0914000000000001</v>
      </c>
      <c r="K46" s="6">
        <v>-13.50009</v>
      </c>
      <c r="L46" s="6">
        <v>11.398569999999999</v>
      </c>
      <c r="M46" s="6">
        <v>-4.7472053200000003E-2</v>
      </c>
      <c r="N46" s="6">
        <v>-61.455648314500003</v>
      </c>
      <c r="O46" s="6">
        <v>13.5319795654</v>
      </c>
      <c r="P46" s="6">
        <v>20.803253359999999</v>
      </c>
      <c r="Q46" s="6">
        <v>20.836576864800001</v>
      </c>
      <c r="R46" s="6">
        <v>-91.654875255799993</v>
      </c>
    </row>
    <row r="47" spans="1:18" ht="11.25" customHeight="1" x14ac:dyDescent="0.25">
      <c r="A47" s="52" t="s">
        <v>199</v>
      </c>
      <c r="B47" s="53" t="s">
        <v>198</v>
      </c>
      <c r="C47" s="6">
        <v>-22.7384748602</v>
      </c>
      <c r="D47" s="6">
        <v>-10.805110000000001</v>
      </c>
      <c r="E47" s="6">
        <v>33.694949999999999</v>
      </c>
      <c r="F47" s="6">
        <v>-20.799410000000002</v>
      </c>
      <c r="G47" s="6">
        <v>-14.802390000000001</v>
      </c>
      <c r="H47" s="6">
        <v>-1.9585313643</v>
      </c>
      <c r="I47" s="6">
        <v>-1.8888499999999999</v>
      </c>
      <c r="J47" s="6">
        <v>-18.90035</v>
      </c>
      <c r="K47" s="6">
        <v>-59.497770000000003</v>
      </c>
      <c r="L47" s="6">
        <v>67.200109999999995</v>
      </c>
      <c r="M47" s="6">
        <v>-12.8734600878</v>
      </c>
      <c r="N47" s="6">
        <v>-64.273177366499993</v>
      </c>
      <c r="O47" s="6">
        <v>32.625538688500001</v>
      </c>
      <c r="P47" s="6">
        <v>47.458170618499999</v>
      </c>
      <c r="Q47" s="6">
        <v>-88.037990291699998</v>
      </c>
      <c r="R47" s="6">
        <v>32.315852416600002</v>
      </c>
    </row>
    <row r="48" spans="1:18" ht="11.25" customHeight="1" x14ac:dyDescent="0.25">
      <c r="A48" s="52" t="s">
        <v>197</v>
      </c>
      <c r="B48" s="53" t="s">
        <v>196</v>
      </c>
      <c r="C48" s="6">
        <v>31.026152404699999</v>
      </c>
      <c r="D48" s="6">
        <v>2.0964999999999998</v>
      </c>
      <c r="E48" s="6">
        <v>4.9995900000000004</v>
      </c>
      <c r="F48" s="6">
        <v>9.0013500000000004</v>
      </c>
      <c r="G48" s="6">
        <v>-6.0012400000000001</v>
      </c>
      <c r="H48" s="6">
        <v>1.0270385086</v>
      </c>
      <c r="I48" s="6">
        <v>1.99902</v>
      </c>
      <c r="J48" s="6">
        <v>-4.0029500000000002</v>
      </c>
      <c r="K48" s="6">
        <v>3.0015100000000001</v>
      </c>
      <c r="L48" s="6">
        <v>-5.00122</v>
      </c>
      <c r="M48" s="6">
        <v>8.0015186373000002</v>
      </c>
      <c r="N48" s="6">
        <v>-3.9886912208999998</v>
      </c>
      <c r="O48" s="6">
        <v>-8.0014380228000004</v>
      </c>
      <c r="P48" s="6">
        <v>8.0251221690999994</v>
      </c>
      <c r="Q48" s="6">
        <v>-5.9951841337999996</v>
      </c>
      <c r="R48" s="6">
        <v>9.9837233783000006</v>
      </c>
    </row>
    <row r="49" spans="1:18" ht="11.25" customHeight="1" x14ac:dyDescent="0.25">
      <c r="A49" s="52" t="s">
        <v>195</v>
      </c>
      <c r="B49" s="53" t="s">
        <v>194</v>
      </c>
      <c r="C49" s="6">
        <v>0.86134468220000004</v>
      </c>
      <c r="D49" s="6">
        <v>0.89864999999999995</v>
      </c>
      <c r="E49" s="6">
        <v>1.6871799999999999</v>
      </c>
      <c r="F49" s="6">
        <v>2.2210000000000001E-2</v>
      </c>
      <c r="G49" s="6">
        <v>-8.6779999999999996E-2</v>
      </c>
      <c r="H49" s="6">
        <v>-2.0865266600000001E-2</v>
      </c>
      <c r="I49" s="6">
        <v>1.7924100000000001</v>
      </c>
      <c r="J49" s="6">
        <v>-1.657</v>
      </c>
      <c r="K49" s="6">
        <v>0.82013999999999998</v>
      </c>
      <c r="L49" s="6">
        <v>0.73419999999999996</v>
      </c>
      <c r="M49" s="6">
        <v>-1.6197688121</v>
      </c>
      <c r="N49" s="6">
        <v>-6.6819866378999997</v>
      </c>
      <c r="O49" s="6">
        <v>6.6748306728999998</v>
      </c>
      <c r="P49" s="6">
        <v>-2.595241E-4</v>
      </c>
      <c r="Q49" s="6">
        <v>1.9020326255</v>
      </c>
      <c r="R49" s="6">
        <v>5.3650898000000002E-3</v>
      </c>
    </row>
    <row r="50" spans="1:18" ht="11.25" customHeight="1" x14ac:dyDescent="0.25">
      <c r="A50" s="52" t="s">
        <v>193</v>
      </c>
      <c r="B50" s="53" t="s">
        <v>192</v>
      </c>
      <c r="C50" s="6">
        <v>1.0270900981</v>
      </c>
      <c r="D50" s="6">
        <v>-5.00101</v>
      </c>
      <c r="E50" s="6">
        <v>9.937E-2</v>
      </c>
      <c r="F50" s="6">
        <v>-3.0996600000000001</v>
      </c>
      <c r="G50" s="6">
        <v>0.89959</v>
      </c>
      <c r="H50" s="6">
        <v>2.3917495399999999E-2</v>
      </c>
      <c r="I50" s="6">
        <v>1.8996500000000001</v>
      </c>
      <c r="J50" s="6">
        <v>-15.200760000000001</v>
      </c>
      <c r="K50" s="6">
        <v>-20.399509999999999</v>
      </c>
      <c r="L50" s="6">
        <v>43.899090000000001</v>
      </c>
      <c r="M50" s="6">
        <v>-11.225464758799999</v>
      </c>
      <c r="N50" s="6">
        <v>4.0841577722000002</v>
      </c>
      <c r="O50" s="6">
        <v>-2.0302674627999999</v>
      </c>
      <c r="P50" s="6">
        <v>1.0032657582</v>
      </c>
      <c r="Q50" s="6">
        <v>-4.0846130764000002</v>
      </c>
      <c r="R50" s="6">
        <v>4.0603483629000001</v>
      </c>
    </row>
    <row r="51" spans="1:18" ht="11.25" customHeight="1" x14ac:dyDescent="0.25">
      <c r="A51" s="52" t="s">
        <v>191</v>
      </c>
      <c r="B51" s="53" t="s">
        <v>190</v>
      </c>
      <c r="C51" s="6">
        <v>-21.022476873700001</v>
      </c>
      <c r="D51" s="6">
        <v>29.605730000000001</v>
      </c>
      <c r="E51" s="6">
        <v>-50.669319999999999</v>
      </c>
      <c r="F51" s="6">
        <v>48.652340000000002</v>
      </c>
      <c r="G51" s="6">
        <v>-20.864249999999998</v>
      </c>
      <c r="H51" s="6">
        <v>-10.5116629707</v>
      </c>
      <c r="I51" s="6">
        <v>12.61679</v>
      </c>
      <c r="J51" s="6">
        <v>5.6694800000000001</v>
      </c>
      <c r="K51" s="6">
        <v>3.9174799999999999</v>
      </c>
      <c r="L51" s="6">
        <v>-6.71122</v>
      </c>
      <c r="M51" s="6">
        <v>-11.464368004500001</v>
      </c>
      <c r="N51" s="6">
        <v>5.7324098932999998</v>
      </c>
      <c r="O51" s="6">
        <v>-15.292015084000001</v>
      </c>
      <c r="P51" s="6">
        <v>19.107475380099999</v>
      </c>
      <c r="Q51" s="6">
        <v>-8.5941706813999996</v>
      </c>
      <c r="R51" s="6">
        <v>-74.522749488700001</v>
      </c>
    </row>
    <row r="52" spans="1:18" ht="11.25" customHeight="1" x14ac:dyDescent="0.25">
      <c r="A52" s="46" t="s">
        <v>189</v>
      </c>
      <c r="B52" s="47" t="s">
        <v>188</v>
      </c>
      <c r="C52" s="5">
        <v>-3.2396876590999999</v>
      </c>
      <c r="D52" s="5">
        <v>5.9399499999999996</v>
      </c>
      <c r="E52" s="5">
        <v>16.732700000000001</v>
      </c>
      <c r="F52" s="5">
        <v>-15.00989</v>
      </c>
      <c r="G52" s="5">
        <v>20.092089999999999</v>
      </c>
      <c r="H52" s="5">
        <v>-0.47522003070000002</v>
      </c>
      <c r="I52" s="5">
        <v>-4.5921000000000003</v>
      </c>
      <c r="J52" s="5">
        <v>19.451589999999999</v>
      </c>
      <c r="K52" s="5">
        <v>32.114199999999997</v>
      </c>
      <c r="L52" s="5">
        <v>27.945509999999999</v>
      </c>
      <c r="M52" s="5">
        <v>-14.355828306599999</v>
      </c>
      <c r="N52" s="5">
        <v>-1.0887814714999999</v>
      </c>
      <c r="O52" s="5">
        <v>-85.173349561699993</v>
      </c>
      <c r="P52" s="5">
        <v>151.74868426840001</v>
      </c>
      <c r="Q52" s="5">
        <v>-78.632894156000006</v>
      </c>
      <c r="R52" s="5">
        <v>-718.49622623480002</v>
      </c>
    </row>
    <row r="53" spans="1:18" ht="11.25" customHeight="1" x14ac:dyDescent="0.25">
      <c r="A53" s="48" t="s">
        <v>187</v>
      </c>
      <c r="B53" s="49" t="s">
        <v>186</v>
      </c>
      <c r="C53" s="4">
        <v>-3.2396876590999999</v>
      </c>
      <c r="D53" s="4">
        <v>5.9399499999999996</v>
      </c>
      <c r="E53" s="4">
        <v>16.732700000000001</v>
      </c>
      <c r="F53" s="4">
        <v>-15.00989</v>
      </c>
      <c r="G53" s="4">
        <v>20.092089999999999</v>
      </c>
      <c r="H53" s="4">
        <v>-0.47522003060000001</v>
      </c>
      <c r="I53" s="4">
        <v>-4.5921000000000003</v>
      </c>
      <c r="J53" s="4">
        <v>19.451589999999999</v>
      </c>
      <c r="K53" s="4">
        <v>32.114199999999997</v>
      </c>
      <c r="L53" s="4">
        <v>27.945509999999999</v>
      </c>
      <c r="M53" s="4">
        <v>-14.355828306599999</v>
      </c>
      <c r="N53" s="4">
        <v>-1.0887814714999999</v>
      </c>
      <c r="O53" s="4">
        <v>-85.173349561699993</v>
      </c>
      <c r="P53" s="4">
        <v>151.74868426840001</v>
      </c>
      <c r="Q53" s="4">
        <v>-78.632894156000006</v>
      </c>
      <c r="R53" s="4">
        <v>-718.49622623480002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-2.2537079999999999E-4</v>
      </c>
      <c r="D61" s="5">
        <v>2.0600000000000002E-3</v>
      </c>
      <c r="E61" s="5">
        <v>-2.96E-3</v>
      </c>
      <c r="F61" s="5">
        <v>0.10298</v>
      </c>
      <c r="G61" s="5">
        <v>9.8229999999999998E-2</v>
      </c>
      <c r="H61" s="5">
        <v>2.0195829999999999E-4</v>
      </c>
      <c r="I61" s="5">
        <v>-2.2699999999999999E-3</v>
      </c>
      <c r="J61" s="5">
        <v>-0.10159</v>
      </c>
      <c r="K61" s="5">
        <v>2.0000000000000002E-5</v>
      </c>
      <c r="L61" s="5">
        <v>-3.3899999999999998E-3</v>
      </c>
      <c r="M61" s="5">
        <v>-2.3484443599999998E-2</v>
      </c>
      <c r="N61" s="5">
        <v>-54.815132531899998</v>
      </c>
      <c r="O61" s="5">
        <v>15.9074897254</v>
      </c>
      <c r="P61" s="5">
        <v>-37.0688839317</v>
      </c>
      <c r="Q61" s="5">
        <v>30.0229088484</v>
      </c>
      <c r="R61" s="5">
        <v>5.3023789051000003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-2.2537079999999999E-4</v>
      </c>
      <c r="D68" s="4">
        <v>2.0600000000000002E-3</v>
      </c>
      <c r="E68" s="4">
        <v>-2.96E-3</v>
      </c>
      <c r="F68" s="4">
        <v>0.10298</v>
      </c>
      <c r="G68" s="4">
        <v>9.8229999999999998E-2</v>
      </c>
      <c r="H68" s="4">
        <v>2.0195829999999999E-4</v>
      </c>
      <c r="I68" s="4">
        <v>-2.2699999999999999E-3</v>
      </c>
      <c r="J68" s="4">
        <v>-0.10159</v>
      </c>
      <c r="K68" s="4">
        <v>2.0000000000000002E-5</v>
      </c>
      <c r="L68" s="4">
        <v>-3.3899999999999998E-3</v>
      </c>
      <c r="M68" s="4">
        <v>-2.3484443599999998E-2</v>
      </c>
      <c r="N68" s="4">
        <v>-54.815132531899998</v>
      </c>
      <c r="O68" s="4">
        <v>15.9074897254</v>
      </c>
      <c r="P68" s="4">
        <v>-37.0688839317</v>
      </c>
      <c r="Q68" s="4">
        <v>30.0229088484</v>
      </c>
      <c r="R68" s="4">
        <v>5.3023789051000003</v>
      </c>
    </row>
    <row r="69" spans="1:18" ht="11.25" customHeight="1" x14ac:dyDescent="0.25">
      <c r="A69" s="50" t="s">
        <v>155</v>
      </c>
      <c r="B69" s="51" t="s">
        <v>154</v>
      </c>
      <c r="C69" s="7">
        <v>-3.7991499999999997E-5</v>
      </c>
      <c r="D69" s="7">
        <v>0.10156</v>
      </c>
      <c r="E69" s="7">
        <v>2.3789999999999999E-2</v>
      </c>
      <c r="F69" s="7">
        <v>0.22781999999999999</v>
      </c>
      <c r="G69" s="7">
        <v>0.13055</v>
      </c>
      <c r="H69" s="7">
        <v>1.5486929999999999E-4</v>
      </c>
      <c r="I69" s="7">
        <v>-2.4459999999999999E-2</v>
      </c>
      <c r="J69" s="7">
        <v>-5.1459999999999999E-2</v>
      </c>
      <c r="K69" s="7">
        <v>1.916E-2</v>
      </c>
      <c r="L69" s="7">
        <v>-1.6999999999999999E-3</v>
      </c>
      <c r="M69" s="7">
        <v>2.5801479999999999E-4</v>
      </c>
      <c r="N69" s="7">
        <v>-1.2745989900000001E-2</v>
      </c>
      <c r="O69" s="7">
        <v>2.321116E-4</v>
      </c>
      <c r="P69" s="7">
        <v>-7.5773244999999996E-3</v>
      </c>
      <c r="Q69" s="7">
        <v>-7.7669263999999997E-3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7.4430000000000001E-7</v>
      </c>
      <c r="D70" s="7">
        <v>-7.2330000000000005E-2</v>
      </c>
      <c r="E70" s="7">
        <v>1.2700000000000001E-3</v>
      </c>
      <c r="F70" s="7">
        <v>-7.4039999999999995E-2</v>
      </c>
      <c r="G70" s="7">
        <v>-2.0000000000000002E-5</v>
      </c>
      <c r="H70" s="7">
        <v>7.1362000000000004E-6</v>
      </c>
      <c r="I70" s="7">
        <v>-0.1</v>
      </c>
      <c r="J70" s="7">
        <v>-0.10001</v>
      </c>
      <c r="K70" s="7">
        <v>-9.2719999999999997E-2</v>
      </c>
      <c r="L70" s="7">
        <v>-0.10002999999999999</v>
      </c>
      <c r="M70" s="7">
        <v>5.3759999999999999E-6</v>
      </c>
      <c r="N70" s="7">
        <v>-1.543096E-4</v>
      </c>
      <c r="O70" s="7">
        <v>-5.5919999999999998E-7</v>
      </c>
      <c r="P70" s="7">
        <v>-7.751E-7</v>
      </c>
      <c r="Q70" s="7">
        <v>2.6674000000000001E-6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-2.0132400000000001E-5</v>
      </c>
      <c r="D71" s="7">
        <v>2.8700000000000002E-3</v>
      </c>
      <c r="E71" s="7">
        <v>2.5699999999999998E-3</v>
      </c>
      <c r="F71" s="7">
        <v>3.0500000000000002E-3</v>
      </c>
      <c r="G71" s="7">
        <v>6.1999999999999998E-3</v>
      </c>
      <c r="H71" s="7">
        <v>1.41476E-5</v>
      </c>
      <c r="I71" s="7">
        <v>9.7989999999999994E-2</v>
      </c>
      <c r="J71" s="7">
        <v>9.11E-2</v>
      </c>
      <c r="K71" s="7">
        <v>1.021E-2</v>
      </c>
      <c r="L71" s="7">
        <v>-2.9E-4</v>
      </c>
      <c r="M71" s="7">
        <v>3.2125500000000003E-5</v>
      </c>
      <c r="N71" s="7">
        <v>-2.1311272000000001E-3</v>
      </c>
      <c r="O71" s="7">
        <v>3.7620100000000003E-5</v>
      </c>
      <c r="P71" s="7">
        <v>-1.9243400999999999E-3</v>
      </c>
      <c r="Q71" s="7">
        <v>-1.9155475E-3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-1.679912E-4</v>
      </c>
      <c r="D72" s="7">
        <v>-3.0040000000000001E-2</v>
      </c>
      <c r="E72" s="7">
        <v>-3.058E-2</v>
      </c>
      <c r="F72" s="7">
        <v>-5.4820000000000001E-2</v>
      </c>
      <c r="G72" s="7">
        <v>5.3690000000000002E-2</v>
      </c>
      <c r="H72" s="7">
        <v>9.2464800000000003E-5</v>
      </c>
      <c r="I72" s="7">
        <v>5.8199999999999997E-3</v>
      </c>
      <c r="J72" s="7">
        <v>-3.4369999999999998E-2</v>
      </c>
      <c r="K72" s="7">
        <v>3.3790000000000001E-2</v>
      </c>
      <c r="L72" s="7">
        <v>9.9089999999999998E-2</v>
      </c>
      <c r="M72" s="7">
        <v>2.3034E-5</v>
      </c>
      <c r="N72" s="7">
        <v>-1.4121374000000001E-3</v>
      </c>
      <c r="O72" s="7">
        <v>3.0947100000000001E-5</v>
      </c>
      <c r="P72" s="7">
        <v>-5.0371414000000003E-3</v>
      </c>
      <c r="Q72" s="7">
        <v>-5.0945032999999999E-3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-1.0000000000000001E-5</v>
      </c>
      <c r="F73" s="7">
        <v>9.7000000000000005E-4</v>
      </c>
      <c r="G73" s="7">
        <v>-9.2189999999999994E-2</v>
      </c>
      <c r="H73" s="7">
        <v>-6.6659400000000001E-5</v>
      </c>
      <c r="I73" s="7">
        <v>1.8380000000000001E-2</v>
      </c>
      <c r="J73" s="7">
        <v>-6.8500000000000002E-3</v>
      </c>
      <c r="K73" s="7">
        <v>2.9579999999999999E-2</v>
      </c>
      <c r="L73" s="7">
        <v>-4.6000000000000001E-4</v>
      </c>
      <c r="M73" s="7">
        <v>-2.38029939E-2</v>
      </c>
      <c r="N73" s="7">
        <v>-54.798688967700002</v>
      </c>
      <c r="O73" s="7">
        <v>15.907189605799999</v>
      </c>
      <c r="P73" s="7">
        <v>-37.054344350599997</v>
      </c>
      <c r="Q73" s="7">
        <v>30.0376831582</v>
      </c>
      <c r="R73" s="7">
        <v>5.3023789051000003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-1.0000000000000001E-5</v>
      </c>
      <c r="H74" s="6">
        <v>2.4188E-6</v>
      </c>
      <c r="I74" s="6">
        <v>9.9580000000000002E-2</v>
      </c>
      <c r="J74" s="6">
        <v>-5.1999999999999995E-4</v>
      </c>
      <c r="K74" s="6">
        <v>4.8599999999999997E-3</v>
      </c>
      <c r="L74" s="6">
        <v>-1.3999999999999999E-4</v>
      </c>
      <c r="M74" s="6">
        <v>6.3251599999999996E-5</v>
      </c>
      <c r="N74" s="6">
        <v>-3.5857608000000002E-3</v>
      </c>
      <c r="O74" s="6">
        <v>6.5877900000000002E-5</v>
      </c>
      <c r="P74" s="6">
        <v>-2.5812191987999999</v>
      </c>
      <c r="Q74" s="6">
        <v>4.9346599999999999E-5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-9.1E-4</v>
      </c>
      <c r="J75" s="6">
        <v>-4.3099999999999996E-3</v>
      </c>
      <c r="K75" s="6">
        <v>2.266E-2</v>
      </c>
      <c r="L75" s="6">
        <v>-2.7E-4</v>
      </c>
      <c r="M75" s="6">
        <v>1.33404E-5</v>
      </c>
      <c r="N75" s="6">
        <v>-54.7950825331</v>
      </c>
      <c r="O75" s="6">
        <v>15.907123728</v>
      </c>
      <c r="P75" s="6">
        <v>-34.473125151799998</v>
      </c>
      <c r="Q75" s="6">
        <v>30.037633811599999</v>
      </c>
      <c r="R75" s="6">
        <v>5.3023789051000003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-1.0000000000000001E-5</v>
      </c>
      <c r="F77" s="6">
        <v>9.7000000000000005E-4</v>
      </c>
      <c r="G77" s="6">
        <v>-9.2179999999999998E-2</v>
      </c>
      <c r="H77" s="6">
        <v>-6.9078200000000006E-5</v>
      </c>
      <c r="I77" s="6">
        <v>-8.029E-2</v>
      </c>
      <c r="J77" s="6">
        <v>-2.0200000000000001E-3</v>
      </c>
      <c r="K77" s="6">
        <v>2.0600000000000002E-3</v>
      </c>
      <c r="L77" s="6">
        <v>-5.0000000000000002E-5</v>
      </c>
      <c r="M77" s="6">
        <v>-2.3879586000000001E-2</v>
      </c>
      <c r="N77" s="6">
        <v>-2.0673799999999998E-5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-1.5970669999999999E-4</v>
      </c>
      <c r="D80" s="5">
        <v>1.31E-3</v>
      </c>
      <c r="E80" s="5">
        <v>-1.0399999999999999E-3</v>
      </c>
      <c r="F80" s="5">
        <v>-9.8839999999999997E-2</v>
      </c>
      <c r="G80" s="5">
        <v>9.9220000000000003E-2</v>
      </c>
      <c r="H80" s="5">
        <v>7.2248400000000004E-5</v>
      </c>
      <c r="I80" s="5">
        <v>-4.0999999999999999E-4</v>
      </c>
      <c r="J80" s="5">
        <v>-8.0000000000000007E-5</v>
      </c>
      <c r="K80" s="5">
        <v>-6.9999999999999994E-5</v>
      </c>
      <c r="L80" s="5">
        <v>9.9129999999999996E-2</v>
      </c>
      <c r="M80" s="5">
        <v>1.9705900000000001E-5</v>
      </c>
      <c r="N80" s="5">
        <v>0</v>
      </c>
      <c r="O80" s="5">
        <v>2.3811E-5</v>
      </c>
      <c r="P80" s="5">
        <v>0</v>
      </c>
      <c r="Q80" s="5">
        <v>-2.1544779999999999E-4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-1.5970669999999999E-4</v>
      </c>
      <c r="D82" s="4">
        <v>1.31E-3</v>
      </c>
      <c r="E82" s="4">
        <v>-1.0399999999999999E-3</v>
      </c>
      <c r="F82" s="4">
        <v>-9.8839999999999997E-2</v>
      </c>
      <c r="G82" s="4">
        <v>9.9220000000000003E-2</v>
      </c>
      <c r="H82" s="4">
        <v>7.2248400000000004E-5</v>
      </c>
      <c r="I82" s="4">
        <v>-4.0999999999999999E-4</v>
      </c>
      <c r="J82" s="4">
        <v>-8.0000000000000007E-5</v>
      </c>
      <c r="K82" s="4">
        <v>-6.9999999999999994E-5</v>
      </c>
      <c r="L82" s="4">
        <v>9.9129999999999996E-2</v>
      </c>
      <c r="M82" s="4">
        <v>1.9705900000000001E-5</v>
      </c>
      <c r="N82" s="4">
        <v>0</v>
      </c>
      <c r="O82" s="4">
        <v>2.3811E-5</v>
      </c>
      <c r="P82" s="4">
        <v>0</v>
      </c>
      <c r="Q82" s="4">
        <v>-2.1544779999999999E-4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302</v>
      </c>
      <c r="B1" s="42" t="s">
        <v>301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3761.2496417311499</v>
      </c>
      <c r="D2" s="45">
        <v>3896.8</v>
      </c>
      <c r="E2" s="45">
        <v>4382.3</v>
      </c>
      <c r="F2" s="45">
        <v>4676.6000000000004</v>
      </c>
      <c r="G2" s="45">
        <v>4556.8</v>
      </c>
      <c r="H2" s="45">
        <v>4052.35502054075</v>
      </c>
      <c r="I2" s="45">
        <v>3858</v>
      </c>
      <c r="J2" s="45">
        <v>4135.3999999999996</v>
      </c>
      <c r="K2" s="45">
        <v>3698</v>
      </c>
      <c r="L2" s="45">
        <v>3870.8</v>
      </c>
      <c r="M2" s="45">
        <v>4124.1043278876496</v>
      </c>
      <c r="N2" s="45">
        <v>3630.4337441482799</v>
      </c>
      <c r="O2" s="45">
        <v>3845.6100124199902</v>
      </c>
      <c r="P2" s="45">
        <v>3596.8520110824502</v>
      </c>
      <c r="Q2" s="45">
        <v>3649.3742237508391</v>
      </c>
      <c r="R2" s="45">
        <v>3731.1789433457502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3761.2496417311499</v>
      </c>
      <c r="D21" s="5">
        <v>3896.8</v>
      </c>
      <c r="E21" s="5">
        <v>4382.3</v>
      </c>
      <c r="F21" s="5">
        <v>4676.6000000000004</v>
      </c>
      <c r="G21" s="5">
        <v>4556.8</v>
      </c>
      <c r="H21" s="5">
        <v>4052.35502054075</v>
      </c>
      <c r="I21" s="5">
        <v>3858</v>
      </c>
      <c r="J21" s="5">
        <v>4135.3999999999996</v>
      </c>
      <c r="K21" s="5">
        <v>3698</v>
      </c>
      <c r="L21" s="5">
        <v>3870.8</v>
      </c>
      <c r="M21" s="5">
        <v>4124.1043278876496</v>
      </c>
      <c r="N21" s="5">
        <v>3630.4337441482799</v>
      </c>
      <c r="O21" s="5">
        <v>3845.6100124199902</v>
      </c>
      <c r="P21" s="5">
        <v>3596.8520110824502</v>
      </c>
      <c r="Q21" s="5">
        <v>3649.3742237508391</v>
      </c>
      <c r="R21" s="5">
        <v>3731.1789433457502</v>
      </c>
    </row>
    <row r="22" spans="1:18" ht="11.25" customHeight="1" x14ac:dyDescent="0.25">
      <c r="A22" s="48" t="s">
        <v>249</v>
      </c>
      <c r="B22" s="49" t="s">
        <v>248</v>
      </c>
      <c r="C22" s="4">
        <v>3761.2496417311499</v>
      </c>
      <c r="D22" s="4">
        <v>3896.8</v>
      </c>
      <c r="E22" s="4">
        <v>4382.3</v>
      </c>
      <c r="F22" s="4">
        <v>4676.6000000000004</v>
      </c>
      <c r="G22" s="4">
        <v>4556.8</v>
      </c>
      <c r="H22" s="4">
        <v>4052.35502054075</v>
      </c>
      <c r="I22" s="4">
        <v>3858</v>
      </c>
      <c r="J22" s="4">
        <v>4135.3999999999996</v>
      </c>
      <c r="K22" s="4">
        <v>3698</v>
      </c>
      <c r="L22" s="4">
        <v>3870.8</v>
      </c>
      <c r="M22" s="4">
        <v>4124.1043278876496</v>
      </c>
      <c r="N22" s="4">
        <v>3630.4337441482799</v>
      </c>
      <c r="O22" s="4">
        <v>3845.6100124199902</v>
      </c>
      <c r="P22" s="4">
        <v>3596.8520110824502</v>
      </c>
      <c r="Q22" s="4">
        <v>3649.3742237508391</v>
      </c>
      <c r="R22" s="4">
        <v>3731.1789433457502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3761.2496417311499</v>
      </c>
      <c r="D26" s="7">
        <v>3896.8</v>
      </c>
      <c r="E26" s="7">
        <v>4382.3</v>
      </c>
      <c r="F26" s="7">
        <v>4676.6000000000004</v>
      </c>
      <c r="G26" s="7">
        <v>4556.8</v>
      </c>
      <c r="H26" s="7">
        <v>4052.35502054075</v>
      </c>
      <c r="I26" s="7">
        <v>3858</v>
      </c>
      <c r="J26" s="7">
        <v>4135.3999999999996</v>
      </c>
      <c r="K26" s="7">
        <v>3698</v>
      </c>
      <c r="L26" s="7">
        <v>3870.8</v>
      </c>
      <c r="M26" s="7">
        <v>4124.1043278876496</v>
      </c>
      <c r="N26" s="7">
        <v>3630.4337441482799</v>
      </c>
      <c r="O26" s="7">
        <v>3845.6100124199902</v>
      </c>
      <c r="P26" s="7">
        <v>3596.8520110824502</v>
      </c>
      <c r="Q26" s="7">
        <v>3649.3742237508391</v>
      </c>
      <c r="R26" s="7">
        <v>3731.1789433457502</v>
      </c>
    </row>
    <row r="27" spans="1:18" ht="11.25" customHeight="1" x14ac:dyDescent="0.25">
      <c r="A27" s="52" t="s">
        <v>239</v>
      </c>
      <c r="B27" s="53" t="s">
        <v>238</v>
      </c>
      <c r="C27" s="6">
        <v>3761.2496417311499</v>
      </c>
      <c r="D27" s="6">
        <v>3896.8</v>
      </c>
      <c r="E27" s="6">
        <v>4382.3</v>
      </c>
      <c r="F27" s="6">
        <v>4676.6000000000004</v>
      </c>
      <c r="G27" s="6">
        <v>4556.8</v>
      </c>
      <c r="H27" s="6">
        <v>4052.35502054075</v>
      </c>
      <c r="I27" s="6">
        <v>3846.4</v>
      </c>
      <c r="J27" s="6">
        <v>4048.1021099999998</v>
      </c>
      <c r="K27" s="6">
        <v>3595.2</v>
      </c>
      <c r="L27" s="6">
        <v>3757.0970600000001</v>
      </c>
      <c r="M27" s="6">
        <v>4063.9151619375202</v>
      </c>
      <c r="N27" s="6">
        <v>3567.8800038215386</v>
      </c>
      <c r="O27" s="6">
        <v>3757.0459539505146</v>
      </c>
      <c r="P27" s="6">
        <v>3494.3154676602662</v>
      </c>
      <c r="Q27" s="6">
        <v>3538.4541893570299</v>
      </c>
      <c r="R27" s="6">
        <v>3627.7825546957074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11.6</v>
      </c>
      <c r="J28" s="6">
        <v>87.297889999999995</v>
      </c>
      <c r="K28" s="6">
        <v>102.8</v>
      </c>
      <c r="L28" s="6">
        <v>113.70294</v>
      </c>
      <c r="M28" s="6">
        <v>60.189165950129002</v>
      </c>
      <c r="N28" s="6">
        <v>62.553740326741348</v>
      </c>
      <c r="O28" s="6">
        <v>88.564058469475597</v>
      </c>
      <c r="P28" s="6">
        <v>102.5365434221839</v>
      </c>
      <c r="Q28" s="6">
        <v>110.920034393809</v>
      </c>
      <c r="R28" s="6">
        <v>103.39638865004292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304</v>
      </c>
      <c r="B1" s="42" t="s">
        <v>303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98112.877251023339</v>
      </c>
      <c r="D2" s="45">
        <v>110361.59870000002</v>
      </c>
      <c r="E2" s="45">
        <v>107635.69914</v>
      </c>
      <c r="F2" s="45">
        <v>103379.8</v>
      </c>
      <c r="G2" s="45">
        <v>115621.49999999999</v>
      </c>
      <c r="H2" s="45">
        <v>119964.53138435099</v>
      </c>
      <c r="I2" s="45">
        <v>127428.91360999997</v>
      </c>
      <c r="J2" s="45">
        <v>125786.19999999998</v>
      </c>
      <c r="K2" s="45">
        <v>131857.1</v>
      </c>
      <c r="L2" s="45">
        <v>135366.20848999999</v>
      </c>
      <c r="M2" s="45">
        <v>149578.19647956686</v>
      </c>
      <c r="N2" s="45">
        <v>149094.559090475</v>
      </c>
      <c r="O2" s="45">
        <v>160162.009171682</v>
      </c>
      <c r="P2" s="45">
        <v>169670.77424016167</v>
      </c>
      <c r="Q2" s="45">
        <v>166478.86615943111</v>
      </c>
      <c r="R2" s="45">
        <v>173724.46737365099</v>
      </c>
    </row>
    <row r="3" spans="1:18" ht="11.25" customHeight="1" x14ac:dyDescent="0.25">
      <c r="A3" s="46" t="s">
        <v>286</v>
      </c>
      <c r="B3" s="47" t="s">
        <v>285</v>
      </c>
      <c r="C3" s="5">
        <v>6089.9971338492387</v>
      </c>
      <c r="D3" s="5">
        <v>10481.700000000012</v>
      </c>
      <c r="E3" s="5">
        <v>5680</v>
      </c>
      <c r="F3" s="5">
        <v>4853.2</v>
      </c>
      <c r="G3" s="5">
        <v>5907.5948999999819</v>
      </c>
      <c r="H3" s="5">
        <v>4771.5209652821068</v>
      </c>
      <c r="I3" s="5">
        <v>6006.2</v>
      </c>
      <c r="J3" s="5">
        <v>7471.0999999999913</v>
      </c>
      <c r="K3" s="5">
        <v>4702.7035800000012</v>
      </c>
      <c r="L3" s="5">
        <v>2926.5978299999842</v>
      </c>
      <c r="M3" s="5">
        <v>3597.998471386265</v>
      </c>
      <c r="N3" s="5">
        <v>7485.5020540747209</v>
      </c>
      <c r="O3" s="5">
        <v>10928.846177601139</v>
      </c>
      <c r="P3" s="5">
        <v>16148.371070985042</v>
      </c>
      <c r="Q3" s="5">
        <v>18858.292729530891</v>
      </c>
      <c r="R3" s="5">
        <v>21969.499379000772</v>
      </c>
    </row>
    <row r="4" spans="1:18" ht="11.25" customHeight="1" x14ac:dyDescent="0.25">
      <c r="A4" s="48" t="s">
        <v>284</v>
      </c>
      <c r="B4" s="49" t="s">
        <v>283</v>
      </c>
      <c r="C4" s="4">
        <v>6085.697907709944</v>
      </c>
      <c r="D4" s="4">
        <v>10477.400000000012</v>
      </c>
      <c r="E4" s="4">
        <v>5677.10005</v>
      </c>
      <c r="F4" s="4">
        <v>4853.2</v>
      </c>
      <c r="G4" s="4">
        <v>5906.1948799999818</v>
      </c>
      <c r="H4" s="4">
        <v>4768.6547852577096</v>
      </c>
      <c r="I4" s="4">
        <v>6001.4000799999994</v>
      </c>
      <c r="J4" s="4">
        <v>7458.1999999999916</v>
      </c>
      <c r="K4" s="4">
        <v>4702.7035800000012</v>
      </c>
      <c r="L4" s="4">
        <v>2923.2977199999841</v>
      </c>
      <c r="M4" s="4">
        <v>3596.0877042132452</v>
      </c>
      <c r="N4" s="4">
        <v>7485.5020540747209</v>
      </c>
      <c r="O4" s="4">
        <v>10928.846177601139</v>
      </c>
      <c r="P4" s="4">
        <v>16148.371070985042</v>
      </c>
      <c r="Q4" s="4">
        <v>18858.292729530891</v>
      </c>
      <c r="R4" s="4">
        <v>21967.110920034498</v>
      </c>
    </row>
    <row r="5" spans="1:18" ht="11.25" customHeight="1" x14ac:dyDescent="0.25">
      <c r="A5" s="50" t="s">
        <v>282</v>
      </c>
      <c r="B5" s="51" t="s">
        <v>281</v>
      </c>
      <c r="C5" s="7">
        <v>5687.8284131078617</v>
      </c>
      <c r="D5" s="7">
        <v>9911.6000000000131</v>
      </c>
      <c r="E5" s="7">
        <v>5177.70885</v>
      </c>
      <c r="F5" s="7">
        <v>4437.4914399999998</v>
      </c>
      <c r="G5" s="7">
        <v>5648.1907399999818</v>
      </c>
      <c r="H5" s="7">
        <v>4505.1573016814718</v>
      </c>
      <c r="I5" s="7">
        <v>5471.1088999999993</v>
      </c>
      <c r="J5" s="7">
        <v>7037.5999999999913</v>
      </c>
      <c r="K5" s="7">
        <v>4462.0034000000005</v>
      </c>
      <c r="L5" s="7">
        <v>2810.4939499999841</v>
      </c>
      <c r="M5" s="7">
        <v>3486.3380147129105</v>
      </c>
      <c r="N5" s="7">
        <v>7445.208751313663</v>
      </c>
      <c r="O5" s="7">
        <v>10851.125564573318</v>
      </c>
      <c r="P5" s="7">
        <v>15927.414405204318</v>
      </c>
      <c r="Q5" s="7">
        <v>18428.370660110511</v>
      </c>
      <c r="R5" s="7">
        <v>21571.534346040036</v>
      </c>
    </row>
    <row r="6" spans="1:18" ht="11.25" customHeight="1" x14ac:dyDescent="0.25">
      <c r="A6" s="52" t="s">
        <v>280</v>
      </c>
      <c r="B6" s="53" t="s">
        <v>279</v>
      </c>
      <c r="C6" s="6">
        <v>76.2873793828212</v>
      </c>
      <c r="D6" s="6">
        <v>184.80000000001201</v>
      </c>
      <c r="E6" s="6">
        <v>126.69778000000042</v>
      </c>
      <c r="F6" s="6">
        <v>209.20431999999983</v>
      </c>
      <c r="G6" s="6">
        <v>205.00329999998121</v>
      </c>
      <c r="H6" s="6">
        <v>117.56115066735401</v>
      </c>
      <c r="I6" s="6">
        <v>96.598379999998542</v>
      </c>
      <c r="J6" s="6">
        <v>74.899999999991451</v>
      </c>
      <c r="K6" s="6">
        <v>80.50007000000096</v>
      </c>
      <c r="L6" s="6">
        <v>20.300679999983913</v>
      </c>
      <c r="M6" s="6">
        <v>27.300085984523321</v>
      </c>
      <c r="N6" s="6">
        <v>153.96006496608334</v>
      </c>
      <c r="O6" s="6">
        <v>139.27132592662019</v>
      </c>
      <c r="P6" s="6">
        <v>47.578172979699957</v>
      </c>
      <c r="Q6" s="6">
        <v>43.39824445204431</v>
      </c>
      <c r="R6" s="6">
        <v>43.39829941721473</v>
      </c>
    </row>
    <row r="7" spans="1:18" ht="11.25" customHeight="1" x14ac:dyDescent="0.25">
      <c r="A7" s="52" t="s">
        <v>278</v>
      </c>
      <c r="B7" s="53" t="s">
        <v>277</v>
      </c>
      <c r="C7" s="6">
        <v>642.32826980032451</v>
      </c>
      <c r="D7" s="6">
        <v>912.1</v>
      </c>
      <c r="E7" s="6">
        <v>496.49126000000001</v>
      </c>
      <c r="F7" s="6">
        <v>200.60413</v>
      </c>
      <c r="G7" s="6">
        <v>270.50434999999999</v>
      </c>
      <c r="H7" s="6">
        <v>161.60478370892213</v>
      </c>
      <c r="I7" s="6">
        <v>30.799489999999999</v>
      </c>
      <c r="J7" s="6">
        <v>0</v>
      </c>
      <c r="K7" s="6">
        <v>15.80001</v>
      </c>
      <c r="L7" s="6">
        <v>19.20064</v>
      </c>
      <c r="M7" s="6">
        <v>0</v>
      </c>
      <c r="N7" s="6">
        <v>84.240947740517925</v>
      </c>
      <c r="O7" s="6">
        <v>16.432631150319828</v>
      </c>
      <c r="P7" s="6">
        <v>10.270388745617927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4969.2127639247165</v>
      </c>
      <c r="D8" s="6">
        <v>8814.7000000000007</v>
      </c>
      <c r="E8" s="6">
        <v>4554.5198099999998</v>
      </c>
      <c r="F8" s="6">
        <v>4027.6829899999998</v>
      </c>
      <c r="G8" s="6">
        <v>5172.6830900000004</v>
      </c>
      <c r="H8" s="6">
        <v>4225.991367305196</v>
      </c>
      <c r="I8" s="6">
        <v>5343.7110300000004</v>
      </c>
      <c r="J8" s="6">
        <v>6962.7</v>
      </c>
      <c r="K8" s="6">
        <v>4365.7033199999996</v>
      </c>
      <c r="L8" s="6">
        <v>2770.9926300000002</v>
      </c>
      <c r="M8" s="6">
        <v>3459.0379287283872</v>
      </c>
      <c r="N8" s="6">
        <v>7207.0077386070616</v>
      </c>
      <c r="O8" s="6">
        <v>10695.421607496379</v>
      </c>
      <c r="P8" s="6">
        <v>15869.565843479</v>
      </c>
      <c r="Q8" s="6">
        <v>18384.972415658467</v>
      </c>
      <c r="R8" s="6">
        <v>21528.136046622822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0.6926601725626288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0.69265451069662332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382.5594726282597</v>
      </c>
      <c r="D11" s="7">
        <v>528.9</v>
      </c>
      <c r="E11" s="7">
        <v>472.39168000000001</v>
      </c>
      <c r="F11" s="7">
        <v>386.00794999999999</v>
      </c>
      <c r="G11" s="7">
        <v>235.50378000000001</v>
      </c>
      <c r="H11" s="7">
        <v>243.00429640179848</v>
      </c>
      <c r="I11" s="7">
        <v>502.39164</v>
      </c>
      <c r="J11" s="7">
        <v>387.3</v>
      </c>
      <c r="K11" s="7">
        <v>213.70016000000001</v>
      </c>
      <c r="L11" s="7">
        <v>91.203050000000005</v>
      </c>
      <c r="M11" s="7">
        <v>100.74519919747821</v>
      </c>
      <c r="N11" s="7">
        <v>28.589853826311344</v>
      </c>
      <c r="O11" s="7">
        <v>62.625521622294499</v>
      </c>
      <c r="P11" s="7">
        <v>216.46635628264113</v>
      </c>
      <c r="Q11" s="7">
        <v>364.19176191788671</v>
      </c>
      <c r="R11" s="7">
        <v>319.93407853253279</v>
      </c>
    </row>
    <row r="12" spans="1:18" ht="11.25" customHeight="1" x14ac:dyDescent="0.25">
      <c r="A12" s="52" t="s">
        <v>268</v>
      </c>
      <c r="B12" s="53" t="s">
        <v>267</v>
      </c>
      <c r="C12" s="6">
        <v>382.5594726282597</v>
      </c>
      <c r="D12" s="6">
        <v>528.9</v>
      </c>
      <c r="E12" s="6">
        <v>472.39168000000001</v>
      </c>
      <c r="F12" s="6">
        <v>386.00794999999999</v>
      </c>
      <c r="G12" s="6">
        <v>235.50378000000001</v>
      </c>
      <c r="H12" s="6">
        <v>243.00429640179848</v>
      </c>
      <c r="I12" s="6">
        <v>502.39164</v>
      </c>
      <c r="J12" s="6">
        <v>387.3</v>
      </c>
      <c r="K12" s="6">
        <v>213.70016000000001</v>
      </c>
      <c r="L12" s="6">
        <v>91.203050000000005</v>
      </c>
      <c r="M12" s="6">
        <v>100.74519919747821</v>
      </c>
      <c r="N12" s="6">
        <v>28.589853826311344</v>
      </c>
      <c r="O12" s="6">
        <v>62.625521622294499</v>
      </c>
      <c r="P12" s="6">
        <v>216.46635628264113</v>
      </c>
      <c r="Q12" s="6">
        <v>364.19176191788671</v>
      </c>
      <c r="R12" s="6">
        <v>319.93407853253279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15.31002197382249</v>
      </c>
      <c r="D14" s="7">
        <v>36.9</v>
      </c>
      <c r="E14" s="7">
        <v>26.99952</v>
      </c>
      <c r="F14" s="7">
        <v>29.700610000000001</v>
      </c>
      <c r="G14" s="7">
        <v>22.500360000000001</v>
      </c>
      <c r="H14" s="7">
        <v>19.800527001876461</v>
      </c>
      <c r="I14" s="7">
        <v>27.899539999999998</v>
      </c>
      <c r="J14" s="7">
        <v>33.299999999999997</v>
      </c>
      <c r="K14" s="7">
        <v>27.000019999999999</v>
      </c>
      <c r="L14" s="7">
        <v>21.600719999999999</v>
      </c>
      <c r="M14" s="7">
        <v>9.0044903028566203</v>
      </c>
      <c r="N14" s="7">
        <v>11.703448934747318</v>
      </c>
      <c r="O14" s="7">
        <v>14.402436894829746</v>
      </c>
      <c r="P14" s="7">
        <v>4.4903094980841249</v>
      </c>
      <c r="Q14" s="7">
        <v>65.730307502493702</v>
      </c>
      <c r="R14" s="7">
        <v>75.642495461928419</v>
      </c>
    </row>
    <row r="15" spans="1:18" ht="11.25" customHeight="1" x14ac:dyDescent="0.25">
      <c r="A15" s="54" t="s">
        <v>262</v>
      </c>
      <c r="B15" s="49" t="s">
        <v>261</v>
      </c>
      <c r="C15" s="4">
        <v>4.2992261392949267</v>
      </c>
      <c r="D15" s="4">
        <v>4.3</v>
      </c>
      <c r="E15" s="4">
        <v>2.89995</v>
      </c>
      <c r="F15" s="4">
        <v>0</v>
      </c>
      <c r="G15" s="4">
        <v>1.40002</v>
      </c>
      <c r="H15" s="4">
        <v>2.8661800243970754</v>
      </c>
      <c r="I15" s="4">
        <v>4.7999200000000002</v>
      </c>
      <c r="J15" s="4">
        <v>12.9</v>
      </c>
      <c r="K15" s="4">
        <v>0</v>
      </c>
      <c r="L15" s="4">
        <v>3.3001100000000001</v>
      </c>
      <c r="M15" s="4">
        <v>1.910767173019974</v>
      </c>
      <c r="N15" s="4">
        <v>0</v>
      </c>
      <c r="O15" s="4">
        <v>0</v>
      </c>
      <c r="P15" s="4">
        <v>0</v>
      </c>
      <c r="Q15" s="4">
        <v>0</v>
      </c>
      <c r="R15" s="4">
        <v>2.3884589662749733</v>
      </c>
    </row>
    <row r="16" spans="1:18" ht="11.25" customHeight="1" x14ac:dyDescent="0.25">
      <c r="A16" s="50" t="s">
        <v>260</v>
      </c>
      <c r="B16" s="51" t="s">
        <v>259</v>
      </c>
      <c r="C16" s="7">
        <v>2.3884589662749582</v>
      </c>
      <c r="D16" s="7">
        <v>2.4</v>
      </c>
      <c r="E16" s="7">
        <v>2.89995</v>
      </c>
      <c r="F16" s="7">
        <v>0</v>
      </c>
      <c r="G16" s="7">
        <v>1.40002</v>
      </c>
      <c r="H16" s="7">
        <v>2.8661800243970754</v>
      </c>
      <c r="I16" s="7">
        <v>4.7999200000000002</v>
      </c>
      <c r="J16" s="7">
        <v>12.9</v>
      </c>
      <c r="K16" s="7">
        <v>0</v>
      </c>
      <c r="L16" s="7">
        <v>3.3001100000000001</v>
      </c>
      <c r="M16" s="7">
        <v>1.910767173019974</v>
      </c>
      <c r="N16" s="7">
        <v>0</v>
      </c>
      <c r="O16" s="7">
        <v>0</v>
      </c>
      <c r="P16" s="7">
        <v>0</v>
      </c>
      <c r="Q16" s="7">
        <v>0</v>
      </c>
      <c r="R16" s="7">
        <v>2.3884589662749733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1.9107671730199687</v>
      </c>
      <c r="D18" s="7">
        <v>1.9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61891.468424572508</v>
      </c>
      <c r="D21" s="5">
        <v>63845.8</v>
      </c>
      <c r="E21" s="5">
        <v>63667.100000000006</v>
      </c>
      <c r="F21" s="5">
        <v>63457.9</v>
      </c>
      <c r="G21" s="5">
        <v>70548.938980000006</v>
      </c>
      <c r="H21" s="5">
        <v>77025.667384884524</v>
      </c>
      <c r="I21" s="5">
        <v>81432.799999999988</v>
      </c>
      <c r="J21" s="5">
        <v>77616.599999999991</v>
      </c>
      <c r="K21" s="5">
        <v>81753.262000000002</v>
      </c>
      <c r="L21" s="5">
        <v>91347.932520000017</v>
      </c>
      <c r="M21" s="5">
        <v>101628.66628451325</v>
      </c>
      <c r="N21" s="5">
        <v>100075.54695710329</v>
      </c>
      <c r="O21" s="5">
        <v>103542.76185899331</v>
      </c>
      <c r="P21" s="5">
        <v>102861.32607241823</v>
      </c>
      <c r="Q21" s="5">
        <v>102253.53491927001</v>
      </c>
      <c r="R21" s="5">
        <v>111698.86309353232</v>
      </c>
    </row>
    <row r="22" spans="1:18" ht="11.25" customHeight="1" x14ac:dyDescent="0.25">
      <c r="A22" s="48" t="s">
        <v>249</v>
      </c>
      <c r="B22" s="49" t="s">
        <v>248</v>
      </c>
      <c r="C22" s="4">
        <v>615.17149135378349</v>
      </c>
      <c r="D22" s="4">
        <v>750.39766999999938</v>
      </c>
      <c r="E22" s="4">
        <v>1162.9945100000073</v>
      </c>
      <c r="F22" s="4">
        <v>1674.7999999999997</v>
      </c>
      <c r="G22" s="4">
        <v>1372.7949100000071</v>
      </c>
      <c r="H22" s="4">
        <v>1304.8153930609349</v>
      </c>
      <c r="I22" s="4">
        <v>999.19999999999709</v>
      </c>
      <c r="J22" s="4">
        <v>1572.4999999999795</v>
      </c>
      <c r="K22" s="4">
        <v>1383.8993300000016</v>
      </c>
      <c r="L22" s="4">
        <v>1229.9991000000091</v>
      </c>
      <c r="M22" s="4">
        <v>1418.9118180949736</v>
      </c>
      <c r="N22" s="4">
        <v>946.66593721969866</v>
      </c>
      <c r="O22" s="4">
        <v>885.7121063795247</v>
      </c>
      <c r="P22" s="4">
        <v>824.44807454041575</v>
      </c>
      <c r="Q22" s="4">
        <v>1110.3953515264791</v>
      </c>
      <c r="R22" s="4">
        <v>635.23454667049941</v>
      </c>
    </row>
    <row r="23" spans="1:18" ht="11.25" customHeight="1" x14ac:dyDescent="0.25">
      <c r="A23" s="50" t="s">
        <v>247</v>
      </c>
      <c r="B23" s="51" t="s">
        <v>246</v>
      </c>
      <c r="C23" s="7">
        <v>325.11703448935214</v>
      </c>
      <c r="D23" s="7">
        <v>413.09872999999936</v>
      </c>
      <c r="E23" s="7">
        <v>917.09567000000732</v>
      </c>
      <c r="F23" s="7">
        <v>1283.8999999999999</v>
      </c>
      <c r="G23" s="7">
        <v>1177.2956300000071</v>
      </c>
      <c r="H23" s="7">
        <v>1082.0198963288706</v>
      </c>
      <c r="I23" s="7">
        <v>668.19999999999709</v>
      </c>
      <c r="J23" s="7">
        <v>921.99999999997965</v>
      </c>
      <c r="K23" s="7">
        <v>940.39954000000148</v>
      </c>
      <c r="L23" s="7">
        <v>676.19951000000924</v>
      </c>
      <c r="M23" s="7">
        <v>617.05837393714432</v>
      </c>
      <c r="N23" s="7">
        <v>383.37164017444508</v>
      </c>
      <c r="O23" s="7">
        <v>522.09316757947613</v>
      </c>
      <c r="P23" s="7">
        <v>555.41211904984914</v>
      </c>
      <c r="Q23" s="7">
        <v>700.53550570599498</v>
      </c>
      <c r="R23" s="7">
        <v>330.46718257381343</v>
      </c>
    </row>
    <row r="24" spans="1:18" ht="11.25" customHeight="1" x14ac:dyDescent="0.25">
      <c r="A24" s="52" t="s">
        <v>245</v>
      </c>
      <c r="B24" s="53" t="s">
        <v>244</v>
      </c>
      <c r="C24" s="6">
        <v>324.06611254419113</v>
      </c>
      <c r="D24" s="6">
        <v>411.99872999999934</v>
      </c>
      <c r="E24" s="6">
        <v>915.99568000000727</v>
      </c>
      <c r="F24" s="6">
        <v>1281.8</v>
      </c>
      <c r="G24" s="6">
        <v>1148.8957400000072</v>
      </c>
      <c r="H24" s="6">
        <v>1003.2007347491308</v>
      </c>
      <c r="I24" s="6">
        <v>648.19999999999709</v>
      </c>
      <c r="J24" s="6">
        <v>868.39999999997963</v>
      </c>
      <c r="K24" s="6">
        <v>937.19954000000143</v>
      </c>
      <c r="L24" s="6">
        <v>665.69952000000922</v>
      </c>
      <c r="M24" s="6">
        <v>567.66504251457809</v>
      </c>
      <c r="N24" s="6">
        <v>377.06610699856537</v>
      </c>
      <c r="O24" s="6">
        <v>503.17657538756612</v>
      </c>
      <c r="P24" s="6">
        <v>543.85198033736378</v>
      </c>
      <c r="Q24" s="6">
        <v>616.46169117871614</v>
      </c>
      <c r="R24" s="6">
        <v>294.7358364383399</v>
      </c>
    </row>
    <row r="25" spans="1:18" ht="11.25" customHeight="1" x14ac:dyDescent="0.25">
      <c r="A25" s="52" t="s">
        <v>243</v>
      </c>
      <c r="B25" s="53" t="s">
        <v>242</v>
      </c>
      <c r="C25" s="6">
        <v>1.0509219451609813</v>
      </c>
      <c r="D25" s="6">
        <v>1.1000000000000001</v>
      </c>
      <c r="E25" s="6">
        <v>1.09999</v>
      </c>
      <c r="F25" s="6">
        <v>2.1</v>
      </c>
      <c r="G25" s="6">
        <v>28.399889999999999</v>
      </c>
      <c r="H25" s="6">
        <v>78.819161579739855</v>
      </c>
      <c r="I25" s="6">
        <v>20</v>
      </c>
      <c r="J25" s="6">
        <v>53.6</v>
      </c>
      <c r="K25" s="6">
        <v>3.2</v>
      </c>
      <c r="L25" s="6">
        <v>10.49999</v>
      </c>
      <c r="M25" s="6">
        <v>49.393331422566206</v>
      </c>
      <c r="N25" s="6">
        <v>6.3055331758797069</v>
      </c>
      <c r="O25" s="6">
        <v>18.916592191910055</v>
      </c>
      <c r="P25" s="6">
        <v>11.560138712485299</v>
      </c>
      <c r="Q25" s="6">
        <v>84.073814527278827</v>
      </c>
      <c r="R25" s="6">
        <v>35.731346135473515</v>
      </c>
    </row>
    <row r="26" spans="1:18" ht="11.25" customHeight="1" x14ac:dyDescent="0.25">
      <c r="A26" s="50" t="s">
        <v>241</v>
      </c>
      <c r="B26" s="51" t="s">
        <v>240</v>
      </c>
      <c r="C26" s="7">
        <v>290.05445686443136</v>
      </c>
      <c r="D26" s="7">
        <v>337.29894000000002</v>
      </c>
      <c r="E26" s="7">
        <v>245.89884000000001</v>
      </c>
      <c r="F26" s="7">
        <v>390.9</v>
      </c>
      <c r="G26" s="7">
        <v>195.49928</v>
      </c>
      <c r="H26" s="7">
        <v>222.79549673206429</v>
      </c>
      <c r="I26" s="7">
        <v>331</v>
      </c>
      <c r="J26" s="7">
        <v>650.5</v>
      </c>
      <c r="K26" s="7">
        <v>443.49979000000002</v>
      </c>
      <c r="L26" s="7">
        <v>553.79958999999997</v>
      </c>
      <c r="M26" s="7">
        <v>801.85344415782913</v>
      </c>
      <c r="N26" s="7">
        <v>563.29429704525364</v>
      </c>
      <c r="O26" s="7">
        <v>363.61893880004857</v>
      </c>
      <c r="P26" s="7">
        <v>269.03595549056655</v>
      </c>
      <c r="Q26" s="7">
        <v>409.85984582048411</v>
      </c>
      <c r="R26" s="7">
        <v>304.76736409668598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290.05445686443136</v>
      </c>
      <c r="D28" s="6">
        <v>337.29894000000002</v>
      </c>
      <c r="E28" s="6">
        <v>245.89884000000001</v>
      </c>
      <c r="F28" s="6">
        <v>390.9</v>
      </c>
      <c r="G28" s="6">
        <v>195.49928</v>
      </c>
      <c r="H28" s="6">
        <v>222.79549673206429</v>
      </c>
      <c r="I28" s="6">
        <v>331</v>
      </c>
      <c r="J28" s="6">
        <v>650.5</v>
      </c>
      <c r="K28" s="6">
        <v>443.49979000000002</v>
      </c>
      <c r="L28" s="6">
        <v>553.79958999999997</v>
      </c>
      <c r="M28" s="6">
        <v>801.85344415782913</v>
      </c>
      <c r="N28" s="6">
        <v>563.29429704525364</v>
      </c>
      <c r="O28" s="6">
        <v>363.61893880004857</v>
      </c>
      <c r="P28" s="6">
        <v>269.03595549056655</v>
      </c>
      <c r="Q28" s="6">
        <v>409.85984582048411</v>
      </c>
      <c r="R28" s="6">
        <v>304.76736409668598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61276.296933218728</v>
      </c>
      <c r="D30" s="4">
        <v>63095.402330000004</v>
      </c>
      <c r="E30" s="4">
        <v>62504.105490000002</v>
      </c>
      <c r="F30" s="4">
        <v>61783.1</v>
      </c>
      <c r="G30" s="4">
        <v>69176.144069999995</v>
      </c>
      <c r="H30" s="4">
        <v>75720.851991823583</v>
      </c>
      <c r="I30" s="4">
        <v>80433.599999999991</v>
      </c>
      <c r="J30" s="4">
        <v>76044.100000000006</v>
      </c>
      <c r="K30" s="4">
        <v>80369.362670000002</v>
      </c>
      <c r="L30" s="4">
        <v>90117.933420000001</v>
      </c>
      <c r="M30" s="4">
        <v>100209.75446641828</v>
      </c>
      <c r="N30" s="4">
        <v>99128.881019883585</v>
      </c>
      <c r="O30" s="4">
        <v>102657.04975261379</v>
      </c>
      <c r="P30" s="4">
        <v>102036.87799787782</v>
      </c>
      <c r="Q30" s="4">
        <v>101143.13956774354</v>
      </c>
      <c r="R30" s="4">
        <v>111063.62854686182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784.77596254896389</v>
      </c>
      <c r="D34" s="7">
        <v>830.09739999999999</v>
      </c>
      <c r="E34" s="7">
        <v>769.69637</v>
      </c>
      <c r="F34" s="7">
        <v>778.3</v>
      </c>
      <c r="G34" s="7">
        <v>1126.9958300000001</v>
      </c>
      <c r="H34" s="7">
        <v>984.49909731978596</v>
      </c>
      <c r="I34" s="7">
        <v>1053.5999999999999</v>
      </c>
      <c r="J34" s="7">
        <v>1148.5999999999999</v>
      </c>
      <c r="K34" s="7">
        <v>1033.09952</v>
      </c>
      <c r="L34" s="7">
        <v>1128.09917</v>
      </c>
      <c r="M34" s="7">
        <v>1121.5964459730603</v>
      </c>
      <c r="N34" s="7">
        <v>1600.8888888125466</v>
      </c>
      <c r="O34" s="7">
        <v>1699.1255706316731</v>
      </c>
      <c r="P34" s="7">
        <v>1541.5110588921527</v>
      </c>
      <c r="Q34" s="7">
        <v>1758.480261578519</v>
      </c>
      <c r="R34" s="7">
        <v>1973.2970287570563</v>
      </c>
    </row>
    <row r="35" spans="1:18" ht="11.25" customHeight="1" x14ac:dyDescent="0.25">
      <c r="A35" s="50" t="s">
        <v>223</v>
      </c>
      <c r="B35" s="51" t="s">
        <v>222</v>
      </c>
      <c r="C35" s="7">
        <v>10098.308971051873</v>
      </c>
      <c r="D35" s="7">
        <v>10213.868</v>
      </c>
      <c r="E35" s="7">
        <v>9692.6543300000012</v>
      </c>
      <c r="F35" s="7">
        <v>9622.2000000000007</v>
      </c>
      <c r="G35" s="7">
        <v>10363.16166</v>
      </c>
      <c r="H35" s="7">
        <v>12193.849757462987</v>
      </c>
      <c r="I35" s="7">
        <v>13257.4</v>
      </c>
      <c r="J35" s="7">
        <v>13501.2</v>
      </c>
      <c r="K35" s="7">
        <v>16074.892530000001</v>
      </c>
      <c r="L35" s="7">
        <v>16978.687450000001</v>
      </c>
      <c r="M35" s="7">
        <v>17190.981178943362</v>
      </c>
      <c r="N35" s="7">
        <v>15688.166541588687</v>
      </c>
      <c r="O35" s="7">
        <v>20265.975768266311</v>
      </c>
      <c r="P35" s="7">
        <v>18292.343129956273</v>
      </c>
      <c r="Q35" s="7">
        <v>19903.424666651681</v>
      </c>
      <c r="R35" s="7">
        <v>21969.523263590374</v>
      </c>
    </row>
    <row r="36" spans="1:18" ht="11.25" customHeight="1" x14ac:dyDescent="0.25">
      <c r="A36" s="56" t="s">
        <v>221</v>
      </c>
      <c r="B36" s="53" t="s">
        <v>220</v>
      </c>
      <c r="C36" s="6">
        <v>10054.170249355111</v>
      </c>
      <c r="D36" s="6">
        <v>10163.46816</v>
      </c>
      <c r="E36" s="6">
        <v>9647.4545400000006</v>
      </c>
      <c r="F36" s="6">
        <v>9568.6</v>
      </c>
      <c r="G36" s="6">
        <v>10304.26188</v>
      </c>
      <c r="H36" s="6">
        <v>12153.91471559592</v>
      </c>
      <c r="I36" s="6">
        <v>13226.9</v>
      </c>
      <c r="J36" s="6">
        <v>13424.5</v>
      </c>
      <c r="K36" s="6">
        <v>16002.39256</v>
      </c>
      <c r="L36" s="6">
        <v>16915.587500000001</v>
      </c>
      <c r="M36" s="6">
        <v>17127.925862233704</v>
      </c>
      <c r="N36" s="6">
        <v>15634.56950959371</v>
      </c>
      <c r="O36" s="6">
        <v>20212.3787570559</v>
      </c>
      <c r="P36" s="6">
        <v>18245.051653405197</v>
      </c>
      <c r="Q36" s="6">
        <v>19840.369305756223</v>
      </c>
      <c r="R36" s="6">
        <v>21883.347664087174</v>
      </c>
    </row>
    <row r="37" spans="1:18" ht="11.25" customHeight="1" x14ac:dyDescent="0.25">
      <c r="A37" s="52" t="s">
        <v>219</v>
      </c>
      <c r="B37" s="53" t="s">
        <v>218</v>
      </c>
      <c r="C37" s="6">
        <v>44.138721696761252</v>
      </c>
      <c r="D37" s="6">
        <v>50.399839999999998</v>
      </c>
      <c r="E37" s="6">
        <v>45.19979</v>
      </c>
      <c r="F37" s="6">
        <v>53.6</v>
      </c>
      <c r="G37" s="6">
        <v>58.89978</v>
      </c>
      <c r="H37" s="6">
        <v>39.935041867068151</v>
      </c>
      <c r="I37" s="6">
        <v>30.5</v>
      </c>
      <c r="J37" s="6">
        <v>76.7</v>
      </c>
      <c r="K37" s="6">
        <v>72.499970000000005</v>
      </c>
      <c r="L37" s="6">
        <v>63.09995</v>
      </c>
      <c r="M37" s="6">
        <v>63.055316709658904</v>
      </c>
      <c r="N37" s="6">
        <v>53.597031994977549</v>
      </c>
      <c r="O37" s="6">
        <v>53.597011210411772</v>
      </c>
      <c r="P37" s="6">
        <v>47.291476551076236</v>
      </c>
      <c r="Q37" s="6">
        <v>63.05536089545906</v>
      </c>
      <c r="R37" s="6">
        <v>86.175599503200786</v>
      </c>
    </row>
    <row r="38" spans="1:18" ht="11.25" customHeight="1" x14ac:dyDescent="0.25">
      <c r="A38" s="50" t="s">
        <v>217</v>
      </c>
      <c r="B38" s="51" t="s">
        <v>216</v>
      </c>
      <c r="C38" s="7">
        <v>4609.224228527758</v>
      </c>
      <c r="D38" s="7">
        <v>4334.3864199999998</v>
      </c>
      <c r="E38" s="7">
        <v>3588.68309</v>
      </c>
      <c r="F38" s="7">
        <v>3931.9</v>
      </c>
      <c r="G38" s="7">
        <v>4733.58248</v>
      </c>
      <c r="H38" s="7">
        <v>5617.3461074103852</v>
      </c>
      <c r="I38" s="7">
        <v>5998.9</v>
      </c>
      <c r="J38" s="7">
        <v>6209.6</v>
      </c>
      <c r="K38" s="7">
        <v>6743.6968699999998</v>
      </c>
      <c r="L38" s="7">
        <v>7014.8948199999995</v>
      </c>
      <c r="M38" s="7">
        <v>7307.7529378045283</v>
      </c>
      <c r="N38" s="7">
        <v>7024.1489965717301</v>
      </c>
      <c r="O38" s="7">
        <v>6466.6083793011185</v>
      </c>
      <c r="P38" s="7">
        <v>7357.2878683892795</v>
      </c>
      <c r="Q38" s="7">
        <v>6660.4613406468688</v>
      </c>
      <c r="R38" s="7">
        <v>7342.3617082258743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4307.6096302665555</v>
      </c>
      <c r="D40" s="6">
        <v>4076.9872300000002</v>
      </c>
      <c r="E40" s="6">
        <v>3372.4841099999999</v>
      </c>
      <c r="F40" s="6">
        <v>3753.8</v>
      </c>
      <c r="G40" s="6">
        <v>4513.2833000000001</v>
      </c>
      <c r="H40" s="6">
        <v>5348.6683048011455</v>
      </c>
      <c r="I40" s="6">
        <v>5763.2</v>
      </c>
      <c r="J40" s="6">
        <v>5944</v>
      </c>
      <c r="K40" s="6">
        <v>6486.2969899999998</v>
      </c>
      <c r="L40" s="6">
        <v>6648.39509</v>
      </c>
      <c r="M40" s="6">
        <v>6926.8653864526605</v>
      </c>
      <c r="N40" s="6">
        <v>6536.2105978973113</v>
      </c>
      <c r="O40" s="6">
        <v>6019.8471962838494</v>
      </c>
      <c r="P40" s="6">
        <v>7049.4872328772999</v>
      </c>
      <c r="Q40" s="6">
        <v>6278.5464843141453</v>
      </c>
      <c r="R40" s="6">
        <v>6771.0423234929021</v>
      </c>
    </row>
    <row r="41" spans="1:18" ht="11.25" customHeight="1" x14ac:dyDescent="0.25">
      <c r="A41" s="52" t="s">
        <v>211</v>
      </c>
      <c r="B41" s="53" t="s">
        <v>210</v>
      </c>
      <c r="C41" s="6">
        <v>301.61459826120233</v>
      </c>
      <c r="D41" s="6">
        <v>257.39918999999998</v>
      </c>
      <c r="E41" s="6">
        <v>216.19898000000001</v>
      </c>
      <c r="F41" s="6">
        <v>178.1</v>
      </c>
      <c r="G41" s="6">
        <v>220.29918000000001</v>
      </c>
      <c r="H41" s="6">
        <v>268.67780260924013</v>
      </c>
      <c r="I41" s="6">
        <v>235.7</v>
      </c>
      <c r="J41" s="6">
        <v>265.60000000000002</v>
      </c>
      <c r="K41" s="6">
        <v>257.39988</v>
      </c>
      <c r="L41" s="6">
        <v>366.49973</v>
      </c>
      <c r="M41" s="6">
        <v>380.88755135186807</v>
      </c>
      <c r="N41" s="6">
        <v>487.93839867441847</v>
      </c>
      <c r="O41" s="6">
        <v>446.76118301726899</v>
      </c>
      <c r="P41" s="6">
        <v>307.80063551197952</v>
      </c>
      <c r="Q41" s="6">
        <v>381.91485633272384</v>
      </c>
      <c r="R41" s="6">
        <v>571.3193847329718</v>
      </c>
    </row>
    <row r="42" spans="1:18" ht="11.25" customHeight="1" x14ac:dyDescent="0.25">
      <c r="A42" s="55" t="s">
        <v>209</v>
      </c>
      <c r="B42" s="51" t="s">
        <v>208</v>
      </c>
      <c r="C42" s="7">
        <v>13700.869399063717</v>
      </c>
      <c r="D42" s="7">
        <v>11803.963019999999</v>
      </c>
      <c r="E42" s="7">
        <v>11634.74518</v>
      </c>
      <c r="F42" s="7">
        <v>12800.2</v>
      </c>
      <c r="G42" s="7">
        <v>15490.54269</v>
      </c>
      <c r="H42" s="7">
        <v>14378.716916453377</v>
      </c>
      <c r="I42" s="7">
        <v>13754.5</v>
      </c>
      <c r="J42" s="7">
        <v>12246.4</v>
      </c>
      <c r="K42" s="7">
        <v>12034.09441</v>
      </c>
      <c r="L42" s="7">
        <v>11838.591249999999</v>
      </c>
      <c r="M42" s="7">
        <v>13168.051972867102</v>
      </c>
      <c r="N42" s="7">
        <v>12784.468514096063</v>
      </c>
      <c r="O42" s="7">
        <v>12874.842830171663</v>
      </c>
      <c r="P42" s="7">
        <v>13321.483483587597</v>
      </c>
      <c r="Q42" s="7">
        <v>11589.575332585371</v>
      </c>
      <c r="R42" s="7">
        <v>12841.215247922042</v>
      </c>
    </row>
    <row r="43" spans="1:18" ht="11.25" customHeight="1" x14ac:dyDescent="0.25">
      <c r="A43" s="50" t="s">
        <v>207</v>
      </c>
      <c r="B43" s="51" t="s">
        <v>206</v>
      </c>
      <c r="C43" s="7">
        <v>19706.983854017421</v>
      </c>
      <c r="D43" s="7">
        <v>22561.529320000001</v>
      </c>
      <c r="E43" s="7">
        <v>22122.995760000002</v>
      </c>
      <c r="F43" s="7">
        <v>21051.200000000001</v>
      </c>
      <c r="G43" s="7">
        <v>21215.321510000002</v>
      </c>
      <c r="H43" s="7">
        <v>22026.181895619244</v>
      </c>
      <c r="I43" s="7">
        <v>25090.9</v>
      </c>
      <c r="J43" s="7">
        <v>21128.7</v>
      </c>
      <c r="K43" s="7">
        <v>23204.089209999998</v>
      </c>
      <c r="L43" s="7">
        <v>28001.579310000001</v>
      </c>
      <c r="M43" s="7">
        <v>31770.039170727003</v>
      </c>
      <c r="N43" s="7">
        <v>31506.910166027912</v>
      </c>
      <c r="O43" s="7">
        <v>29823.082396920694</v>
      </c>
      <c r="P43" s="7">
        <v>30066.845984888983</v>
      </c>
      <c r="Q43" s="7">
        <v>28306.554659440353</v>
      </c>
      <c r="R43" s="7">
        <v>27237.723320913388</v>
      </c>
    </row>
    <row r="44" spans="1:18" ht="11.25" customHeight="1" x14ac:dyDescent="0.25">
      <c r="A44" s="50" t="s">
        <v>205</v>
      </c>
      <c r="B44" s="51" t="s">
        <v>204</v>
      </c>
      <c r="C44" s="7">
        <v>9811.7894334575412</v>
      </c>
      <c r="D44" s="7">
        <v>10445.16728</v>
      </c>
      <c r="E44" s="7">
        <v>11569.645479999999</v>
      </c>
      <c r="F44" s="7">
        <v>10831.2</v>
      </c>
      <c r="G44" s="7">
        <v>12657.85317</v>
      </c>
      <c r="H44" s="7">
        <v>17387.984736378959</v>
      </c>
      <c r="I44" s="7">
        <v>17706.099999999999</v>
      </c>
      <c r="J44" s="7">
        <v>18434.099999999999</v>
      </c>
      <c r="K44" s="7">
        <v>17624.891810000001</v>
      </c>
      <c r="L44" s="7">
        <v>21270.684290000001</v>
      </c>
      <c r="M44" s="7">
        <v>25631.986242476403</v>
      </c>
      <c r="N44" s="7">
        <v>26347.57483703188</v>
      </c>
      <c r="O44" s="7">
        <v>26980.028459572652</v>
      </c>
      <c r="P44" s="7">
        <v>26990.535435241458</v>
      </c>
      <c r="Q44" s="7">
        <v>28155.174024078457</v>
      </c>
      <c r="R44" s="7">
        <v>34267.698480940206</v>
      </c>
    </row>
    <row r="45" spans="1:18" ht="11.25" customHeight="1" x14ac:dyDescent="0.25">
      <c r="A45" s="50" t="s">
        <v>203</v>
      </c>
      <c r="B45" s="51" t="s">
        <v>202</v>
      </c>
      <c r="C45" s="7">
        <v>2564.3450845514499</v>
      </c>
      <c r="D45" s="7">
        <v>2906.3908900000006</v>
      </c>
      <c r="E45" s="7">
        <v>3125.6852799999997</v>
      </c>
      <c r="F45" s="7">
        <v>2768.1</v>
      </c>
      <c r="G45" s="7">
        <v>3588.6867299999999</v>
      </c>
      <c r="H45" s="7">
        <v>3132.2734811788578</v>
      </c>
      <c r="I45" s="7">
        <v>3572.2</v>
      </c>
      <c r="J45" s="7">
        <v>3375.5</v>
      </c>
      <c r="K45" s="7">
        <v>3654.5983199999996</v>
      </c>
      <c r="L45" s="7">
        <v>3885.3971300000003</v>
      </c>
      <c r="M45" s="7">
        <v>4019.3465176268237</v>
      </c>
      <c r="N45" s="7">
        <v>4176.7230757547759</v>
      </c>
      <c r="O45" s="7">
        <v>4547.3863477496816</v>
      </c>
      <c r="P45" s="7">
        <v>4466.8710369220844</v>
      </c>
      <c r="Q45" s="7">
        <v>4769.4692827622848</v>
      </c>
      <c r="R45" s="7">
        <v>5431.8094965128648</v>
      </c>
    </row>
    <row r="46" spans="1:18" ht="11.25" customHeight="1" x14ac:dyDescent="0.25">
      <c r="A46" s="52" t="s">
        <v>201</v>
      </c>
      <c r="B46" s="53" t="s">
        <v>200</v>
      </c>
      <c r="C46" s="6">
        <v>135.37785420846518</v>
      </c>
      <c r="D46" s="6">
        <v>115.59963999999999</v>
      </c>
      <c r="E46" s="6">
        <v>189.49911</v>
      </c>
      <c r="F46" s="6">
        <v>44.8</v>
      </c>
      <c r="G46" s="6">
        <v>41.699849999999998</v>
      </c>
      <c r="H46" s="6">
        <v>67.688940580903775</v>
      </c>
      <c r="I46" s="6">
        <v>119.8</v>
      </c>
      <c r="J46" s="6">
        <v>96.8</v>
      </c>
      <c r="K46" s="6">
        <v>155.19992999999999</v>
      </c>
      <c r="L46" s="6">
        <v>145.79989</v>
      </c>
      <c r="M46" s="6">
        <v>243.67058373937104</v>
      </c>
      <c r="N46" s="6">
        <v>585.2442401840168</v>
      </c>
      <c r="O46" s="6">
        <v>555.05389639873408</v>
      </c>
      <c r="P46" s="6">
        <v>457.1509399937367</v>
      </c>
      <c r="Q46" s="6">
        <v>436.3239897114575</v>
      </c>
      <c r="R46" s="6">
        <v>713.33715486768131</v>
      </c>
    </row>
    <row r="47" spans="1:18" ht="11.25" customHeight="1" x14ac:dyDescent="0.25">
      <c r="A47" s="52" t="s">
        <v>199</v>
      </c>
      <c r="B47" s="53" t="s">
        <v>198</v>
      </c>
      <c r="C47" s="6">
        <v>794.01929874844791</v>
      </c>
      <c r="D47" s="6">
        <v>782.19754999999998</v>
      </c>
      <c r="E47" s="6">
        <v>825.69610999999998</v>
      </c>
      <c r="F47" s="6">
        <v>755.5</v>
      </c>
      <c r="G47" s="6">
        <v>909.69663000000003</v>
      </c>
      <c r="H47" s="6">
        <v>897.84578877090883</v>
      </c>
      <c r="I47" s="6">
        <v>1136.2</v>
      </c>
      <c r="J47" s="6">
        <v>1226.0999999999999</v>
      </c>
      <c r="K47" s="6">
        <v>1387.29936</v>
      </c>
      <c r="L47" s="6">
        <v>1660.19877</v>
      </c>
      <c r="M47" s="6">
        <v>1651.3327601031801</v>
      </c>
      <c r="N47" s="6">
        <v>1315.1335898874586</v>
      </c>
      <c r="O47" s="6">
        <v>1535.6355787710374</v>
      </c>
      <c r="P47" s="6">
        <v>1462.4769700499739</v>
      </c>
      <c r="Q47" s="6">
        <v>1565.301565016975</v>
      </c>
      <c r="R47" s="6">
        <v>1921.3241616509063</v>
      </c>
    </row>
    <row r="48" spans="1:18" ht="11.25" customHeight="1" x14ac:dyDescent="0.25">
      <c r="A48" s="52" t="s">
        <v>197</v>
      </c>
      <c r="B48" s="53" t="s">
        <v>196</v>
      </c>
      <c r="C48" s="6">
        <v>463.36103945734254</v>
      </c>
      <c r="D48" s="6">
        <v>485.39848000000001</v>
      </c>
      <c r="E48" s="6">
        <v>380.29820999999998</v>
      </c>
      <c r="F48" s="6">
        <v>249.2</v>
      </c>
      <c r="G48" s="6">
        <v>292.19891999999999</v>
      </c>
      <c r="H48" s="6">
        <v>192.15156209363792</v>
      </c>
      <c r="I48" s="6">
        <v>190.1</v>
      </c>
      <c r="J48" s="6">
        <v>245.2</v>
      </c>
      <c r="K48" s="6">
        <v>287.19986999999998</v>
      </c>
      <c r="L48" s="6">
        <v>385.29971999999998</v>
      </c>
      <c r="M48" s="6">
        <v>341.26301710136607</v>
      </c>
      <c r="N48" s="6">
        <v>289.21856525275552</v>
      </c>
      <c r="O48" s="6">
        <v>497.37262096506925</v>
      </c>
      <c r="P48" s="6">
        <v>561.43103424727178</v>
      </c>
      <c r="Q48" s="6">
        <v>488.36854705661068</v>
      </c>
      <c r="R48" s="6">
        <v>492.38081589758457</v>
      </c>
    </row>
    <row r="49" spans="1:18" ht="11.25" customHeight="1" x14ac:dyDescent="0.25">
      <c r="A49" s="52" t="s">
        <v>195</v>
      </c>
      <c r="B49" s="53" t="s">
        <v>194</v>
      </c>
      <c r="C49" s="6">
        <v>440.5512563294165</v>
      </c>
      <c r="D49" s="6">
        <v>770.99757999999997</v>
      </c>
      <c r="E49" s="6">
        <v>750.79646000000002</v>
      </c>
      <c r="F49" s="6">
        <v>748.3</v>
      </c>
      <c r="G49" s="6">
        <v>1081.1959999999999</v>
      </c>
      <c r="H49" s="6">
        <v>728.07409164703301</v>
      </c>
      <c r="I49" s="6">
        <v>1087.0999999999999</v>
      </c>
      <c r="J49" s="6">
        <v>789.5</v>
      </c>
      <c r="K49" s="6">
        <v>868.49959999999999</v>
      </c>
      <c r="L49" s="6">
        <v>707.89948000000004</v>
      </c>
      <c r="M49" s="6">
        <v>637.28862138148509</v>
      </c>
      <c r="N49" s="6">
        <v>714.6270932663673</v>
      </c>
      <c r="O49" s="6">
        <v>810.16516054240924</v>
      </c>
      <c r="P49" s="6">
        <v>961.11566485621631</v>
      </c>
      <c r="Q49" s="6">
        <v>1050.9226815909826</v>
      </c>
      <c r="R49" s="6">
        <v>1178.9433457533239</v>
      </c>
    </row>
    <row r="50" spans="1:18" ht="11.25" customHeight="1" x14ac:dyDescent="0.25">
      <c r="A50" s="52" t="s">
        <v>193</v>
      </c>
      <c r="B50" s="53" t="s">
        <v>192</v>
      </c>
      <c r="C50" s="6">
        <v>123.41167478742715</v>
      </c>
      <c r="D50" s="6">
        <v>155.99950999999999</v>
      </c>
      <c r="E50" s="6">
        <v>182.59914000000001</v>
      </c>
      <c r="F50" s="6">
        <v>190.7</v>
      </c>
      <c r="G50" s="6">
        <v>149.89945</v>
      </c>
      <c r="H50" s="6">
        <v>146.8663710769149</v>
      </c>
      <c r="I50" s="6">
        <v>98.9</v>
      </c>
      <c r="J50" s="6">
        <v>141.80000000000001</v>
      </c>
      <c r="K50" s="6">
        <v>136.69994</v>
      </c>
      <c r="L50" s="6">
        <v>184.59986000000001</v>
      </c>
      <c r="M50" s="6">
        <v>125.44186490876102</v>
      </c>
      <c r="N50" s="6">
        <v>149.9236050946852</v>
      </c>
      <c r="O50" s="6">
        <v>103.01421985316662</v>
      </c>
      <c r="P50" s="6">
        <v>114.21608124608456</v>
      </c>
      <c r="Q50" s="6">
        <v>165.20982246738285</v>
      </c>
      <c r="R50" s="6">
        <v>172.35119900640157</v>
      </c>
    </row>
    <row r="51" spans="1:18" ht="11.25" customHeight="1" x14ac:dyDescent="0.25">
      <c r="A51" s="52" t="s">
        <v>191</v>
      </c>
      <c r="B51" s="53" t="s">
        <v>190</v>
      </c>
      <c r="C51" s="6">
        <v>607.62396102035063</v>
      </c>
      <c r="D51" s="6">
        <v>596.19812999999999</v>
      </c>
      <c r="E51" s="6">
        <v>796.79624999999999</v>
      </c>
      <c r="F51" s="6">
        <v>779.6</v>
      </c>
      <c r="G51" s="6">
        <v>1113.9958799999999</v>
      </c>
      <c r="H51" s="6">
        <v>1099.6467270094595</v>
      </c>
      <c r="I51" s="6">
        <v>940.1</v>
      </c>
      <c r="J51" s="6">
        <v>876.1</v>
      </c>
      <c r="K51" s="6">
        <v>819.69961999999998</v>
      </c>
      <c r="L51" s="6">
        <v>801.59941000000003</v>
      </c>
      <c r="M51" s="6">
        <v>1020.3496703926601</v>
      </c>
      <c r="N51" s="6">
        <v>1122.5759820694927</v>
      </c>
      <c r="O51" s="6">
        <v>1046.1448712192648</v>
      </c>
      <c r="P51" s="6">
        <v>910.48034652880051</v>
      </c>
      <c r="Q51" s="6">
        <v>1063.3426769188766</v>
      </c>
      <c r="R51" s="6">
        <v>953.47281933696706</v>
      </c>
    </row>
    <row r="52" spans="1:18" ht="11.25" customHeight="1" x14ac:dyDescent="0.25">
      <c r="A52" s="46" t="s">
        <v>189</v>
      </c>
      <c r="B52" s="47" t="s">
        <v>188</v>
      </c>
      <c r="C52" s="5">
        <v>29665.759052259498</v>
      </c>
      <c r="D52" s="5">
        <v>35494.800000000003</v>
      </c>
      <c r="E52" s="5">
        <v>37624.300000000003</v>
      </c>
      <c r="F52" s="5">
        <v>34459.9</v>
      </c>
      <c r="G52" s="5">
        <v>38362.06682</v>
      </c>
      <c r="H52" s="5">
        <v>37380.58449405204</v>
      </c>
      <c r="I52" s="5">
        <v>39173.1</v>
      </c>
      <c r="J52" s="5">
        <v>39895.1</v>
      </c>
      <c r="K52" s="5">
        <v>44231.233540000001</v>
      </c>
      <c r="L52" s="5">
        <v>39855.370560000003</v>
      </c>
      <c r="M52" s="5">
        <v>42664.230438521205</v>
      </c>
      <c r="N52" s="5">
        <v>40026.894047960413</v>
      </c>
      <c r="O52" s="5">
        <v>43292.627536418549</v>
      </c>
      <c r="P52" s="5">
        <v>47946.020827362307</v>
      </c>
      <c r="Q52" s="5">
        <v>42101.724467373606</v>
      </c>
      <c r="R52" s="5">
        <v>36521.615553644893</v>
      </c>
    </row>
    <row r="53" spans="1:18" ht="11.25" customHeight="1" x14ac:dyDescent="0.25">
      <c r="A53" s="48" t="s">
        <v>187</v>
      </c>
      <c r="B53" s="49" t="s">
        <v>186</v>
      </c>
      <c r="C53" s="4">
        <v>29665.759052259498</v>
      </c>
      <c r="D53" s="4">
        <v>35494.800000000003</v>
      </c>
      <c r="E53" s="4">
        <v>37624.300000000003</v>
      </c>
      <c r="F53" s="4">
        <v>34459.9</v>
      </c>
      <c r="G53" s="4">
        <v>38362.06682</v>
      </c>
      <c r="H53" s="4">
        <v>37380.58449405204</v>
      </c>
      <c r="I53" s="4">
        <v>39173.1</v>
      </c>
      <c r="J53" s="4">
        <v>39895.1</v>
      </c>
      <c r="K53" s="4">
        <v>44231.233540000001</v>
      </c>
      <c r="L53" s="4">
        <v>39855.370560000003</v>
      </c>
      <c r="M53" s="4">
        <v>42664.230438521205</v>
      </c>
      <c r="N53" s="4">
        <v>40026.894047960413</v>
      </c>
      <c r="O53" s="4">
        <v>43292.627536418549</v>
      </c>
      <c r="P53" s="4">
        <v>47946.020827362307</v>
      </c>
      <c r="Q53" s="4">
        <v>42101.724467373606</v>
      </c>
      <c r="R53" s="4">
        <v>36521.615553644893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119.0407948791438</v>
      </c>
      <c r="D61" s="5">
        <v>177.4</v>
      </c>
      <c r="E61" s="5">
        <v>278.39999999999998</v>
      </c>
      <c r="F61" s="5">
        <v>281.3</v>
      </c>
      <c r="G61" s="5">
        <v>356.79969000000006</v>
      </c>
      <c r="H61" s="5">
        <v>322.60921680531737</v>
      </c>
      <c r="I61" s="5">
        <v>310.8</v>
      </c>
      <c r="J61" s="5">
        <v>332.2</v>
      </c>
      <c r="K61" s="5">
        <v>386.10028999999997</v>
      </c>
      <c r="L61" s="5">
        <v>328.39976000000001</v>
      </c>
      <c r="M61" s="5">
        <v>586.008407375562</v>
      </c>
      <c r="N61" s="5">
        <v>489.58631890704243</v>
      </c>
      <c r="O61" s="5">
        <v>1076.4305263952044</v>
      </c>
      <c r="P61" s="5">
        <v>1395.7676507117635</v>
      </c>
      <c r="Q61" s="5">
        <v>1677.7491162701792</v>
      </c>
      <c r="R61" s="5">
        <v>1613.5712238463743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119.0407948791438</v>
      </c>
      <c r="D68" s="4">
        <v>177.4</v>
      </c>
      <c r="E68" s="4">
        <v>278.39999999999998</v>
      </c>
      <c r="F68" s="4">
        <v>281.3</v>
      </c>
      <c r="G68" s="4">
        <v>356.79969000000006</v>
      </c>
      <c r="H68" s="4">
        <v>322.60921680531737</v>
      </c>
      <c r="I68" s="4">
        <v>310.8</v>
      </c>
      <c r="J68" s="4">
        <v>332.2</v>
      </c>
      <c r="K68" s="4">
        <v>386.10028999999997</v>
      </c>
      <c r="L68" s="4">
        <v>328.39976000000001</v>
      </c>
      <c r="M68" s="4">
        <v>586.008407375562</v>
      </c>
      <c r="N68" s="4">
        <v>489.58631890704243</v>
      </c>
      <c r="O68" s="4">
        <v>1076.4305263952044</v>
      </c>
      <c r="P68" s="4">
        <v>1395.7676507117635</v>
      </c>
      <c r="Q68" s="4">
        <v>1677.7491162701792</v>
      </c>
      <c r="R68" s="4">
        <v>1613.5712238463743</v>
      </c>
    </row>
    <row r="69" spans="1:18" ht="11.25" customHeight="1" x14ac:dyDescent="0.25">
      <c r="A69" s="50" t="s">
        <v>155</v>
      </c>
      <c r="B69" s="51" t="s">
        <v>154</v>
      </c>
      <c r="C69" s="7">
        <v>106.143116461259</v>
      </c>
      <c r="D69" s="7">
        <v>168.1</v>
      </c>
      <c r="E69" s="7">
        <v>266.89999999999998</v>
      </c>
      <c r="F69" s="7">
        <v>266.99491</v>
      </c>
      <c r="G69" s="7">
        <v>332.89971000000003</v>
      </c>
      <c r="H69" s="7">
        <v>278.66156307600778</v>
      </c>
      <c r="I69" s="7">
        <v>275.7</v>
      </c>
      <c r="J69" s="7">
        <v>291.39999999999998</v>
      </c>
      <c r="K69" s="7">
        <v>266.06910999999997</v>
      </c>
      <c r="L69" s="7">
        <v>242.79982000000001</v>
      </c>
      <c r="M69" s="7">
        <v>259.48218209611201</v>
      </c>
      <c r="N69" s="7">
        <v>211.28308015668352</v>
      </c>
      <c r="O69" s="7">
        <v>216.37046548802186</v>
      </c>
      <c r="P69" s="7">
        <v>254.94411006018936</v>
      </c>
      <c r="Q69" s="7">
        <v>280.42896723034301</v>
      </c>
      <c r="R69" s="7">
        <v>274.4100506353293</v>
      </c>
    </row>
    <row r="70" spans="1:18" ht="11.25" customHeight="1" x14ac:dyDescent="0.25">
      <c r="A70" s="50" t="s">
        <v>153</v>
      </c>
      <c r="B70" s="51" t="s">
        <v>152</v>
      </c>
      <c r="C70" s="7">
        <v>12.8976784178848</v>
      </c>
      <c r="D70" s="7">
        <v>9.3000000000000007</v>
      </c>
      <c r="E70" s="7">
        <v>11.5</v>
      </c>
      <c r="F70" s="7">
        <v>14.30509</v>
      </c>
      <c r="G70" s="7">
        <v>17.19999</v>
      </c>
      <c r="H70" s="7">
        <v>40.126118622413109</v>
      </c>
      <c r="I70" s="7">
        <v>35.1</v>
      </c>
      <c r="J70" s="7">
        <v>40.799999999999997</v>
      </c>
      <c r="K70" s="7">
        <v>27.907250000000001</v>
      </c>
      <c r="L70" s="7">
        <v>30.799980000000001</v>
      </c>
      <c r="M70" s="7">
        <v>26.511894525652</v>
      </c>
      <c r="N70" s="7">
        <v>28.661507595299572</v>
      </c>
      <c r="O70" s="7">
        <v>43.708792564640653</v>
      </c>
      <c r="P70" s="7">
        <v>40.126110633419351</v>
      </c>
      <c r="Q70" s="7">
        <v>27.2284322155345</v>
      </c>
      <c r="R70" s="7">
        <v>26.511894525651947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29.975160026750775</v>
      </c>
      <c r="O72" s="7">
        <v>35.134226154418705</v>
      </c>
      <c r="P72" s="7">
        <v>34.513232062673239</v>
      </c>
      <c r="Q72" s="7">
        <v>33.892232731441702</v>
      </c>
      <c r="R72" s="7">
        <v>34.513232062673126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6.6999899999999997</v>
      </c>
      <c r="H73" s="7">
        <v>3.8215351068964827</v>
      </c>
      <c r="I73" s="7">
        <v>0</v>
      </c>
      <c r="J73" s="7">
        <v>0</v>
      </c>
      <c r="K73" s="7">
        <v>92.123930000000001</v>
      </c>
      <c r="L73" s="7">
        <v>54.799959999999999</v>
      </c>
      <c r="M73" s="7">
        <v>300.01433075379799</v>
      </c>
      <c r="N73" s="7">
        <v>219.66657112830853</v>
      </c>
      <c r="O73" s="7">
        <v>781.21704218812317</v>
      </c>
      <c r="P73" s="7">
        <v>1066.1841979554815</v>
      </c>
      <c r="Q73" s="7">
        <v>1336.1994840928601</v>
      </c>
      <c r="R73" s="7">
        <v>1278.13604662272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6.6999899999999997</v>
      </c>
      <c r="H74" s="6">
        <v>3.8215351068964827</v>
      </c>
      <c r="I74" s="6">
        <v>0</v>
      </c>
      <c r="J74" s="6">
        <v>0</v>
      </c>
      <c r="K74" s="6">
        <v>17.90465</v>
      </c>
      <c r="L74" s="6">
        <v>0</v>
      </c>
      <c r="M74" s="6">
        <v>0</v>
      </c>
      <c r="N74" s="6">
        <v>0</v>
      </c>
      <c r="O74" s="6">
        <v>0</v>
      </c>
      <c r="P74" s="6">
        <v>144.4539982803102</v>
      </c>
      <c r="Q74" s="6">
        <v>0</v>
      </c>
      <c r="R74" s="6">
        <v>6.4488392089423776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74.219279999999998</v>
      </c>
      <c r="L75" s="6">
        <v>54.799959999999999</v>
      </c>
      <c r="M75" s="6">
        <v>300.01433075379799</v>
      </c>
      <c r="N75" s="6">
        <v>219.66657112830853</v>
      </c>
      <c r="O75" s="6">
        <v>781.21704218812317</v>
      </c>
      <c r="P75" s="6">
        <v>921.73019967517121</v>
      </c>
      <c r="Q75" s="6">
        <v>1336.1994840928601</v>
      </c>
      <c r="R75" s="6">
        <v>1271.6872074137775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346.61184546296795</v>
      </c>
      <c r="D79" s="5">
        <v>361.89869999999962</v>
      </c>
      <c r="E79" s="5">
        <v>385.89914000000078</v>
      </c>
      <c r="F79" s="5">
        <v>327.5</v>
      </c>
      <c r="G79" s="5">
        <v>446.09960999999998</v>
      </c>
      <c r="H79" s="5">
        <v>464.14932332699567</v>
      </c>
      <c r="I79" s="5">
        <v>506.01361000000082</v>
      </c>
      <c r="J79" s="5">
        <v>471.2</v>
      </c>
      <c r="K79" s="5">
        <v>783.80059000000006</v>
      </c>
      <c r="L79" s="5">
        <v>907.90782000000172</v>
      </c>
      <c r="M79" s="5">
        <v>1101.2928777705733</v>
      </c>
      <c r="N79" s="5">
        <v>991.49708608006392</v>
      </c>
      <c r="O79" s="5">
        <v>1293.7324907411548</v>
      </c>
      <c r="P79" s="5">
        <v>1291.0570337029726</v>
      </c>
      <c r="Q79" s="5">
        <v>1558.7123426738012</v>
      </c>
      <c r="R79" s="5">
        <v>1892.686538645275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25.532626349479301</v>
      </c>
      <c r="O80" s="5">
        <v>27.61058153263631</v>
      </c>
      <c r="P80" s="5">
        <v>28.231584981369998</v>
      </c>
      <c r="Q80" s="5">
        <v>28.8525843126015</v>
      </c>
      <c r="R80" s="5">
        <v>28.231584981369998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25.532626349479301</v>
      </c>
      <c r="O82" s="4">
        <v>27.61058153263631</v>
      </c>
      <c r="P82" s="4">
        <v>28.231584981369998</v>
      </c>
      <c r="Q82" s="4">
        <v>28.8525843126015</v>
      </c>
      <c r="R82" s="4">
        <v>28.231584981369998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306</v>
      </c>
      <c r="B1" s="42" t="s">
        <v>305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12869.3990637241</v>
      </c>
      <c r="D2" s="45">
        <v>14069.2</v>
      </c>
      <c r="E2" s="45">
        <v>13947.1</v>
      </c>
      <c r="F2" s="45">
        <v>13088.3</v>
      </c>
      <c r="G2" s="45">
        <v>14254.4</v>
      </c>
      <c r="H2" s="45">
        <v>15264.545715104599</v>
      </c>
      <c r="I2" s="45">
        <v>16275.7</v>
      </c>
      <c r="J2" s="45">
        <v>16682.800000000003</v>
      </c>
      <c r="K2" s="45">
        <v>16018.9</v>
      </c>
      <c r="L2" s="45">
        <v>14301.5</v>
      </c>
      <c r="M2" s="45">
        <v>13543.9476449795</v>
      </c>
      <c r="N2" s="45">
        <v>14576.2396102035</v>
      </c>
      <c r="O2" s="45">
        <v>13397.5828795261</v>
      </c>
      <c r="P2" s="45">
        <v>12833.0944874367</v>
      </c>
      <c r="Q2" s="45">
        <v>12639.9875800134</v>
      </c>
      <c r="R2" s="45">
        <v>12311.3356262539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12869.3990637241</v>
      </c>
      <c r="D21" s="5">
        <v>14069.2</v>
      </c>
      <c r="E21" s="5">
        <v>13947.1</v>
      </c>
      <c r="F21" s="5">
        <v>13088.3</v>
      </c>
      <c r="G21" s="5">
        <v>14254.4</v>
      </c>
      <c r="H21" s="5">
        <v>15264.545715104599</v>
      </c>
      <c r="I21" s="5">
        <v>16275.7</v>
      </c>
      <c r="J21" s="5">
        <v>16682.800000000003</v>
      </c>
      <c r="K21" s="5">
        <v>16018.9</v>
      </c>
      <c r="L21" s="5">
        <v>14301.5</v>
      </c>
      <c r="M21" s="5">
        <v>13543.9476449795</v>
      </c>
      <c r="N21" s="5">
        <v>14576.2396102035</v>
      </c>
      <c r="O21" s="5">
        <v>13397.5828795261</v>
      </c>
      <c r="P21" s="5">
        <v>12833.0944874367</v>
      </c>
      <c r="Q21" s="5">
        <v>12639.9875800134</v>
      </c>
      <c r="R21" s="5">
        <v>12311.3356262539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12869.3990637241</v>
      </c>
      <c r="D30" s="4">
        <v>14069.2</v>
      </c>
      <c r="E30" s="4">
        <v>13947.1</v>
      </c>
      <c r="F30" s="4">
        <v>13088.3</v>
      </c>
      <c r="G30" s="4">
        <v>14254.4</v>
      </c>
      <c r="H30" s="4">
        <v>15264.545715104599</v>
      </c>
      <c r="I30" s="4">
        <v>16275.7</v>
      </c>
      <c r="J30" s="4">
        <v>16682.800000000003</v>
      </c>
      <c r="K30" s="4">
        <v>16018.9</v>
      </c>
      <c r="L30" s="4">
        <v>14301.5</v>
      </c>
      <c r="M30" s="4">
        <v>13543.9476449795</v>
      </c>
      <c r="N30" s="4">
        <v>14576.2396102035</v>
      </c>
      <c r="O30" s="4">
        <v>13397.5828795261</v>
      </c>
      <c r="P30" s="4">
        <v>12833.0944874367</v>
      </c>
      <c r="Q30" s="4">
        <v>12639.9875800134</v>
      </c>
      <c r="R30" s="4">
        <v>12311.3356262539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1718.4930368472833</v>
      </c>
      <c r="D43" s="7">
        <v>1755.2</v>
      </c>
      <c r="E43" s="7">
        <v>1697.0878400000001</v>
      </c>
      <c r="F43" s="7">
        <v>1594.0878200000006</v>
      </c>
      <c r="G43" s="7">
        <v>1561.4109499999995</v>
      </c>
      <c r="H43" s="7">
        <v>1572.6354978831496</v>
      </c>
      <c r="I43" s="7">
        <v>1556.3000000000011</v>
      </c>
      <c r="J43" s="7">
        <v>1609.3999999999996</v>
      </c>
      <c r="K43" s="7">
        <v>1506.4</v>
      </c>
      <c r="L43" s="7">
        <v>1445.1999999999989</v>
      </c>
      <c r="M43" s="7">
        <v>1549.181102077946</v>
      </c>
      <c r="N43" s="7">
        <v>1490.0376845386127</v>
      </c>
      <c r="O43" s="7">
        <v>1504.3019079389887</v>
      </c>
      <c r="P43" s="7">
        <v>1362.5441864908807</v>
      </c>
      <c r="Q43" s="7">
        <v>1368.658641444541</v>
      </c>
      <c r="R43" s="7">
        <v>1999.9761154103289</v>
      </c>
    </row>
    <row r="44" spans="1:18" ht="11.25" customHeight="1" x14ac:dyDescent="0.25">
      <c r="A44" s="50" t="s">
        <v>205</v>
      </c>
      <c r="B44" s="51" t="s">
        <v>204</v>
      </c>
      <c r="C44" s="7">
        <v>10990.712381315527</v>
      </c>
      <c r="D44" s="7">
        <v>12143.9</v>
      </c>
      <c r="E44" s="7">
        <v>12133.313</v>
      </c>
      <c r="F44" s="7">
        <v>11379.513059999999</v>
      </c>
      <c r="G44" s="7">
        <v>12588.18831</v>
      </c>
      <c r="H44" s="7">
        <v>13570.289696357864</v>
      </c>
      <c r="I44" s="7">
        <v>14611.6</v>
      </c>
      <c r="J44" s="7">
        <v>14978.5</v>
      </c>
      <c r="K44" s="7">
        <v>14418.6</v>
      </c>
      <c r="L44" s="7">
        <v>12779.2</v>
      </c>
      <c r="M44" s="7">
        <v>11912.698948095125</v>
      </c>
      <c r="N44" s="7">
        <v>13019.946182506914</v>
      </c>
      <c r="O44" s="7">
        <v>11845.822207319943</v>
      </c>
      <c r="P44" s="7">
        <v>11435.941530524495</v>
      </c>
      <c r="Q44" s="7">
        <v>11251.552498328101</v>
      </c>
      <c r="R44" s="7">
        <v>10236.935129454443</v>
      </c>
    </row>
    <row r="45" spans="1:18" ht="11.25" customHeight="1" x14ac:dyDescent="0.25">
      <c r="A45" s="50" t="s">
        <v>203</v>
      </c>
      <c r="B45" s="51" t="s">
        <v>202</v>
      </c>
      <c r="C45" s="7">
        <v>160.19364556128986</v>
      </c>
      <c r="D45" s="7">
        <v>170.1</v>
      </c>
      <c r="E45" s="7">
        <v>116.69916000000001</v>
      </c>
      <c r="F45" s="7">
        <v>114.69911999999999</v>
      </c>
      <c r="G45" s="7">
        <v>104.80074</v>
      </c>
      <c r="H45" s="7">
        <v>121.62052086358477</v>
      </c>
      <c r="I45" s="7">
        <v>107.8</v>
      </c>
      <c r="J45" s="7">
        <v>94.9</v>
      </c>
      <c r="K45" s="7">
        <v>93.9</v>
      </c>
      <c r="L45" s="7">
        <v>77.099999999999994</v>
      </c>
      <c r="M45" s="7">
        <v>82.067594806429554</v>
      </c>
      <c r="N45" s="7">
        <v>66.255743157972702</v>
      </c>
      <c r="O45" s="7">
        <v>47.458764267168085</v>
      </c>
      <c r="P45" s="7">
        <v>34.608770421324188</v>
      </c>
      <c r="Q45" s="7">
        <v>19.776440240756703</v>
      </c>
      <c r="R45" s="7">
        <v>74.424381389127291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160.19364556128986</v>
      </c>
      <c r="D47" s="6">
        <v>170.1</v>
      </c>
      <c r="E47" s="6">
        <v>116.69916000000001</v>
      </c>
      <c r="F47" s="6">
        <v>114.69911999999999</v>
      </c>
      <c r="G47" s="6">
        <v>104.80074</v>
      </c>
      <c r="H47" s="6">
        <v>121.62052086358477</v>
      </c>
      <c r="I47" s="6">
        <v>107.8</v>
      </c>
      <c r="J47" s="6">
        <v>94.9</v>
      </c>
      <c r="K47" s="6">
        <v>93.9</v>
      </c>
      <c r="L47" s="6">
        <v>77.099999999999994</v>
      </c>
      <c r="M47" s="6">
        <v>82.067594806429554</v>
      </c>
      <c r="N47" s="6">
        <v>66.255743157972702</v>
      </c>
      <c r="O47" s="6">
        <v>47.458764267168085</v>
      </c>
      <c r="P47" s="6">
        <v>34.608770421324188</v>
      </c>
      <c r="Q47" s="6">
        <v>19.776440240756703</v>
      </c>
      <c r="R47" s="6">
        <v>74.424381389127291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745.94427645393523</v>
      </c>
      <c r="D2" s="45">
        <v>735.3256505085543</v>
      </c>
      <c r="E2" s="45">
        <v>794.51970081647937</v>
      </c>
      <c r="F2" s="45">
        <v>789.79663396125443</v>
      </c>
      <c r="G2" s="45">
        <v>700.57268578974117</v>
      </c>
      <c r="H2" s="45">
        <v>645.58531596503656</v>
      </c>
      <c r="I2" s="45">
        <v>636.26337370328861</v>
      </c>
      <c r="J2" s="45">
        <v>631.89273072763706</v>
      </c>
      <c r="K2" s="45">
        <v>650.10689161264395</v>
      </c>
      <c r="L2" s="45">
        <v>655.47982042451463</v>
      </c>
      <c r="M2" s="45">
        <v>722.93319313338657</v>
      </c>
      <c r="N2" s="45">
        <v>725.05434036799215</v>
      </c>
      <c r="O2" s="45">
        <v>718.79971103485286</v>
      </c>
      <c r="P2" s="45">
        <v>736.27847207999412</v>
      </c>
      <c r="Q2" s="45">
        <v>780.91441489152294</v>
      </c>
      <c r="R2" s="45">
        <v>751.14403596651425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745.94427645393523</v>
      </c>
      <c r="D21" s="5">
        <v>735.3256505085543</v>
      </c>
      <c r="E21" s="5">
        <v>794.51970081647937</v>
      </c>
      <c r="F21" s="5">
        <v>789.79663396125443</v>
      </c>
      <c r="G21" s="5">
        <v>700.57268578974117</v>
      </c>
      <c r="H21" s="5">
        <v>645.58531596503656</v>
      </c>
      <c r="I21" s="5">
        <v>636.26337370328861</v>
      </c>
      <c r="J21" s="5">
        <v>631.89273072763706</v>
      </c>
      <c r="K21" s="5">
        <v>650.10689161264395</v>
      </c>
      <c r="L21" s="5">
        <v>655.47982042451463</v>
      </c>
      <c r="M21" s="5">
        <v>722.93319313338657</v>
      </c>
      <c r="N21" s="5">
        <v>725.05434036799215</v>
      </c>
      <c r="O21" s="5">
        <v>718.79971103485286</v>
      </c>
      <c r="P21" s="5">
        <v>736.27847207999412</v>
      </c>
      <c r="Q21" s="5">
        <v>780.91441489152294</v>
      </c>
      <c r="R21" s="5">
        <v>751.14403596651425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745.94427645393523</v>
      </c>
      <c r="D30" s="4">
        <v>735.3256505085543</v>
      </c>
      <c r="E30" s="4">
        <v>794.51970081647937</v>
      </c>
      <c r="F30" s="4">
        <v>789.79663396125443</v>
      </c>
      <c r="G30" s="4">
        <v>700.57268578974117</v>
      </c>
      <c r="H30" s="4">
        <v>645.58531596503656</v>
      </c>
      <c r="I30" s="4">
        <v>636.26337370328861</v>
      </c>
      <c r="J30" s="4">
        <v>631.89273072763706</v>
      </c>
      <c r="K30" s="4">
        <v>650.10689161264395</v>
      </c>
      <c r="L30" s="4">
        <v>655.47982042451463</v>
      </c>
      <c r="M30" s="4">
        <v>722.93319313338657</v>
      </c>
      <c r="N30" s="4">
        <v>725.05434036799215</v>
      </c>
      <c r="O30" s="4">
        <v>718.79971103485286</v>
      </c>
      <c r="P30" s="4">
        <v>736.27847207999412</v>
      </c>
      <c r="Q30" s="4">
        <v>780.91441489152294</v>
      </c>
      <c r="R30" s="4">
        <v>751.14403596651425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99.608384091185457</v>
      </c>
      <c r="D43" s="7">
        <v>91.735392330240145</v>
      </c>
      <c r="E43" s="7">
        <v>96.677425622250155</v>
      </c>
      <c r="F43" s="7">
        <v>96.193179746386804</v>
      </c>
      <c r="G43" s="7">
        <v>76.739944358444475</v>
      </c>
      <c r="H43" s="7">
        <v>66.511667215493603</v>
      </c>
      <c r="I43" s="7">
        <v>60.840190498376636</v>
      </c>
      <c r="J43" s="7">
        <v>60.959081259324506</v>
      </c>
      <c r="K43" s="7">
        <v>61.135347715841085</v>
      </c>
      <c r="L43" s="7">
        <v>66.237767819984469</v>
      </c>
      <c r="M43" s="7">
        <v>82.69039944807048</v>
      </c>
      <c r="N43" s="7">
        <v>74.117764209250083</v>
      </c>
      <c r="O43" s="7">
        <v>80.707974450236833</v>
      </c>
      <c r="P43" s="7">
        <v>78.173814799938185</v>
      </c>
      <c r="Q43" s="7">
        <v>84.55746142186932</v>
      </c>
      <c r="R43" s="7">
        <v>122.02332685678373</v>
      </c>
    </row>
    <row r="44" spans="1:18" ht="11.25" customHeight="1" x14ac:dyDescent="0.25">
      <c r="A44" s="50" t="s">
        <v>205</v>
      </c>
      <c r="B44" s="51" t="s">
        <v>204</v>
      </c>
      <c r="C44" s="7">
        <v>637.0506466073698</v>
      </c>
      <c r="D44" s="7">
        <v>634.69999482634637</v>
      </c>
      <c r="E44" s="7">
        <v>691.19431384823361</v>
      </c>
      <c r="F44" s="7">
        <v>686.68208330387699</v>
      </c>
      <c r="G44" s="7">
        <v>618.68201352310325</v>
      </c>
      <c r="H44" s="7">
        <v>573.92993704957041</v>
      </c>
      <c r="I44" s="7">
        <v>571.20897480310964</v>
      </c>
      <c r="J44" s="7">
        <v>567.33913175269811</v>
      </c>
      <c r="K44" s="7">
        <v>585.16073059985808</v>
      </c>
      <c r="L44" s="7">
        <v>585.70833277411168</v>
      </c>
      <c r="M44" s="7">
        <v>635.8622844038747</v>
      </c>
      <c r="N44" s="7">
        <v>647.64086921129547</v>
      </c>
      <c r="O44" s="7">
        <v>635.54550519735267</v>
      </c>
      <c r="P44" s="7">
        <v>656.11903388802637</v>
      </c>
      <c r="Q44" s="7">
        <v>695.13513998593885</v>
      </c>
      <c r="R44" s="7">
        <v>624.57989957386462</v>
      </c>
    </row>
    <row r="45" spans="1:18" ht="11.25" customHeight="1" x14ac:dyDescent="0.25">
      <c r="A45" s="50" t="s">
        <v>203</v>
      </c>
      <c r="B45" s="51" t="s">
        <v>202</v>
      </c>
      <c r="C45" s="7">
        <v>9.2852457553799201</v>
      </c>
      <c r="D45" s="7">
        <v>8.8902633519677803</v>
      </c>
      <c r="E45" s="7">
        <v>6.6479613459955438</v>
      </c>
      <c r="F45" s="7">
        <v>6.9213709109905786</v>
      </c>
      <c r="G45" s="7">
        <v>5.1507279081934252</v>
      </c>
      <c r="H45" s="7">
        <v>5.1437116999725712</v>
      </c>
      <c r="I45" s="7">
        <v>4.2142084018023498</v>
      </c>
      <c r="J45" s="7">
        <v>3.5945177156144505</v>
      </c>
      <c r="K45" s="7">
        <v>3.810813296944688</v>
      </c>
      <c r="L45" s="7">
        <v>3.5337198304184927</v>
      </c>
      <c r="M45" s="7">
        <v>4.3805092814413973</v>
      </c>
      <c r="N45" s="7">
        <v>3.2957069474466696</v>
      </c>
      <c r="O45" s="7">
        <v>2.5462313872633628</v>
      </c>
      <c r="P45" s="7">
        <v>1.985623392029557</v>
      </c>
      <c r="Q45" s="7">
        <v>1.2218134837147774</v>
      </c>
      <c r="R45" s="7">
        <v>4.540809535865975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9.2852457553799201</v>
      </c>
      <c r="D47" s="6">
        <v>8.8902633519677803</v>
      </c>
      <c r="E47" s="6">
        <v>6.6479613459955438</v>
      </c>
      <c r="F47" s="6">
        <v>6.9213709109905786</v>
      </c>
      <c r="G47" s="6">
        <v>5.1507279081934252</v>
      </c>
      <c r="H47" s="6">
        <v>5.1437116999725712</v>
      </c>
      <c r="I47" s="6">
        <v>4.2142084018023498</v>
      </c>
      <c r="J47" s="6">
        <v>3.5945177156144505</v>
      </c>
      <c r="K47" s="6">
        <v>3.810813296944688</v>
      </c>
      <c r="L47" s="6">
        <v>3.5337198304184927</v>
      </c>
      <c r="M47" s="6">
        <v>4.3805092814413973</v>
      </c>
      <c r="N47" s="6">
        <v>3.2957069474466696</v>
      </c>
      <c r="O47" s="6">
        <v>2.5462313872633628</v>
      </c>
      <c r="P47" s="6">
        <v>1.985623392029557</v>
      </c>
      <c r="Q47" s="6">
        <v>1.2218134837147774</v>
      </c>
      <c r="R47" s="6">
        <v>4.540809535865975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12123.454787270166</v>
      </c>
      <c r="D2" s="45">
        <v>13333.874349491447</v>
      </c>
      <c r="E2" s="45">
        <v>13152.580299183519</v>
      </c>
      <c r="F2" s="45">
        <v>12298.503366038747</v>
      </c>
      <c r="G2" s="45">
        <v>13553.827314210259</v>
      </c>
      <c r="H2" s="45">
        <v>14618.960399139563</v>
      </c>
      <c r="I2" s="45">
        <v>15639.436626296714</v>
      </c>
      <c r="J2" s="45">
        <v>16050.90726927236</v>
      </c>
      <c r="K2" s="45">
        <v>15368.793108387355</v>
      </c>
      <c r="L2" s="45">
        <v>13646.020179575486</v>
      </c>
      <c r="M2" s="45">
        <v>12821.014451846115</v>
      </c>
      <c r="N2" s="45">
        <v>13851.185269835509</v>
      </c>
      <c r="O2" s="45">
        <v>12678.783168491247</v>
      </c>
      <c r="P2" s="45">
        <v>12096.816015356706</v>
      </c>
      <c r="Q2" s="45">
        <v>11859.073165121876</v>
      </c>
      <c r="R2" s="45">
        <v>11560.191590287384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12123.454787270166</v>
      </c>
      <c r="D21" s="5">
        <v>13333.874349491447</v>
      </c>
      <c r="E21" s="5">
        <v>13152.580299183519</v>
      </c>
      <c r="F21" s="5">
        <v>12298.503366038747</v>
      </c>
      <c r="G21" s="5">
        <v>13553.827314210259</v>
      </c>
      <c r="H21" s="5">
        <v>14618.960399139563</v>
      </c>
      <c r="I21" s="5">
        <v>15639.436626296714</v>
      </c>
      <c r="J21" s="5">
        <v>16050.90726927236</v>
      </c>
      <c r="K21" s="5">
        <v>15368.793108387355</v>
      </c>
      <c r="L21" s="5">
        <v>13646.020179575486</v>
      </c>
      <c r="M21" s="5">
        <v>12821.014451846115</v>
      </c>
      <c r="N21" s="5">
        <v>13851.185269835509</v>
      </c>
      <c r="O21" s="5">
        <v>12678.783168491247</v>
      </c>
      <c r="P21" s="5">
        <v>12096.816015356706</v>
      </c>
      <c r="Q21" s="5">
        <v>11859.073165121876</v>
      </c>
      <c r="R21" s="5">
        <v>11560.191590287384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12123.454787270166</v>
      </c>
      <c r="D30" s="4">
        <v>13333.874349491447</v>
      </c>
      <c r="E30" s="4">
        <v>13152.580299183519</v>
      </c>
      <c r="F30" s="4">
        <v>12298.503366038747</v>
      </c>
      <c r="G30" s="4">
        <v>13553.827314210259</v>
      </c>
      <c r="H30" s="4">
        <v>14618.960399139563</v>
      </c>
      <c r="I30" s="4">
        <v>15639.436626296714</v>
      </c>
      <c r="J30" s="4">
        <v>16050.90726927236</v>
      </c>
      <c r="K30" s="4">
        <v>15368.793108387355</v>
      </c>
      <c r="L30" s="4">
        <v>13646.020179575486</v>
      </c>
      <c r="M30" s="4">
        <v>12821.014451846115</v>
      </c>
      <c r="N30" s="4">
        <v>13851.185269835509</v>
      </c>
      <c r="O30" s="4">
        <v>12678.783168491247</v>
      </c>
      <c r="P30" s="4">
        <v>12096.816015356706</v>
      </c>
      <c r="Q30" s="4">
        <v>11859.073165121876</v>
      </c>
      <c r="R30" s="4">
        <v>11560.191590287384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1618.8846527560979</v>
      </c>
      <c r="D43" s="7">
        <v>1663.46460766976</v>
      </c>
      <c r="E43" s="7">
        <v>1600.4104143777499</v>
      </c>
      <c r="F43" s="7">
        <v>1497.8946402536139</v>
      </c>
      <c r="G43" s="7">
        <v>1484.6710056415552</v>
      </c>
      <c r="H43" s="7">
        <v>1506.1238306676562</v>
      </c>
      <c r="I43" s="7">
        <v>1495.4598095016245</v>
      </c>
      <c r="J43" s="7">
        <v>1548.440918740675</v>
      </c>
      <c r="K43" s="7">
        <v>1445.264652284159</v>
      </c>
      <c r="L43" s="7">
        <v>1378.9622321800146</v>
      </c>
      <c r="M43" s="7">
        <v>1466.4907026298754</v>
      </c>
      <c r="N43" s="7">
        <v>1415.9199203293626</v>
      </c>
      <c r="O43" s="7">
        <v>1423.5939334887519</v>
      </c>
      <c r="P43" s="7">
        <v>1284.3703716909426</v>
      </c>
      <c r="Q43" s="7">
        <v>1284.1011800226715</v>
      </c>
      <c r="R43" s="7">
        <v>1877.9527885535451</v>
      </c>
    </row>
    <row r="44" spans="1:18" ht="11.25" customHeight="1" x14ac:dyDescent="0.25">
      <c r="A44" s="50" t="s">
        <v>205</v>
      </c>
      <c r="B44" s="51" t="s">
        <v>204</v>
      </c>
      <c r="C44" s="7">
        <v>10353.661734708157</v>
      </c>
      <c r="D44" s="7">
        <v>11509.200005173654</v>
      </c>
      <c r="E44" s="7">
        <v>11442.118686151765</v>
      </c>
      <c r="F44" s="7">
        <v>10692.830976696123</v>
      </c>
      <c r="G44" s="7">
        <v>11969.506296476897</v>
      </c>
      <c r="H44" s="7">
        <v>12996.359759308294</v>
      </c>
      <c r="I44" s="7">
        <v>14040.391025196892</v>
      </c>
      <c r="J44" s="7">
        <v>14411.1608682473</v>
      </c>
      <c r="K44" s="7">
        <v>13833.439269400142</v>
      </c>
      <c r="L44" s="7">
        <v>12193.49166722589</v>
      </c>
      <c r="M44" s="7">
        <v>11276.836663691251</v>
      </c>
      <c r="N44" s="7">
        <v>12372.305313295619</v>
      </c>
      <c r="O44" s="7">
        <v>11210.27670212259</v>
      </c>
      <c r="P44" s="7">
        <v>10779.822496636469</v>
      </c>
      <c r="Q44" s="7">
        <v>10556.417358342162</v>
      </c>
      <c r="R44" s="7">
        <v>9612.3552298805789</v>
      </c>
    </row>
    <row r="45" spans="1:18" ht="11.25" customHeight="1" x14ac:dyDescent="0.25">
      <c r="A45" s="50" t="s">
        <v>203</v>
      </c>
      <c r="B45" s="51" t="s">
        <v>202</v>
      </c>
      <c r="C45" s="7">
        <v>150.90839980590994</v>
      </c>
      <c r="D45" s="7">
        <v>161.20973664803222</v>
      </c>
      <c r="E45" s="7">
        <v>110.05119865400445</v>
      </c>
      <c r="F45" s="7">
        <v>107.77774908900942</v>
      </c>
      <c r="G45" s="7">
        <v>99.650012091806587</v>
      </c>
      <c r="H45" s="7">
        <v>116.47680916361222</v>
      </c>
      <c r="I45" s="7">
        <v>103.58579159819764</v>
      </c>
      <c r="J45" s="7">
        <v>91.305482284385533</v>
      </c>
      <c r="K45" s="7">
        <v>90.089186703055304</v>
      </c>
      <c r="L45" s="7">
        <v>73.566280169581503</v>
      </c>
      <c r="M45" s="7">
        <v>77.687085524988163</v>
      </c>
      <c r="N45" s="7">
        <v>62.960036210526034</v>
      </c>
      <c r="O45" s="7">
        <v>44.912532879904717</v>
      </c>
      <c r="P45" s="7">
        <v>32.623147029294636</v>
      </c>
      <c r="Q45" s="7">
        <v>18.554626757041923</v>
      </c>
      <c r="R45" s="7">
        <v>69.883571853261316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150.90839980590994</v>
      </c>
      <c r="D47" s="6">
        <v>161.20973664803222</v>
      </c>
      <c r="E47" s="6">
        <v>110.05119865400445</v>
      </c>
      <c r="F47" s="6">
        <v>107.77774908900942</v>
      </c>
      <c r="G47" s="6">
        <v>99.650012091806587</v>
      </c>
      <c r="H47" s="6">
        <v>116.47680916361222</v>
      </c>
      <c r="I47" s="6">
        <v>103.58579159819764</v>
      </c>
      <c r="J47" s="6">
        <v>91.305482284385533</v>
      </c>
      <c r="K47" s="6">
        <v>90.089186703055304</v>
      </c>
      <c r="L47" s="6">
        <v>73.566280169581503</v>
      </c>
      <c r="M47" s="6">
        <v>77.687085524988163</v>
      </c>
      <c r="N47" s="6">
        <v>62.960036210526034</v>
      </c>
      <c r="O47" s="6">
        <v>44.912532879904717</v>
      </c>
      <c r="P47" s="6">
        <v>32.623147029294636</v>
      </c>
      <c r="Q47" s="6">
        <v>18.554626757041923</v>
      </c>
      <c r="R47" s="6">
        <v>69.883571853261316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310</v>
      </c>
      <c r="B1" s="42" t="s">
        <v>309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78020.301901213432</v>
      </c>
      <c r="D2" s="45">
        <v>80037.699999999983</v>
      </c>
      <c r="E2" s="45">
        <v>81154.39999999998</v>
      </c>
      <c r="F2" s="45">
        <v>83868.800000000017</v>
      </c>
      <c r="G2" s="45">
        <v>85251.6</v>
      </c>
      <c r="H2" s="45">
        <v>84106.047578102502</v>
      </c>
      <c r="I2" s="45">
        <v>83319.899999999994</v>
      </c>
      <c r="J2" s="45">
        <v>83182.500000000029</v>
      </c>
      <c r="K2" s="45">
        <v>82941</v>
      </c>
      <c r="L2" s="45">
        <v>80680.699999999983</v>
      </c>
      <c r="M2" s="45">
        <v>85783.223464220864</v>
      </c>
      <c r="N2" s="45">
        <v>80212.69227094682</v>
      </c>
      <c r="O2" s="45">
        <v>80459.205120855942</v>
      </c>
      <c r="P2" s="45">
        <v>80286.185153339029</v>
      </c>
      <c r="Q2" s="45">
        <v>76358.818190503356</v>
      </c>
      <c r="R2" s="45">
        <v>77556.534823731694</v>
      </c>
    </row>
    <row r="3" spans="1:18" ht="11.25" customHeight="1" x14ac:dyDescent="0.25">
      <c r="A3" s="46" t="s">
        <v>286</v>
      </c>
      <c r="B3" s="47" t="s">
        <v>285</v>
      </c>
      <c r="C3" s="5">
        <v>7771.1358544274408</v>
      </c>
      <c r="D3" s="5">
        <v>8274.4200299999902</v>
      </c>
      <c r="E3" s="5">
        <v>8315.997629999998</v>
      </c>
      <c r="F3" s="5">
        <v>8586.0999999999985</v>
      </c>
      <c r="G3" s="5">
        <v>8476.5912000000098</v>
      </c>
      <c r="H3" s="5">
        <v>8093.9118918345775</v>
      </c>
      <c r="I3" s="5">
        <v>7883.2073000000091</v>
      </c>
      <c r="J3" s="5">
        <v>8410.49622000003</v>
      </c>
      <c r="K3" s="5">
        <v>7974.7008300000016</v>
      </c>
      <c r="L3" s="5">
        <v>7460.3909100000019</v>
      </c>
      <c r="M3" s="5">
        <v>7540.8906748879535</v>
      </c>
      <c r="N3" s="5">
        <v>7438.9512413363009</v>
      </c>
      <c r="O3" s="5">
        <v>8149.1113910284912</v>
      </c>
      <c r="P3" s="5">
        <v>8121.1184966030714</v>
      </c>
      <c r="Q3" s="5">
        <v>9011.0560144363262</v>
      </c>
      <c r="R3" s="5">
        <v>10942.629215630112</v>
      </c>
    </row>
    <row r="4" spans="1:18" ht="11.25" customHeight="1" x14ac:dyDescent="0.25">
      <c r="A4" s="48" t="s">
        <v>284</v>
      </c>
      <c r="B4" s="49" t="s">
        <v>283</v>
      </c>
      <c r="C4" s="4">
        <v>7752.5058744904964</v>
      </c>
      <c r="D4" s="4">
        <v>8249.1200299999909</v>
      </c>
      <c r="E4" s="4">
        <v>8292.0976299999984</v>
      </c>
      <c r="F4" s="4">
        <v>8566.0987599999989</v>
      </c>
      <c r="G4" s="4">
        <v>8459.8901700000097</v>
      </c>
      <c r="H4" s="4">
        <v>8070.9823527219123</v>
      </c>
      <c r="I4" s="4">
        <v>7867.9073100000096</v>
      </c>
      <c r="J4" s="4">
        <v>8374.1962800000292</v>
      </c>
      <c r="K4" s="4">
        <v>7939.8987300000017</v>
      </c>
      <c r="L4" s="4">
        <v>7412.0909600000014</v>
      </c>
      <c r="M4" s="4">
        <v>7488.3445596261754</v>
      </c>
      <c r="N4" s="4">
        <v>7388.7943347494138</v>
      </c>
      <c r="O4" s="4">
        <v>8098.476749829314</v>
      </c>
      <c r="P4" s="4">
        <v>8088.1582633883272</v>
      </c>
      <c r="Q4" s="4">
        <v>8984.3056735133196</v>
      </c>
      <c r="R4" s="4">
        <v>10914.445399828068</v>
      </c>
    </row>
    <row r="5" spans="1:18" ht="11.25" customHeight="1" x14ac:dyDescent="0.25">
      <c r="A5" s="50" t="s">
        <v>282</v>
      </c>
      <c r="B5" s="51" t="s">
        <v>281</v>
      </c>
      <c r="C5" s="7">
        <v>7821.4845165102843</v>
      </c>
      <c r="D5" s="7">
        <v>8340.3277299999918</v>
      </c>
      <c r="E5" s="7">
        <v>8321.8903000000028</v>
      </c>
      <c r="F5" s="7">
        <v>8535.4483299999993</v>
      </c>
      <c r="G5" s="7">
        <v>8498.0544900000095</v>
      </c>
      <c r="H5" s="7">
        <v>8184.6652036624446</v>
      </c>
      <c r="I5" s="7">
        <v>8050.6078700000089</v>
      </c>
      <c r="J5" s="7">
        <v>8389.8097400000242</v>
      </c>
      <c r="K5" s="7">
        <v>7900.1574700000083</v>
      </c>
      <c r="L5" s="7">
        <v>7346.1914199999901</v>
      </c>
      <c r="M5" s="7">
        <v>7402.646661166129</v>
      </c>
      <c r="N5" s="7">
        <v>7278.8155157946021</v>
      </c>
      <c r="O5" s="7">
        <v>7935.641135131943</v>
      </c>
      <c r="P5" s="7">
        <v>8039.3240460699926</v>
      </c>
      <c r="Q5" s="7">
        <v>9025.9932026772422</v>
      </c>
      <c r="R5" s="7">
        <v>11037.978426920088</v>
      </c>
    </row>
    <row r="6" spans="1:18" ht="11.25" customHeight="1" x14ac:dyDescent="0.25">
      <c r="A6" s="52" t="s">
        <v>280</v>
      </c>
      <c r="B6" s="53" t="s">
        <v>279</v>
      </c>
      <c r="C6" s="6">
        <v>44.090952517435873</v>
      </c>
      <c r="D6" s="6">
        <v>39.9</v>
      </c>
      <c r="E6" s="6">
        <v>33.600000000023101</v>
      </c>
      <c r="F6" s="6">
        <v>24.501530000000002</v>
      </c>
      <c r="G6" s="6">
        <v>16.801039999985278</v>
      </c>
      <c r="H6" s="6">
        <v>19.585647992068061</v>
      </c>
      <c r="I6" s="6">
        <v>24.499980000000505</v>
      </c>
      <c r="J6" s="6">
        <v>43.39994000000911</v>
      </c>
      <c r="K6" s="6">
        <v>28.70172000000457</v>
      </c>
      <c r="L6" s="6">
        <v>25.199980000001005</v>
      </c>
      <c r="M6" s="6">
        <v>25.890904065348877</v>
      </c>
      <c r="N6" s="6">
        <v>23.096061271200142</v>
      </c>
      <c r="O6" s="6">
        <v>53.190257523852324</v>
      </c>
      <c r="P6" s="6">
        <v>44.090282981461314</v>
      </c>
      <c r="Q6" s="6">
        <v>24.505223024110819</v>
      </c>
      <c r="R6" s="6">
        <v>24.505588993980837</v>
      </c>
    </row>
    <row r="7" spans="1:18" ht="11.25" customHeight="1" x14ac:dyDescent="0.25">
      <c r="A7" s="52" t="s">
        <v>278</v>
      </c>
      <c r="B7" s="53" t="s">
        <v>277</v>
      </c>
      <c r="C7" s="6">
        <v>2776.1530246711045</v>
      </c>
      <c r="D7" s="6">
        <v>2950.7794699999918</v>
      </c>
      <c r="E7" s="6">
        <v>2894.0247799999797</v>
      </c>
      <c r="F7" s="6">
        <v>3004.2815399999986</v>
      </c>
      <c r="G7" s="6">
        <v>3163.0597000000257</v>
      </c>
      <c r="H7" s="6">
        <v>3206.2102172303348</v>
      </c>
      <c r="I7" s="6">
        <v>2995.3019100000083</v>
      </c>
      <c r="J7" s="6">
        <v>3220.5723500000145</v>
      </c>
      <c r="K7" s="6">
        <v>3026.1559200000042</v>
      </c>
      <c r="L7" s="6">
        <v>2343.9973699999887</v>
      </c>
      <c r="M7" s="6">
        <v>2706.9840935733691</v>
      </c>
      <c r="N7" s="6">
        <v>2906.9327916782704</v>
      </c>
      <c r="O7" s="6">
        <v>2835.0399992971975</v>
      </c>
      <c r="P7" s="6">
        <v>2789.8501943506326</v>
      </c>
      <c r="Q7" s="6">
        <v>2952.1442164487712</v>
      </c>
      <c r="R7" s="6">
        <v>3061.0445375948202</v>
      </c>
    </row>
    <row r="8" spans="1:18" ht="11.25" customHeight="1" x14ac:dyDescent="0.25">
      <c r="A8" s="52" t="s">
        <v>276</v>
      </c>
      <c r="B8" s="53" t="s">
        <v>275</v>
      </c>
      <c r="C8" s="6">
        <v>5001.2405393217441</v>
      </c>
      <c r="D8" s="6">
        <v>5349.6482599999999</v>
      </c>
      <c r="E8" s="6">
        <v>5394.2655199999999</v>
      </c>
      <c r="F8" s="6">
        <v>5506.6652600000007</v>
      </c>
      <c r="G8" s="6">
        <v>5318.1937499999995</v>
      </c>
      <c r="H8" s="6">
        <v>4958.8693384400422</v>
      </c>
      <c r="I8" s="6">
        <v>5030.8059800000001</v>
      </c>
      <c r="J8" s="6">
        <v>5125.83745</v>
      </c>
      <c r="K8" s="6">
        <v>4845.2998299999999</v>
      </c>
      <c r="L8" s="6">
        <v>4976.9940700000006</v>
      </c>
      <c r="M8" s="6">
        <v>4669.771663527411</v>
      </c>
      <c r="N8" s="6">
        <v>4348.7866628451311</v>
      </c>
      <c r="O8" s="6">
        <v>5047.4108783108932</v>
      </c>
      <c r="P8" s="6">
        <v>5205.3835687378987</v>
      </c>
      <c r="Q8" s="6">
        <v>6049.3437632043606</v>
      </c>
      <c r="R8" s="6">
        <v>7952.4283003312876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0.70004</v>
      </c>
      <c r="G10" s="7">
        <v>0</v>
      </c>
      <c r="H10" s="7">
        <v>0</v>
      </c>
      <c r="I10" s="7">
        <v>0</v>
      </c>
      <c r="J10" s="7">
        <v>0</v>
      </c>
      <c r="K10" s="7">
        <v>4.9002999999999997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-68.094927634671421</v>
      </c>
      <c r="D11" s="7">
        <v>-91.207699999999818</v>
      </c>
      <c r="E11" s="7">
        <v>-25.29255000000478</v>
      </c>
      <c r="F11" s="7">
        <v>29.950390000000084</v>
      </c>
      <c r="G11" s="7">
        <v>-38.164320000000657</v>
      </c>
      <c r="H11" s="7">
        <v>-113.68285094053249</v>
      </c>
      <c r="I11" s="7">
        <v>-184.50044999999938</v>
      </c>
      <c r="J11" s="7">
        <v>-15.613459999993893</v>
      </c>
      <c r="K11" s="7">
        <v>31.241099999992798</v>
      </c>
      <c r="L11" s="7">
        <v>46.999570000012227</v>
      </c>
      <c r="M11" s="7">
        <v>77.60100418441607</v>
      </c>
      <c r="N11" s="7">
        <v>100.06668802978402</v>
      </c>
      <c r="O11" s="7">
        <v>151.13203976356704</v>
      </c>
      <c r="P11" s="7">
        <v>27.221476310160369</v>
      </c>
      <c r="Q11" s="7">
        <v>-4.785122938367806</v>
      </c>
      <c r="R11" s="7">
        <v>-49.705760444462271</v>
      </c>
    </row>
    <row r="12" spans="1:18" ht="11.25" customHeight="1" x14ac:dyDescent="0.25">
      <c r="A12" s="52" t="s">
        <v>268</v>
      </c>
      <c r="B12" s="53" t="s">
        <v>267</v>
      </c>
      <c r="C12" s="6">
        <v>-68.094927634671421</v>
      </c>
      <c r="D12" s="6">
        <v>-91.207699999999818</v>
      </c>
      <c r="E12" s="6">
        <v>-25.29255000000478</v>
      </c>
      <c r="F12" s="6">
        <v>29.950390000000084</v>
      </c>
      <c r="G12" s="6">
        <v>-38.164320000000657</v>
      </c>
      <c r="H12" s="6">
        <v>-113.68285094053249</v>
      </c>
      <c r="I12" s="6">
        <v>-184.50044999999938</v>
      </c>
      <c r="J12" s="6">
        <v>-15.613459999993893</v>
      </c>
      <c r="K12" s="6">
        <v>31.241099999992798</v>
      </c>
      <c r="L12" s="6">
        <v>46.999570000012227</v>
      </c>
      <c r="M12" s="6">
        <v>77.60100418441607</v>
      </c>
      <c r="N12" s="6">
        <v>100.06668802978402</v>
      </c>
      <c r="O12" s="6">
        <v>151.13203976356704</v>
      </c>
      <c r="P12" s="6">
        <v>27.221476310160369</v>
      </c>
      <c r="Q12" s="6">
        <v>-4.785122938367806</v>
      </c>
      <c r="R12" s="6">
        <v>-49.705760444462271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-0.88371438511715894</v>
      </c>
      <c r="D14" s="7">
        <v>0</v>
      </c>
      <c r="E14" s="7">
        <v>-4.5001199999999955</v>
      </c>
      <c r="F14" s="7">
        <v>0</v>
      </c>
      <c r="G14" s="7">
        <v>0</v>
      </c>
      <c r="H14" s="7">
        <v>0</v>
      </c>
      <c r="I14" s="7">
        <v>1.7998900000000049</v>
      </c>
      <c r="J14" s="7">
        <v>0</v>
      </c>
      <c r="K14" s="7">
        <v>3.5998599999999925</v>
      </c>
      <c r="L14" s="7">
        <v>18.899969999999996</v>
      </c>
      <c r="M14" s="7">
        <v>8.0968942756304472</v>
      </c>
      <c r="N14" s="7">
        <v>9.9121309250281087</v>
      </c>
      <c r="O14" s="7">
        <v>11.703574933803779</v>
      </c>
      <c r="P14" s="7">
        <v>21.612741008174964</v>
      </c>
      <c r="Q14" s="7">
        <v>-36.902406225554415</v>
      </c>
      <c r="R14" s="7">
        <v>-73.827266647558886</v>
      </c>
    </row>
    <row r="15" spans="1:18" ht="11.25" customHeight="1" x14ac:dyDescent="0.25">
      <c r="A15" s="54" t="s">
        <v>262</v>
      </c>
      <c r="B15" s="49" t="s">
        <v>261</v>
      </c>
      <c r="C15" s="4">
        <v>18.629979936944807</v>
      </c>
      <c r="D15" s="4">
        <v>25.3</v>
      </c>
      <c r="E15" s="4">
        <v>23.9</v>
      </c>
      <c r="F15" s="4">
        <v>20.001239999999996</v>
      </c>
      <c r="G15" s="4">
        <v>16.701029999999999</v>
      </c>
      <c r="H15" s="4">
        <v>22.929539112665374</v>
      </c>
      <c r="I15" s="4">
        <v>15.299989999999998</v>
      </c>
      <c r="J15" s="4">
        <v>36.299939999999999</v>
      </c>
      <c r="K15" s="4">
        <v>34.802100000000003</v>
      </c>
      <c r="L15" s="4">
        <v>48.299950000000003</v>
      </c>
      <c r="M15" s="4">
        <v>52.546115261778148</v>
      </c>
      <c r="N15" s="4">
        <v>50.156906586887196</v>
      </c>
      <c r="O15" s="4">
        <v>50.634641199176933</v>
      </c>
      <c r="P15" s="4">
        <v>32.960233214743887</v>
      </c>
      <c r="Q15" s="4">
        <v>26.750340923005997</v>
      </c>
      <c r="R15" s="4">
        <v>28.18381580204445</v>
      </c>
    </row>
    <row r="16" spans="1:18" ht="11.25" customHeight="1" x14ac:dyDescent="0.25">
      <c r="A16" s="50" t="s">
        <v>260</v>
      </c>
      <c r="B16" s="51" t="s">
        <v>259</v>
      </c>
      <c r="C16" s="7">
        <v>14.33075379764986</v>
      </c>
      <c r="D16" s="7">
        <v>19.600000000000001</v>
      </c>
      <c r="E16" s="7">
        <v>17.7</v>
      </c>
      <c r="F16" s="7">
        <v>12.40077</v>
      </c>
      <c r="G16" s="7">
        <v>11.000679999999999</v>
      </c>
      <c r="H16" s="7">
        <v>13.375564482388143</v>
      </c>
      <c r="I16" s="7">
        <v>6.6999999999999993</v>
      </c>
      <c r="J16" s="7">
        <v>11.499979999999999</v>
      </c>
      <c r="K16" s="7">
        <v>3.3001999999999998</v>
      </c>
      <c r="L16" s="7">
        <v>10.99999</v>
      </c>
      <c r="M16" s="7">
        <v>13.375374793907195</v>
      </c>
      <c r="N16" s="7">
        <v>11.942120615925536</v>
      </c>
      <c r="O16" s="7">
        <v>13.852873535623898</v>
      </c>
      <c r="P16" s="7">
        <v>11.464428944258751</v>
      </c>
      <c r="Q16" s="7">
        <v>14.808224439521155</v>
      </c>
      <c r="R16" s="7">
        <v>20.06305531670959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4.299226139294948</v>
      </c>
      <c r="D18" s="7">
        <v>5.7</v>
      </c>
      <c r="E18" s="7">
        <v>6.2000000000000011</v>
      </c>
      <c r="F18" s="7">
        <v>7.6004699999999987</v>
      </c>
      <c r="G18" s="7">
        <v>5.7003500000000003</v>
      </c>
      <c r="H18" s="7">
        <v>9.5539746302772279</v>
      </c>
      <c r="I18" s="7">
        <v>8.59999</v>
      </c>
      <c r="J18" s="7">
        <v>24.799959999999999</v>
      </c>
      <c r="K18" s="7">
        <v>31.501899999999999</v>
      </c>
      <c r="L18" s="7">
        <v>37.299959999999999</v>
      </c>
      <c r="M18" s="7">
        <v>39.170740467870957</v>
      </c>
      <c r="N18" s="7">
        <v>38.214785970961657</v>
      </c>
      <c r="O18" s="7">
        <v>36.78176766355304</v>
      </c>
      <c r="P18" s="7">
        <v>21.495804270485134</v>
      </c>
      <c r="Q18" s="7">
        <v>11.942116483484844</v>
      </c>
      <c r="R18" s="7">
        <v>8.1207604853348592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30670.576195615318</v>
      </c>
      <c r="D21" s="5">
        <v>31357.547440000028</v>
      </c>
      <c r="E21" s="5">
        <v>32430.763250000004</v>
      </c>
      <c r="F21" s="5">
        <v>34583.100000000013</v>
      </c>
      <c r="G21" s="5">
        <v>35130.870279999981</v>
      </c>
      <c r="H21" s="5">
        <v>35090.692564256933</v>
      </c>
      <c r="I21" s="5">
        <v>35283.504769999992</v>
      </c>
      <c r="J21" s="5">
        <v>35515.35876000001</v>
      </c>
      <c r="K21" s="5">
        <v>33982.909379999983</v>
      </c>
      <c r="L21" s="5">
        <v>32587.145979999998</v>
      </c>
      <c r="M21" s="5">
        <v>33757.811835095097</v>
      </c>
      <c r="N21" s="5">
        <v>32424.654190599442</v>
      </c>
      <c r="O21" s="5">
        <v>32501.185653946151</v>
      </c>
      <c r="P21" s="5">
        <v>32056.381312477468</v>
      </c>
      <c r="Q21" s="5">
        <v>31749.557825448177</v>
      </c>
      <c r="R21" s="5">
        <v>31198.146555842148</v>
      </c>
    </row>
    <row r="22" spans="1:18" ht="11.25" customHeight="1" x14ac:dyDescent="0.25">
      <c r="A22" s="48" t="s">
        <v>249</v>
      </c>
      <c r="B22" s="49" t="s">
        <v>248</v>
      </c>
      <c r="C22" s="4">
        <v>58714.710668908461</v>
      </c>
      <c r="D22" s="4">
        <v>58743.115590000001</v>
      </c>
      <c r="E22" s="4">
        <v>53747.224990000002</v>
      </c>
      <c r="F22" s="4">
        <v>55958.675300000003</v>
      </c>
      <c r="G22" s="4">
        <v>58345.953859999987</v>
      </c>
      <c r="H22" s="4">
        <v>59652.257957266738</v>
      </c>
      <c r="I22" s="4">
        <v>58327.733329999995</v>
      </c>
      <c r="J22" s="4">
        <v>56514.430570000004</v>
      </c>
      <c r="K22" s="4">
        <v>56708.872359999994</v>
      </c>
      <c r="L22" s="4">
        <v>55160.484530000002</v>
      </c>
      <c r="M22" s="4">
        <v>57184.25210031242</v>
      </c>
      <c r="N22" s="4">
        <v>55780.514233556045</v>
      </c>
      <c r="O22" s="4">
        <v>55135.065770264628</v>
      </c>
      <c r="P22" s="4">
        <v>53352.612776461741</v>
      </c>
      <c r="Q22" s="4">
        <v>54329.754715184012</v>
      </c>
      <c r="R22" s="4">
        <v>57710.142556830513</v>
      </c>
    </row>
    <row r="23" spans="1:18" ht="11.25" customHeight="1" x14ac:dyDescent="0.25">
      <c r="A23" s="50" t="s">
        <v>247</v>
      </c>
      <c r="B23" s="51" t="s">
        <v>246</v>
      </c>
      <c r="C23" s="7">
        <v>62268.929237168566</v>
      </c>
      <c r="D23" s="7">
        <v>62441.348830000003</v>
      </c>
      <c r="E23" s="7">
        <v>57873.252919999999</v>
      </c>
      <c r="F23" s="7">
        <v>60229.633490000007</v>
      </c>
      <c r="G23" s="7">
        <v>62317.323479999992</v>
      </c>
      <c r="H23" s="7">
        <v>63060.406512480302</v>
      </c>
      <c r="I23" s="7">
        <v>61489.862349999996</v>
      </c>
      <c r="J23" s="7">
        <v>60104.360030000011</v>
      </c>
      <c r="K23" s="7">
        <v>59837.495669999989</v>
      </c>
      <c r="L23" s="7">
        <v>58663.180510000006</v>
      </c>
      <c r="M23" s="7">
        <v>60947.603285477948</v>
      </c>
      <c r="N23" s="7">
        <v>59019.465878598261</v>
      </c>
      <c r="O23" s="7">
        <v>58570.534769639024</v>
      </c>
      <c r="P23" s="7">
        <v>56369.809384382665</v>
      </c>
      <c r="Q23" s="7">
        <v>57407.906744852633</v>
      </c>
      <c r="R23" s="7">
        <v>60792.491241561802</v>
      </c>
    </row>
    <row r="24" spans="1:18" ht="11.25" customHeight="1" x14ac:dyDescent="0.25">
      <c r="A24" s="52" t="s">
        <v>245</v>
      </c>
      <c r="B24" s="53" t="s">
        <v>244</v>
      </c>
      <c r="C24" s="6">
        <v>55173.103307001555</v>
      </c>
      <c r="D24" s="6">
        <v>54681.343650000003</v>
      </c>
      <c r="E24" s="6">
        <v>48230.071199999998</v>
      </c>
      <c r="F24" s="6">
        <v>50298.400000000001</v>
      </c>
      <c r="G24" s="6">
        <v>52562.632809999996</v>
      </c>
      <c r="H24" s="6">
        <v>52453.457632410449</v>
      </c>
      <c r="I24" s="6">
        <v>48663.450870000001</v>
      </c>
      <c r="J24" s="6">
        <v>49442.76397</v>
      </c>
      <c r="K24" s="6">
        <v>50199.472069999996</v>
      </c>
      <c r="L24" s="6">
        <v>47883.912379999994</v>
      </c>
      <c r="M24" s="6">
        <v>51449.366829368395</v>
      </c>
      <c r="N24" s="6">
        <v>50140.232230373978</v>
      </c>
      <c r="O24" s="6">
        <v>50065.416631973574</v>
      </c>
      <c r="P24" s="6">
        <v>47693.39352249926</v>
      </c>
      <c r="Q24" s="6">
        <v>49978.942541322162</v>
      </c>
      <c r="R24" s="6">
        <v>53279.452134546365</v>
      </c>
    </row>
    <row r="25" spans="1:18" ht="11.25" customHeight="1" x14ac:dyDescent="0.25">
      <c r="A25" s="52" t="s">
        <v>243</v>
      </c>
      <c r="B25" s="53" t="s">
        <v>242</v>
      </c>
      <c r="C25" s="6">
        <v>7095.8259301670123</v>
      </c>
      <c r="D25" s="6">
        <v>7760.0051799999983</v>
      </c>
      <c r="E25" s="6">
        <v>9643.1817199999987</v>
      </c>
      <c r="F25" s="6">
        <v>9931.2334900000005</v>
      </c>
      <c r="G25" s="6">
        <v>9754.6906699999927</v>
      </c>
      <c r="H25" s="6">
        <v>10606.948880069851</v>
      </c>
      <c r="I25" s="6">
        <v>12826.411479999995</v>
      </c>
      <c r="J25" s="6">
        <v>10661.596060000007</v>
      </c>
      <c r="K25" s="6">
        <v>9638.023599999995</v>
      </c>
      <c r="L25" s="6">
        <v>10779.268130000004</v>
      </c>
      <c r="M25" s="6">
        <v>9498.2364561095528</v>
      </c>
      <c r="N25" s="6">
        <v>8879.2336482242899</v>
      </c>
      <c r="O25" s="6">
        <v>8505.1181376654531</v>
      </c>
      <c r="P25" s="6">
        <v>8676.4158618834063</v>
      </c>
      <c r="Q25" s="6">
        <v>7428.9642035304723</v>
      </c>
      <c r="R25" s="6">
        <v>7513.0391070154274</v>
      </c>
    </row>
    <row r="26" spans="1:18" ht="11.25" customHeight="1" x14ac:dyDescent="0.25">
      <c r="A26" s="50" t="s">
        <v>241</v>
      </c>
      <c r="B26" s="51" t="s">
        <v>240</v>
      </c>
      <c r="C26" s="7">
        <v>-3554.2185682601098</v>
      </c>
      <c r="D26" s="7">
        <v>-3698.23324</v>
      </c>
      <c r="E26" s="7">
        <v>-4126.0279300000002</v>
      </c>
      <c r="F26" s="7">
        <v>-4270.9581900000003</v>
      </c>
      <c r="G26" s="7">
        <v>-3971.3696199999995</v>
      </c>
      <c r="H26" s="7">
        <v>-3408.1485552135632</v>
      </c>
      <c r="I26" s="7">
        <v>-3162.1290199999994</v>
      </c>
      <c r="J26" s="7">
        <v>-3589.9294599999994</v>
      </c>
      <c r="K26" s="7">
        <v>-3128.6233100000004</v>
      </c>
      <c r="L26" s="7">
        <v>-3502.6959800000004</v>
      </c>
      <c r="M26" s="7">
        <v>-3763.3511851655308</v>
      </c>
      <c r="N26" s="7">
        <v>-3238.9516450422216</v>
      </c>
      <c r="O26" s="7">
        <v>-3435.4689993743896</v>
      </c>
      <c r="P26" s="7">
        <v>-3017.1966079209246</v>
      </c>
      <c r="Q26" s="7">
        <v>-3078.1520296686281</v>
      </c>
      <c r="R26" s="7">
        <v>-3082.348684731277</v>
      </c>
    </row>
    <row r="27" spans="1:18" ht="11.25" customHeight="1" x14ac:dyDescent="0.25">
      <c r="A27" s="52" t="s">
        <v>239</v>
      </c>
      <c r="B27" s="53" t="s">
        <v>238</v>
      </c>
      <c r="C27" s="6">
        <v>-3761.2501456817622</v>
      </c>
      <c r="D27" s="6">
        <v>-3896.83412</v>
      </c>
      <c r="E27" s="6">
        <v>-4382.4283100000002</v>
      </c>
      <c r="F27" s="6">
        <v>-4676.658190000001</v>
      </c>
      <c r="G27" s="6">
        <v>-4556.7677599999997</v>
      </c>
      <c r="H27" s="6">
        <v>-4052.3635210767411</v>
      </c>
      <c r="I27" s="6">
        <v>-3846.3297399999997</v>
      </c>
      <c r="J27" s="6">
        <v>-4048.1309799999995</v>
      </c>
      <c r="K27" s="6">
        <v>-3595.2249100000004</v>
      </c>
      <c r="L27" s="6">
        <v>-3756.9965800000004</v>
      </c>
      <c r="M27" s="6">
        <v>-4063.9148740969513</v>
      </c>
      <c r="N27" s="6">
        <v>-3567.8900952653034</v>
      </c>
      <c r="O27" s="6">
        <v>-3757.0512470760646</v>
      </c>
      <c r="P27" s="6">
        <v>-3494.3151710240104</v>
      </c>
      <c r="Q27" s="6">
        <v>-3538.4557022548083</v>
      </c>
      <c r="R27" s="6">
        <v>-3627.7771992022695</v>
      </c>
    </row>
    <row r="28" spans="1:18" ht="11.25" customHeight="1" x14ac:dyDescent="0.25">
      <c r="A28" s="52" t="s">
        <v>237</v>
      </c>
      <c r="B28" s="53" t="s">
        <v>236</v>
      </c>
      <c r="C28" s="6">
        <v>207.0315774216526</v>
      </c>
      <c r="D28" s="6">
        <v>198.60087999999999</v>
      </c>
      <c r="E28" s="6">
        <v>256.40037999999998</v>
      </c>
      <c r="F28" s="6">
        <v>405.7</v>
      </c>
      <c r="G28" s="6">
        <v>585.39814000000001</v>
      </c>
      <c r="H28" s="6">
        <v>644.21496586317778</v>
      </c>
      <c r="I28" s="6">
        <v>684.20072000000005</v>
      </c>
      <c r="J28" s="6">
        <v>458.20152000000002</v>
      </c>
      <c r="K28" s="6">
        <v>466.60160000000002</v>
      </c>
      <c r="L28" s="6">
        <v>254.3006</v>
      </c>
      <c r="M28" s="6">
        <v>300.5636889314203</v>
      </c>
      <c r="N28" s="6">
        <v>328.93845022308165</v>
      </c>
      <c r="O28" s="6">
        <v>321.58224770167487</v>
      </c>
      <c r="P28" s="6">
        <v>477.11856310308622</v>
      </c>
      <c r="Q28" s="6">
        <v>460.30367258617986</v>
      </c>
      <c r="R28" s="6">
        <v>545.42851447099247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-28044.134473293143</v>
      </c>
      <c r="D30" s="4">
        <v>-27385.568149999977</v>
      </c>
      <c r="E30" s="4">
        <v>-21316.461740000006</v>
      </c>
      <c r="F30" s="4">
        <v>-21375.575299999997</v>
      </c>
      <c r="G30" s="4">
        <v>-23215.083580000002</v>
      </c>
      <c r="H30" s="4">
        <v>-24561.565393009801</v>
      </c>
      <c r="I30" s="4">
        <v>-23044.228560000003</v>
      </c>
      <c r="J30" s="4">
        <v>-20999.071809999998</v>
      </c>
      <c r="K30" s="4">
        <v>-22725.962980000008</v>
      </c>
      <c r="L30" s="4">
        <v>-22573.338550000004</v>
      </c>
      <c r="M30" s="4">
        <v>-23426.440265217316</v>
      </c>
      <c r="N30" s="4">
        <v>-23355.860042956618</v>
      </c>
      <c r="O30" s="4">
        <v>-22633.880116318476</v>
      </c>
      <c r="P30" s="4">
        <v>-21296.231463984266</v>
      </c>
      <c r="Q30" s="4">
        <v>-22580.196889735831</v>
      </c>
      <c r="R30" s="4">
        <v>-26511.996000988373</v>
      </c>
    </row>
    <row r="31" spans="1:18" ht="11.25" customHeight="1" x14ac:dyDescent="0.25">
      <c r="A31" s="50" t="s">
        <v>231</v>
      </c>
      <c r="B31" s="51" t="s">
        <v>230</v>
      </c>
      <c r="C31" s="7">
        <v>2528.1599312123799</v>
      </c>
      <c r="D31" s="7">
        <v>2739.7000000000003</v>
      </c>
      <c r="E31" s="7">
        <v>3154.3</v>
      </c>
      <c r="F31" s="7">
        <v>3319.3999999999996</v>
      </c>
      <c r="G31" s="7">
        <v>3256.7999999999997</v>
      </c>
      <c r="H31" s="7">
        <v>2998.8057705168599</v>
      </c>
      <c r="I31" s="7">
        <v>2843.4</v>
      </c>
      <c r="J31" s="7">
        <v>3085.2</v>
      </c>
      <c r="K31" s="7">
        <v>2717.1</v>
      </c>
      <c r="L31" s="7">
        <v>2503.3000000000002</v>
      </c>
      <c r="M31" s="7">
        <v>2739.7296264450201</v>
      </c>
      <c r="N31" s="7">
        <v>2635.0195853635205</v>
      </c>
      <c r="O31" s="7">
        <v>2687.9239514665105</v>
      </c>
      <c r="P31" s="7">
        <v>2518.4389032196395</v>
      </c>
      <c r="Q31" s="7">
        <v>2731.1072895767602</v>
      </c>
      <c r="R31" s="7">
        <v>2438.5688353874102</v>
      </c>
    </row>
    <row r="32" spans="1:18" ht="11.25" customHeight="1" x14ac:dyDescent="0.25">
      <c r="A32" s="52" t="s">
        <v>229</v>
      </c>
      <c r="B32" s="53" t="s">
        <v>228</v>
      </c>
      <c r="C32" s="6">
        <v>2528.1599312123799</v>
      </c>
      <c r="D32" s="6">
        <v>2739.7000000000003</v>
      </c>
      <c r="E32" s="6">
        <v>3154.3</v>
      </c>
      <c r="F32" s="6">
        <v>3319.3999999999996</v>
      </c>
      <c r="G32" s="6">
        <v>3256.7999999999997</v>
      </c>
      <c r="H32" s="6">
        <v>2998.8057705168599</v>
      </c>
      <c r="I32" s="6">
        <v>2843.4</v>
      </c>
      <c r="J32" s="6">
        <v>3085.2</v>
      </c>
      <c r="K32" s="6">
        <v>2717.1</v>
      </c>
      <c r="L32" s="6">
        <v>2503.3000000000002</v>
      </c>
      <c r="M32" s="6">
        <v>2739.7296264450201</v>
      </c>
      <c r="N32" s="6">
        <v>2635.0195853635205</v>
      </c>
      <c r="O32" s="6">
        <v>2687.9239514665105</v>
      </c>
      <c r="P32" s="6">
        <v>2518.4389032196395</v>
      </c>
      <c r="Q32" s="6">
        <v>2731.1072895767602</v>
      </c>
      <c r="R32" s="6">
        <v>2438.5688353874102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490.08808812553684</v>
      </c>
      <c r="D34" s="7">
        <v>668.29561000001308</v>
      </c>
      <c r="E34" s="7">
        <v>769.69774999999868</v>
      </c>
      <c r="F34" s="7">
        <v>432.90571000001</v>
      </c>
      <c r="G34" s="7">
        <v>740.50240999999141</v>
      </c>
      <c r="H34" s="7">
        <v>1071.9155929647318</v>
      </c>
      <c r="I34" s="7">
        <v>1372.1001499999934</v>
      </c>
      <c r="J34" s="7">
        <v>1027.691520000001</v>
      </c>
      <c r="K34" s="7">
        <v>1056.906289999989</v>
      </c>
      <c r="L34" s="7">
        <v>754.5871100000021</v>
      </c>
      <c r="M34" s="7">
        <v>761.03589432611125</v>
      </c>
      <c r="N34" s="7">
        <v>973.7017995669022</v>
      </c>
      <c r="O34" s="7">
        <v>292.5380108906088</v>
      </c>
      <c r="P34" s="7">
        <v>2406.159625331195</v>
      </c>
      <c r="Q34" s="7">
        <v>3532.0738735090663</v>
      </c>
      <c r="R34" s="7">
        <v>3199.6269589481462</v>
      </c>
    </row>
    <row r="35" spans="1:18" ht="11.25" customHeight="1" x14ac:dyDescent="0.25">
      <c r="A35" s="50" t="s">
        <v>223</v>
      </c>
      <c r="B35" s="51" t="s">
        <v>222</v>
      </c>
      <c r="C35" s="7">
        <v>-5738.0339496936604</v>
      </c>
      <c r="D35" s="7">
        <v>-6236.1304200000013</v>
      </c>
      <c r="E35" s="7">
        <v>-4551.4883999999984</v>
      </c>
      <c r="F35" s="7">
        <v>-5321.7791900000002</v>
      </c>
      <c r="G35" s="7">
        <v>-5558.2914400000009</v>
      </c>
      <c r="H35" s="7">
        <v>-6252.9869515171531</v>
      </c>
      <c r="I35" s="7">
        <v>-6573.4971100000021</v>
      </c>
      <c r="J35" s="7">
        <v>-5514.2197500000002</v>
      </c>
      <c r="K35" s="7">
        <v>-5818.9815800000006</v>
      </c>
      <c r="L35" s="7">
        <v>-6015.5255500000012</v>
      </c>
      <c r="M35" s="7">
        <v>-7059.0404667461598</v>
      </c>
      <c r="N35" s="7">
        <v>-5084.3635551543002</v>
      </c>
      <c r="O35" s="7">
        <v>-7936.5698455855445</v>
      </c>
      <c r="P35" s="7">
        <v>-8240.2771318140658</v>
      </c>
      <c r="Q35" s="7">
        <v>-10044.718843006358</v>
      </c>
      <c r="R35" s="7">
        <v>-11518.099181581689</v>
      </c>
    </row>
    <row r="36" spans="1:18" ht="11.25" customHeight="1" x14ac:dyDescent="0.25">
      <c r="A36" s="56" t="s">
        <v>221</v>
      </c>
      <c r="B36" s="53" t="s">
        <v>220</v>
      </c>
      <c r="C36" s="6">
        <v>-5691.7933796322513</v>
      </c>
      <c r="D36" s="6">
        <v>-6186.83025</v>
      </c>
      <c r="E36" s="6">
        <v>-4516.8884400000006</v>
      </c>
      <c r="F36" s="6">
        <v>-5266.0792000000001</v>
      </c>
      <c r="G36" s="6">
        <v>-5503.6914600000009</v>
      </c>
      <c r="H36" s="6">
        <v>-6215.1537627760936</v>
      </c>
      <c r="I36" s="6">
        <v>-6540.997080000001</v>
      </c>
      <c r="J36" s="6">
        <v>-5432.2194799999988</v>
      </c>
      <c r="K36" s="6">
        <v>-5751.6818200000007</v>
      </c>
      <c r="L36" s="6">
        <v>-5960.82557</v>
      </c>
      <c r="M36" s="6">
        <v>-7012.799899384524</v>
      </c>
      <c r="N36" s="6">
        <v>-5049.6831382934033</v>
      </c>
      <c r="O36" s="6">
        <v>-7886.125543222588</v>
      </c>
      <c r="P36" s="6">
        <v>-8195.0874809804027</v>
      </c>
      <c r="Q36" s="6">
        <v>-9983.7653178231849</v>
      </c>
      <c r="R36" s="6">
        <v>-11430.872668541579</v>
      </c>
    </row>
    <row r="37" spans="1:18" ht="11.25" customHeight="1" x14ac:dyDescent="0.25">
      <c r="A37" s="52" t="s">
        <v>219</v>
      </c>
      <c r="B37" s="53" t="s">
        <v>218</v>
      </c>
      <c r="C37" s="6">
        <v>-46.240570061407944</v>
      </c>
      <c r="D37" s="6">
        <v>-49.300170000000001</v>
      </c>
      <c r="E37" s="6">
        <v>-34.599960000000003</v>
      </c>
      <c r="F37" s="6">
        <v>-55.69999</v>
      </c>
      <c r="G37" s="6">
        <v>-54.599980000000002</v>
      </c>
      <c r="H37" s="6">
        <v>-37.833188741059196</v>
      </c>
      <c r="I37" s="6">
        <v>-32.500030000000002</v>
      </c>
      <c r="J37" s="6">
        <v>-82.00027</v>
      </c>
      <c r="K37" s="6">
        <v>-67.299760000000006</v>
      </c>
      <c r="L37" s="6">
        <v>-54.699979999999996</v>
      </c>
      <c r="M37" s="6">
        <v>-46.240567361634596</v>
      </c>
      <c r="N37" s="6">
        <v>-34.680416860895427</v>
      </c>
      <c r="O37" s="6">
        <v>-50.444302362955248</v>
      </c>
      <c r="P37" s="6">
        <v>-45.189650833662583</v>
      </c>
      <c r="Q37" s="6">
        <v>-60.953525183173234</v>
      </c>
      <c r="R37" s="6">
        <v>-87.226513040109083</v>
      </c>
    </row>
    <row r="38" spans="1:18" ht="11.25" customHeight="1" x14ac:dyDescent="0.25">
      <c r="A38" s="50" t="s">
        <v>217</v>
      </c>
      <c r="B38" s="51" t="s">
        <v>216</v>
      </c>
      <c r="C38" s="7">
        <v>-3370.2112138558768</v>
      </c>
      <c r="D38" s="7">
        <v>-2493.3220700000002</v>
      </c>
      <c r="E38" s="7">
        <v>-2252.5932699999998</v>
      </c>
      <c r="F38" s="7">
        <v>-2831.0858000000007</v>
      </c>
      <c r="G38" s="7">
        <v>-2912.1984900000002</v>
      </c>
      <c r="H38" s="7">
        <v>-3097.7829906419302</v>
      </c>
      <c r="I38" s="7">
        <v>-2870.3085599999999</v>
      </c>
      <c r="J38" s="7">
        <v>-2740.3373999999994</v>
      </c>
      <c r="K38" s="7">
        <v>-2423.7701400000005</v>
      </c>
      <c r="L38" s="7">
        <v>-2029.2228100000002</v>
      </c>
      <c r="M38" s="7">
        <v>-2567.5676007469788</v>
      </c>
      <c r="N38" s="7">
        <v>-3742.9539680243806</v>
      </c>
      <c r="O38" s="7">
        <v>-3434.3925484313695</v>
      </c>
      <c r="P38" s="7">
        <v>-3225.2301653468603</v>
      </c>
      <c r="Q38" s="7">
        <v>-3698.2019001120998</v>
      </c>
      <c r="R38" s="7">
        <v>-4200.5839136146715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-3791.2487579589565</v>
      </c>
      <c r="D40" s="6">
        <v>-3026.5168699999999</v>
      </c>
      <c r="E40" s="6">
        <v>-2594.38465</v>
      </c>
      <c r="F40" s="6">
        <v>-3156.3890600000009</v>
      </c>
      <c r="G40" s="6">
        <v>-3240.6014600000003</v>
      </c>
      <c r="H40" s="6">
        <v>-3389.126674286817</v>
      </c>
      <c r="I40" s="6">
        <v>-3382.9151499999998</v>
      </c>
      <c r="J40" s="6">
        <v>-3024.4426100000001</v>
      </c>
      <c r="K40" s="6">
        <v>-2521.5694500000004</v>
      </c>
      <c r="L40" s="6">
        <v>-2140.4220500000006</v>
      </c>
      <c r="M40" s="6">
        <v>-3040.0525993514675</v>
      </c>
      <c r="N40" s="6">
        <v>-3690.4553760793524</v>
      </c>
      <c r="O40" s="6">
        <v>-3270.7106096612047</v>
      </c>
      <c r="P40" s="6">
        <v>-3138.7440541867281</v>
      </c>
      <c r="Q40" s="6">
        <v>-3525.253237653731</v>
      </c>
      <c r="R40" s="6">
        <v>-3861.9005656273157</v>
      </c>
    </row>
    <row r="41" spans="1:18" ht="11.25" customHeight="1" x14ac:dyDescent="0.25">
      <c r="A41" s="52" t="s">
        <v>211</v>
      </c>
      <c r="B41" s="53" t="s">
        <v>210</v>
      </c>
      <c r="C41" s="6">
        <v>421.03754410307874</v>
      </c>
      <c r="D41" s="6">
        <v>533.19479999999999</v>
      </c>
      <c r="E41" s="6">
        <v>341.79137999999995</v>
      </c>
      <c r="F41" s="6">
        <v>325.30326000000002</v>
      </c>
      <c r="G41" s="6">
        <v>328.40296999999998</v>
      </c>
      <c r="H41" s="6">
        <v>291.34368364488722</v>
      </c>
      <c r="I41" s="6">
        <v>512.60658999999987</v>
      </c>
      <c r="J41" s="6">
        <v>284.10521000000006</v>
      </c>
      <c r="K41" s="6">
        <v>97.799309999999963</v>
      </c>
      <c r="L41" s="6">
        <v>111.19924</v>
      </c>
      <c r="M41" s="6">
        <v>472.48499860448885</v>
      </c>
      <c r="N41" s="6">
        <v>-52.498591945027705</v>
      </c>
      <c r="O41" s="6">
        <v>-163.68193877016523</v>
      </c>
      <c r="P41" s="6">
        <v>-86.486111160133206</v>
      </c>
      <c r="Q41" s="6">
        <v>-172.94866245836974</v>
      </c>
      <c r="R41" s="6">
        <v>-338.68334798735646</v>
      </c>
    </row>
    <row r="42" spans="1:18" ht="11.25" customHeight="1" x14ac:dyDescent="0.25">
      <c r="A42" s="55" t="s">
        <v>209</v>
      </c>
      <c r="B42" s="51" t="s">
        <v>208</v>
      </c>
      <c r="C42" s="7">
        <v>64.106319874245401</v>
      </c>
      <c r="D42" s="7">
        <v>607.46157000000039</v>
      </c>
      <c r="E42" s="7">
        <v>1331.4526800000003</v>
      </c>
      <c r="F42" s="7">
        <v>4299.34908</v>
      </c>
      <c r="G42" s="7">
        <v>3141.2228300000006</v>
      </c>
      <c r="H42" s="7">
        <v>2477.0178477336794</v>
      </c>
      <c r="I42" s="7">
        <v>2776.5339100000001</v>
      </c>
      <c r="J42" s="7">
        <v>3098.0959300000004</v>
      </c>
      <c r="K42" s="7">
        <v>1694.0113700000011</v>
      </c>
      <c r="L42" s="7">
        <v>3083.4635399999997</v>
      </c>
      <c r="M42" s="7">
        <v>4889.9435474145994</v>
      </c>
      <c r="N42" s="7">
        <v>1275.8133281475421</v>
      </c>
      <c r="O42" s="7">
        <v>5893.562922429579</v>
      </c>
      <c r="P42" s="7">
        <v>3745.488230095566</v>
      </c>
      <c r="Q42" s="7">
        <v>4439.0866523234608</v>
      </c>
      <c r="R42" s="7">
        <v>4740.7146100331693</v>
      </c>
    </row>
    <row r="43" spans="1:18" ht="11.25" customHeight="1" x14ac:dyDescent="0.25">
      <c r="A43" s="50" t="s">
        <v>207</v>
      </c>
      <c r="B43" s="51" t="s">
        <v>206</v>
      </c>
      <c r="C43" s="7">
        <v>-13476.593746600989</v>
      </c>
      <c r="D43" s="7">
        <v>-14935.160459999999</v>
      </c>
      <c r="E43" s="7">
        <v>-11174.659350000002</v>
      </c>
      <c r="F43" s="7">
        <v>-12551.674699999996</v>
      </c>
      <c r="G43" s="7">
        <v>-12295.601329999998</v>
      </c>
      <c r="H43" s="7">
        <v>-13924.305635384291</v>
      </c>
      <c r="I43" s="7">
        <v>-12666.931929999999</v>
      </c>
      <c r="J43" s="7">
        <v>-12323.2984</v>
      </c>
      <c r="K43" s="7">
        <v>-12811.611729999997</v>
      </c>
      <c r="L43" s="7">
        <v>-13107.541300000003</v>
      </c>
      <c r="M43" s="7">
        <v>-14074.229134209476</v>
      </c>
      <c r="N43" s="7">
        <v>-13208.343405999927</v>
      </c>
      <c r="O43" s="7">
        <v>-13090.056524288881</v>
      </c>
      <c r="P43" s="7">
        <v>-13039.025316076488</v>
      </c>
      <c r="Q43" s="7">
        <v>-13748.87330786575</v>
      </c>
      <c r="R43" s="7">
        <v>-14688.210941699006</v>
      </c>
    </row>
    <row r="44" spans="1:18" ht="11.25" customHeight="1" x14ac:dyDescent="0.25">
      <c r="A44" s="50" t="s">
        <v>205</v>
      </c>
      <c r="B44" s="51" t="s">
        <v>204</v>
      </c>
      <c r="C44" s="7">
        <v>-8696.8557909317005</v>
      </c>
      <c r="D44" s="7">
        <v>-7991.8206999999993</v>
      </c>
      <c r="E44" s="7">
        <v>-8695.0283000000018</v>
      </c>
      <c r="F44" s="7">
        <v>-9097.165930000001</v>
      </c>
      <c r="G44" s="7">
        <v>-10493.875469999999</v>
      </c>
      <c r="H44" s="7">
        <v>-9793.6311188882519</v>
      </c>
      <c r="I44" s="7">
        <v>-9624.6178099999979</v>
      </c>
      <c r="J44" s="7">
        <v>-8196.2857299999996</v>
      </c>
      <c r="K44" s="7">
        <v>-7503.5612499999988</v>
      </c>
      <c r="L44" s="7">
        <v>-7448.1150800000005</v>
      </c>
      <c r="M44" s="7">
        <v>-8369.1594620506894</v>
      </c>
      <c r="N44" s="7">
        <v>-6294.0666932593031</v>
      </c>
      <c r="O44" s="7">
        <v>-7331.6231557666742</v>
      </c>
      <c r="P44" s="7">
        <v>-6016.0519302538687</v>
      </c>
      <c r="Q44" s="7">
        <v>-6003.6371127065167</v>
      </c>
      <c r="R44" s="7">
        <v>-7710.8992390301464</v>
      </c>
    </row>
    <row r="45" spans="1:18" ht="11.25" customHeight="1" x14ac:dyDescent="0.25">
      <c r="A45" s="50" t="s">
        <v>203</v>
      </c>
      <c r="B45" s="51" t="s">
        <v>202</v>
      </c>
      <c r="C45" s="7">
        <v>155.20588857692519</v>
      </c>
      <c r="D45" s="7">
        <v>255.40832000000023</v>
      </c>
      <c r="E45" s="7">
        <v>101.85714999999982</v>
      </c>
      <c r="F45" s="7">
        <v>374.47553000000062</v>
      </c>
      <c r="G45" s="7">
        <v>906.35790999999926</v>
      </c>
      <c r="H45" s="7">
        <v>1959.4020922065627</v>
      </c>
      <c r="I45" s="7">
        <v>1699.0927899999999</v>
      </c>
      <c r="J45" s="7">
        <v>564.08201999999983</v>
      </c>
      <c r="K45" s="7">
        <v>363.94406000000004</v>
      </c>
      <c r="L45" s="7">
        <v>-314.28445999999985</v>
      </c>
      <c r="M45" s="7">
        <v>252.84733035025442</v>
      </c>
      <c r="N45" s="7">
        <v>89.332866403333128</v>
      </c>
      <c r="O45" s="7">
        <v>284.73707296729458</v>
      </c>
      <c r="P45" s="7">
        <v>554.26632086061409</v>
      </c>
      <c r="Q45" s="7">
        <v>212.9664585456137</v>
      </c>
      <c r="R45" s="7">
        <v>1226.8868705684195</v>
      </c>
    </row>
    <row r="46" spans="1:18" ht="11.25" customHeight="1" x14ac:dyDescent="0.25">
      <c r="A46" s="52" t="s">
        <v>201</v>
      </c>
      <c r="B46" s="53" t="s">
        <v>200</v>
      </c>
      <c r="C46" s="6">
        <v>332.21081338758199</v>
      </c>
      <c r="D46" s="6">
        <v>344.59966999999995</v>
      </c>
      <c r="E46" s="6">
        <v>352.99939999999998</v>
      </c>
      <c r="F46" s="6">
        <v>467.60203000000001</v>
      </c>
      <c r="G46" s="6">
        <v>593.50121999999999</v>
      </c>
      <c r="H46" s="6">
        <v>667.50212159854129</v>
      </c>
      <c r="I46" s="6">
        <v>499.90098</v>
      </c>
      <c r="J46" s="6">
        <v>635.30079999999998</v>
      </c>
      <c r="K46" s="6">
        <v>528.00008000000003</v>
      </c>
      <c r="L46" s="6">
        <v>496.69753000000003</v>
      </c>
      <c r="M46" s="6">
        <v>456.10035189665382</v>
      </c>
      <c r="N46" s="6">
        <v>537.33087485297096</v>
      </c>
      <c r="O46" s="6">
        <v>787.25909243315289</v>
      </c>
      <c r="P46" s="6">
        <v>1070.507338862596</v>
      </c>
      <c r="Q46" s="6">
        <v>1046.5748997262397</v>
      </c>
      <c r="R46" s="6">
        <v>1394.3834562055326</v>
      </c>
    </row>
    <row r="47" spans="1:18" ht="11.25" customHeight="1" x14ac:dyDescent="0.25">
      <c r="A47" s="52" t="s">
        <v>199</v>
      </c>
      <c r="B47" s="53" t="s">
        <v>198</v>
      </c>
      <c r="C47" s="6">
        <v>-431.11687383556182</v>
      </c>
      <c r="D47" s="6">
        <v>-356.00140999999996</v>
      </c>
      <c r="E47" s="6">
        <v>-392.49867999999992</v>
      </c>
      <c r="F47" s="6">
        <v>-367.89945999999998</v>
      </c>
      <c r="G47" s="6">
        <v>-428.09986000000004</v>
      </c>
      <c r="H47" s="6">
        <v>-329.24903045489987</v>
      </c>
      <c r="I47" s="6">
        <v>661.50981000000002</v>
      </c>
      <c r="J47" s="6">
        <v>-418.30237</v>
      </c>
      <c r="K47" s="6">
        <v>-569.59698000000003</v>
      </c>
      <c r="L47" s="6">
        <v>-815.70047999999997</v>
      </c>
      <c r="M47" s="6">
        <v>-716.89590380012498</v>
      </c>
      <c r="N47" s="6">
        <v>-422.23172795275616</v>
      </c>
      <c r="O47" s="6">
        <v>-441.00547333903387</v>
      </c>
      <c r="P47" s="6">
        <v>-347.09084789892745</v>
      </c>
      <c r="Q47" s="6">
        <v>-388.62664807646797</v>
      </c>
      <c r="R47" s="6">
        <v>-417.16824044666782</v>
      </c>
    </row>
    <row r="48" spans="1:18" ht="11.25" customHeight="1" x14ac:dyDescent="0.25">
      <c r="A48" s="52" t="s">
        <v>197</v>
      </c>
      <c r="B48" s="53" t="s">
        <v>196</v>
      </c>
      <c r="C48" s="6">
        <v>-273.21582359908712</v>
      </c>
      <c r="D48" s="6">
        <v>-202.10138000000001</v>
      </c>
      <c r="E48" s="6">
        <v>-142.09845000000001</v>
      </c>
      <c r="F48" s="6">
        <v>-2.9990899999999669</v>
      </c>
      <c r="G48" s="6">
        <v>-32.000210000000038</v>
      </c>
      <c r="H48" s="6">
        <v>79.081839269687293</v>
      </c>
      <c r="I48" s="6">
        <v>60.099020000000053</v>
      </c>
      <c r="J48" s="6">
        <v>-27.003129999999999</v>
      </c>
      <c r="K48" s="6">
        <v>54.001690000000053</v>
      </c>
      <c r="L48" s="6">
        <v>-39.001700000000028</v>
      </c>
      <c r="M48" s="6">
        <v>41.033856331952279</v>
      </c>
      <c r="N48" s="6">
        <v>-43.016179756325187</v>
      </c>
      <c r="O48" s="6">
        <v>-115.07602871752732</v>
      </c>
      <c r="P48" s="6">
        <v>-237.173893132627</v>
      </c>
      <c r="Q48" s="6">
        <v>-309.21039212479207</v>
      </c>
      <c r="R48" s="6">
        <v>-298.24690621951731</v>
      </c>
    </row>
    <row r="49" spans="1:18" ht="11.25" customHeight="1" x14ac:dyDescent="0.25">
      <c r="A49" s="52" t="s">
        <v>195</v>
      </c>
      <c r="B49" s="53" t="s">
        <v>194</v>
      </c>
      <c r="C49" s="6">
        <v>353.97075474422661</v>
      </c>
      <c r="D49" s="6">
        <v>381.70351000000005</v>
      </c>
      <c r="E49" s="6">
        <v>404.39154000000002</v>
      </c>
      <c r="F49" s="6">
        <v>355.62014999999997</v>
      </c>
      <c r="G49" s="6">
        <v>447.21696000000003</v>
      </c>
      <c r="H49" s="6">
        <v>460.71272437042705</v>
      </c>
      <c r="I49" s="6">
        <v>419.59240999999997</v>
      </c>
      <c r="J49" s="6">
        <v>401.04205000000002</v>
      </c>
      <c r="K49" s="6">
        <v>355.62074000000001</v>
      </c>
      <c r="L49" s="6">
        <v>289.13254000000001</v>
      </c>
      <c r="M49" s="6">
        <v>391.83093953772402</v>
      </c>
      <c r="N49" s="6">
        <v>272.43315760406006</v>
      </c>
      <c r="O49" s="6">
        <v>230.23457987289282</v>
      </c>
      <c r="P49" s="6">
        <v>225.47068447261378</v>
      </c>
      <c r="Q49" s="6">
        <v>-64.975554860180992</v>
      </c>
      <c r="R49" s="6">
        <v>-10.503854361796996</v>
      </c>
    </row>
    <row r="50" spans="1:18" ht="11.25" customHeight="1" x14ac:dyDescent="0.25">
      <c r="A50" s="52" t="s">
        <v>193</v>
      </c>
      <c r="B50" s="53" t="s">
        <v>192</v>
      </c>
      <c r="C50" s="6">
        <v>-23.454659618069783</v>
      </c>
      <c r="D50" s="6">
        <v>-57.000300000000003</v>
      </c>
      <c r="E50" s="6">
        <v>-84.599699999999999</v>
      </c>
      <c r="F50" s="6">
        <v>-82.59987000000001</v>
      </c>
      <c r="G50" s="6">
        <v>-16.39988000000001</v>
      </c>
      <c r="H50" s="6">
        <v>-32.626345814217231</v>
      </c>
      <c r="I50" s="6">
        <v>25.399650000000008</v>
      </c>
      <c r="J50" s="6">
        <v>-64.200829999999982</v>
      </c>
      <c r="K50" s="6">
        <v>-34.699430000000007</v>
      </c>
      <c r="L50" s="6">
        <v>-29.501000000000005</v>
      </c>
      <c r="M50" s="6">
        <v>114.21636676390546</v>
      </c>
      <c r="N50" s="6">
        <v>28.565826394863393</v>
      </c>
      <c r="O50" s="6">
        <v>1.0269619485274575</v>
      </c>
      <c r="P50" s="6">
        <v>3.0573860397826707</v>
      </c>
      <c r="Q50" s="6">
        <v>-46.909798111820635</v>
      </c>
      <c r="R50" s="6">
        <v>-37.737683546958451</v>
      </c>
    </row>
    <row r="51" spans="1:18" ht="11.25" customHeight="1" x14ac:dyDescent="0.25">
      <c r="A51" s="52" t="s">
        <v>191</v>
      </c>
      <c r="B51" s="53" t="s">
        <v>190</v>
      </c>
      <c r="C51" s="6">
        <v>196.81167749783526</v>
      </c>
      <c r="D51" s="6">
        <v>144.20823000000001</v>
      </c>
      <c r="E51" s="6">
        <v>-36.336959999999976</v>
      </c>
      <c r="F51" s="6">
        <v>4.7517700000000787</v>
      </c>
      <c r="G51" s="6">
        <v>342.13968000000011</v>
      </c>
      <c r="H51" s="6">
        <v>1113.9807832370238</v>
      </c>
      <c r="I51" s="6">
        <v>32.59092000000004</v>
      </c>
      <c r="J51" s="6">
        <v>37.245500000000021</v>
      </c>
      <c r="K51" s="6">
        <v>30.617960000000039</v>
      </c>
      <c r="L51" s="6">
        <v>-215.91135000000014</v>
      </c>
      <c r="M51" s="6">
        <v>-33.438280379855939</v>
      </c>
      <c r="N51" s="6">
        <v>-283.74908473947983</v>
      </c>
      <c r="O51" s="6">
        <v>-177.70205923071774</v>
      </c>
      <c r="P51" s="6">
        <v>-160.5043474828239</v>
      </c>
      <c r="Q51" s="6">
        <v>-23.886048007364195</v>
      </c>
      <c r="R51" s="6">
        <v>596.16009893782712</v>
      </c>
    </row>
    <row r="52" spans="1:18" ht="11.25" customHeight="1" x14ac:dyDescent="0.25">
      <c r="A52" s="46" t="s">
        <v>189</v>
      </c>
      <c r="B52" s="47" t="s">
        <v>188</v>
      </c>
      <c r="C52" s="5">
        <v>35007.388954740709</v>
      </c>
      <c r="D52" s="5">
        <v>35885.229189999998</v>
      </c>
      <c r="E52" s="5">
        <v>35804.036990000001</v>
      </c>
      <c r="F52" s="5">
        <v>36000.5</v>
      </c>
      <c r="G52" s="5">
        <v>36755.434430000001</v>
      </c>
      <c r="H52" s="5">
        <v>35334.811228676794</v>
      </c>
      <c r="I52" s="5">
        <v>34310.299510000004</v>
      </c>
      <c r="J52" s="5">
        <v>33351.651589999994</v>
      </c>
      <c r="K52" s="5">
        <v>34777.369210000004</v>
      </c>
      <c r="L52" s="5">
        <v>35095.674950000001</v>
      </c>
      <c r="M52" s="5">
        <v>39308.633022073176</v>
      </c>
      <c r="N52" s="5">
        <v>34318.487028215895</v>
      </c>
      <c r="O52" s="5">
        <v>32965.107801025471</v>
      </c>
      <c r="P52" s="5">
        <v>33499.341117630254</v>
      </c>
      <c r="Q52" s="5">
        <v>29057.676459049348</v>
      </c>
      <c r="R52" s="5">
        <v>29176.101079583423</v>
      </c>
    </row>
    <row r="53" spans="1:18" ht="11.25" customHeight="1" x14ac:dyDescent="0.25">
      <c r="A53" s="48" t="s">
        <v>187</v>
      </c>
      <c r="B53" s="49" t="s">
        <v>186</v>
      </c>
      <c r="C53" s="4">
        <v>35007.388954740709</v>
      </c>
      <c r="D53" s="4">
        <v>35885.229190000005</v>
      </c>
      <c r="E53" s="4">
        <v>35804.036990000001</v>
      </c>
      <c r="F53" s="4">
        <v>36000.5</v>
      </c>
      <c r="G53" s="4">
        <v>36755.434430000001</v>
      </c>
      <c r="H53" s="4">
        <v>35334.811228676801</v>
      </c>
      <c r="I53" s="4">
        <v>34310.299510000004</v>
      </c>
      <c r="J53" s="4">
        <v>33351.651589999994</v>
      </c>
      <c r="K53" s="4">
        <v>34777.369210000004</v>
      </c>
      <c r="L53" s="4">
        <v>35095.674950000001</v>
      </c>
      <c r="M53" s="4">
        <v>39308.633022073176</v>
      </c>
      <c r="N53" s="4">
        <v>34318.487028215895</v>
      </c>
      <c r="O53" s="4">
        <v>32965.107801025471</v>
      </c>
      <c r="P53" s="4">
        <v>33499.341117630254</v>
      </c>
      <c r="Q53" s="4">
        <v>29057.676459049348</v>
      </c>
      <c r="R53" s="4">
        <v>29176.101079583423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7.3896444519050419E-13</v>
      </c>
      <c r="O54" s="4">
        <v>0</v>
      </c>
      <c r="P54" s="4">
        <v>0</v>
      </c>
      <c r="Q54" s="4">
        <v>0</v>
      </c>
      <c r="R54" s="4">
        <v>1.0231815394945443E-12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3.4106051316484809E-13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-7.1054273576010019E-13</v>
      </c>
      <c r="R55" s="7">
        <v>8.8107299234252423E-13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6.8212102632969618E-13</v>
      </c>
      <c r="O56" s="7">
        <v>0</v>
      </c>
      <c r="P56" s="7">
        <v>-3.979039320256561E-13</v>
      </c>
      <c r="Q56" s="7">
        <v>4.8316906031686813E-13</v>
      </c>
      <c r="R56" s="7">
        <v>2.8421709430404007E-13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1012.73048629025</v>
      </c>
      <c r="D59" s="5">
        <v>1025.5999999999999</v>
      </c>
      <c r="E59" s="5">
        <v>1009.9</v>
      </c>
      <c r="F59" s="5">
        <v>1036.5</v>
      </c>
      <c r="G59" s="5">
        <v>985.9</v>
      </c>
      <c r="H59" s="5">
        <v>1031.04996656157</v>
      </c>
      <c r="I59" s="5">
        <v>894.8</v>
      </c>
      <c r="J59" s="5">
        <v>1083.4000000000001</v>
      </c>
      <c r="K59" s="5">
        <v>1075.4000000000001</v>
      </c>
      <c r="L59" s="5">
        <v>1095.8</v>
      </c>
      <c r="M59" s="5">
        <v>1023.81293589376</v>
      </c>
      <c r="N59" s="5">
        <v>1068.19050348715</v>
      </c>
      <c r="O59" s="5">
        <v>1009.88822012038</v>
      </c>
      <c r="P59" s="5">
        <v>745.748543040031</v>
      </c>
      <c r="Q59" s="5">
        <v>1055.2928250692701</v>
      </c>
      <c r="R59" s="5">
        <v>1051.68625203019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1352.7512793583012</v>
      </c>
      <c r="D61" s="5">
        <v>1424.6020300000002</v>
      </c>
      <c r="E61" s="5">
        <v>1562.5999900000002</v>
      </c>
      <c r="F61" s="5">
        <v>1526.7000000000003</v>
      </c>
      <c r="G61" s="5">
        <v>1806.3987299999999</v>
      </c>
      <c r="H61" s="5">
        <v>2264.6645102648695</v>
      </c>
      <c r="I61" s="5">
        <v>2414.1013000000003</v>
      </c>
      <c r="J61" s="5">
        <v>2586.9984100000001</v>
      </c>
      <c r="K61" s="5">
        <v>3008.2992199999999</v>
      </c>
      <c r="L61" s="5">
        <v>3276.4968499999995</v>
      </c>
      <c r="M61" s="5">
        <v>3188.9274097314837</v>
      </c>
      <c r="N61" s="5">
        <v>3420.7748168327544</v>
      </c>
      <c r="O61" s="5">
        <v>3615.9601000435655</v>
      </c>
      <c r="P61" s="5">
        <v>3500.3582680698269</v>
      </c>
      <c r="Q61" s="5">
        <v>3399.6608184691499</v>
      </c>
      <c r="R61" s="5">
        <v>3639.0799656061854</v>
      </c>
    </row>
    <row r="62" spans="1:18" ht="11.25" customHeight="1" x14ac:dyDescent="0.25">
      <c r="A62" s="48" t="s">
        <v>169</v>
      </c>
      <c r="B62" s="49" t="s">
        <v>168</v>
      </c>
      <c r="C62" s="4">
        <v>12.205025317664999</v>
      </c>
      <c r="D62" s="4">
        <v>10.1</v>
      </c>
      <c r="E62" s="4">
        <v>9.5</v>
      </c>
      <c r="F62" s="4">
        <v>6.2</v>
      </c>
      <c r="G62" s="4">
        <v>8.1999999999999993</v>
      </c>
      <c r="H62" s="4">
        <v>7.5714149230916199</v>
      </c>
      <c r="I62" s="4">
        <v>9.1</v>
      </c>
      <c r="J62" s="4">
        <v>9.1999999999999993</v>
      </c>
      <c r="K62" s="4">
        <v>8.8000000000000007</v>
      </c>
      <c r="L62" s="4">
        <v>8.4</v>
      </c>
      <c r="M62" s="4">
        <v>9.0283748925193503</v>
      </c>
      <c r="N62" s="4">
        <v>4.8963408808636704</v>
      </c>
      <c r="O62" s="4">
        <v>8.9328365338683504</v>
      </c>
      <c r="P62" s="4">
        <v>9.7926817617273301</v>
      </c>
      <c r="Q62" s="4">
        <v>9.6254896340880904</v>
      </c>
      <c r="R62" s="4">
        <v>8.0013375370211097</v>
      </c>
    </row>
    <row r="63" spans="1:18" ht="11.25" customHeight="1" x14ac:dyDescent="0.25">
      <c r="A63" s="48" t="s">
        <v>167</v>
      </c>
      <c r="B63" s="49" t="s">
        <v>166</v>
      </c>
      <c r="C63" s="4">
        <v>71.271615553644807</v>
      </c>
      <c r="D63" s="4">
        <v>70.900000000000006</v>
      </c>
      <c r="E63" s="4">
        <v>81.400000000000006</v>
      </c>
      <c r="F63" s="4">
        <v>113.5</v>
      </c>
      <c r="G63" s="4">
        <v>160.9</v>
      </c>
      <c r="H63" s="4">
        <v>177.72523168052001</v>
      </c>
      <c r="I63" s="4">
        <v>235.2</v>
      </c>
      <c r="J63" s="4">
        <v>295.60000000000002</v>
      </c>
      <c r="K63" s="4">
        <v>366.3</v>
      </c>
      <c r="L63" s="4">
        <v>393.9</v>
      </c>
      <c r="M63" s="4">
        <v>343.41263017101397</v>
      </c>
      <c r="N63" s="4">
        <v>438.616604566734</v>
      </c>
      <c r="O63" s="4">
        <v>428.29846183242603</v>
      </c>
      <c r="P63" s="4">
        <v>483.83013279831903</v>
      </c>
      <c r="Q63" s="4">
        <v>498.44750167192097</v>
      </c>
      <c r="R63" s="4">
        <v>649.18314703353406</v>
      </c>
    </row>
    <row r="64" spans="1:18" ht="11.25" customHeight="1" x14ac:dyDescent="0.25">
      <c r="A64" s="48" t="s">
        <v>165</v>
      </c>
      <c r="B64" s="49" t="s">
        <v>164</v>
      </c>
      <c r="C64" s="4">
        <v>11.5123722174453</v>
      </c>
      <c r="D64" s="4">
        <v>13.2</v>
      </c>
      <c r="E64" s="4">
        <v>15.1</v>
      </c>
      <c r="F64" s="4">
        <v>17.100000000000001</v>
      </c>
      <c r="G64" s="4">
        <v>19</v>
      </c>
      <c r="H64" s="4">
        <v>20.230247444348958</v>
      </c>
      <c r="I64" s="4">
        <v>21.1</v>
      </c>
      <c r="J64" s="4">
        <v>22.3</v>
      </c>
      <c r="K64" s="4">
        <v>23.599999999999998</v>
      </c>
      <c r="L64" s="4">
        <v>26</v>
      </c>
      <c r="M64" s="4">
        <v>28.542084646985863</v>
      </c>
      <c r="N64" s="4">
        <v>33.820578962453453</v>
      </c>
      <c r="O64" s="4">
        <v>45.022451514282999</v>
      </c>
      <c r="P64" s="4">
        <v>68.333811025126565</v>
      </c>
      <c r="Q64" s="4">
        <v>94.415782936849098</v>
      </c>
      <c r="R64" s="4">
        <v>123.57886691506636</v>
      </c>
    </row>
    <row r="65" spans="1:18" ht="11.25" customHeight="1" x14ac:dyDescent="0.25">
      <c r="A65" s="50" t="s">
        <v>163</v>
      </c>
      <c r="B65" s="51" t="s">
        <v>162</v>
      </c>
      <c r="C65" s="7">
        <v>10.84360370688831</v>
      </c>
      <c r="D65" s="7">
        <v>12.2</v>
      </c>
      <c r="E65" s="7">
        <v>13.7</v>
      </c>
      <c r="F65" s="7">
        <v>14.9</v>
      </c>
      <c r="G65" s="7">
        <v>16.100000000000001</v>
      </c>
      <c r="H65" s="7">
        <v>17.173019967517007</v>
      </c>
      <c r="I65" s="7">
        <v>18</v>
      </c>
      <c r="J65" s="7">
        <v>19.100000000000001</v>
      </c>
      <c r="K65" s="7">
        <v>20.2</v>
      </c>
      <c r="L65" s="7">
        <v>22.1</v>
      </c>
      <c r="M65" s="7">
        <v>23.741282124773193</v>
      </c>
      <c r="N65" s="7">
        <v>24.8399732492596</v>
      </c>
      <c r="O65" s="7">
        <v>25.5565109391421</v>
      </c>
      <c r="P65" s="7">
        <v>26.416356167001062</v>
      </c>
      <c r="Q65" s="7">
        <v>26.941817139581509</v>
      </c>
      <c r="R65" s="7">
        <v>27.156778446546262</v>
      </c>
    </row>
    <row r="66" spans="1:18" ht="11.25" customHeight="1" x14ac:dyDescent="0.25">
      <c r="A66" s="50" t="s">
        <v>161</v>
      </c>
      <c r="B66" s="51" t="s">
        <v>160</v>
      </c>
      <c r="C66" s="7">
        <v>0.66876851055699005</v>
      </c>
      <c r="D66" s="7">
        <v>1</v>
      </c>
      <c r="E66" s="7">
        <v>1.4</v>
      </c>
      <c r="F66" s="7">
        <v>2.2000000000000002</v>
      </c>
      <c r="G66" s="7">
        <v>2.9</v>
      </c>
      <c r="H66" s="7">
        <v>3.0572274768319501</v>
      </c>
      <c r="I66" s="7">
        <v>3.1</v>
      </c>
      <c r="J66" s="7">
        <v>3.2</v>
      </c>
      <c r="K66" s="7">
        <v>3.4</v>
      </c>
      <c r="L66" s="7">
        <v>3.9</v>
      </c>
      <c r="M66" s="7">
        <v>4.8008025222126696</v>
      </c>
      <c r="N66" s="7">
        <v>8.9806057131938495</v>
      </c>
      <c r="O66" s="7">
        <v>19.465940575140898</v>
      </c>
      <c r="P66" s="7">
        <v>41.917454858125502</v>
      </c>
      <c r="Q66" s="7">
        <v>67.473965797267596</v>
      </c>
      <c r="R66" s="7">
        <v>96.422088468520101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1257.7622662695462</v>
      </c>
      <c r="D68" s="4">
        <v>1330.4020300000002</v>
      </c>
      <c r="E68" s="4">
        <v>1456.5999900000002</v>
      </c>
      <c r="F68" s="4">
        <v>1389.9</v>
      </c>
      <c r="G68" s="4">
        <v>1618.29873</v>
      </c>
      <c r="H68" s="4">
        <v>2059.137616216909</v>
      </c>
      <c r="I68" s="4">
        <v>2148.7012999999997</v>
      </c>
      <c r="J68" s="4">
        <v>2259.8984099999998</v>
      </c>
      <c r="K68" s="4">
        <v>2607.2992199999999</v>
      </c>
      <c r="L68" s="4">
        <v>2844.7968500000002</v>
      </c>
      <c r="M68" s="4">
        <v>2800.3490205082098</v>
      </c>
      <c r="N68" s="4">
        <v>2935.8937620892743</v>
      </c>
      <c r="O68" s="4">
        <v>3121.8834782799267</v>
      </c>
      <c r="P68" s="4">
        <v>2914.6842449495434</v>
      </c>
      <c r="Q68" s="4">
        <v>2761.2973905528415</v>
      </c>
      <c r="R68" s="4">
        <v>2799.8471386261535</v>
      </c>
    </row>
    <row r="69" spans="1:18" ht="11.25" customHeight="1" x14ac:dyDescent="0.25">
      <c r="A69" s="50" t="s">
        <v>155</v>
      </c>
      <c r="B69" s="51" t="s">
        <v>154</v>
      </c>
      <c r="C69" s="7">
        <v>521.80659237055727</v>
      </c>
      <c r="D69" s="7">
        <v>611.87898000000007</v>
      </c>
      <c r="E69" s="7">
        <v>694.27918</v>
      </c>
      <c r="F69" s="7">
        <v>659.65198000000009</v>
      </c>
      <c r="G69" s="7">
        <v>772.53095999999982</v>
      </c>
      <c r="H69" s="7">
        <v>960.32738879855174</v>
      </c>
      <c r="I69" s="7">
        <v>934.42955000000006</v>
      </c>
      <c r="J69" s="7">
        <v>963.39923999999996</v>
      </c>
      <c r="K69" s="7">
        <v>1144.2996099999998</v>
      </c>
      <c r="L69" s="7">
        <v>1374.69848</v>
      </c>
      <c r="M69" s="7">
        <v>1502.1975666738572</v>
      </c>
      <c r="N69" s="7">
        <v>1443.5479686369804</v>
      </c>
      <c r="O69" s="7">
        <v>1472.9628516010948</v>
      </c>
      <c r="P69" s="7">
        <v>1256.6399159262469</v>
      </c>
      <c r="Q69" s="7">
        <v>1147.2247102797846</v>
      </c>
      <c r="R69" s="7">
        <v>1178.776153625678</v>
      </c>
    </row>
    <row r="70" spans="1:18" ht="11.25" customHeight="1" x14ac:dyDescent="0.25">
      <c r="A70" s="50" t="s">
        <v>153</v>
      </c>
      <c r="B70" s="51" t="s">
        <v>152</v>
      </c>
      <c r="C70" s="7">
        <v>2.1496138139756455</v>
      </c>
      <c r="D70" s="7">
        <v>2.1012900000000005</v>
      </c>
      <c r="E70" s="7">
        <v>2.10128</v>
      </c>
      <c r="F70" s="7">
        <v>2.1012500000000003</v>
      </c>
      <c r="G70" s="7">
        <v>2.1000000000000005</v>
      </c>
      <c r="H70" s="7">
        <v>2.1496122168126996</v>
      </c>
      <c r="I70" s="7">
        <v>2.1000000000000005</v>
      </c>
      <c r="J70" s="7">
        <v>2.09999</v>
      </c>
      <c r="K70" s="7">
        <v>2.1000100000000002</v>
      </c>
      <c r="L70" s="7">
        <v>2.09999</v>
      </c>
      <c r="M70" s="7">
        <v>2.1496146315505165</v>
      </c>
      <c r="N70" s="7">
        <v>2.1494587600283346</v>
      </c>
      <c r="O70" s="7">
        <v>2.1496132232797578</v>
      </c>
      <c r="P70" s="7">
        <v>2.1496122945272971</v>
      </c>
      <c r="Q70" s="7">
        <v>6.4488418763245496</v>
      </c>
      <c r="R70" s="7">
        <v>6.44883920894239</v>
      </c>
    </row>
    <row r="71" spans="1:18" ht="11.25" customHeight="1" x14ac:dyDescent="0.25">
      <c r="A71" s="50" t="s">
        <v>151</v>
      </c>
      <c r="B71" s="51" t="s">
        <v>150</v>
      </c>
      <c r="C71" s="7">
        <v>124.46257660014363</v>
      </c>
      <c r="D71" s="7">
        <v>128.01160999999999</v>
      </c>
      <c r="E71" s="7">
        <v>132.81108</v>
      </c>
      <c r="F71" s="7">
        <v>128.80280999999999</v>
      </c>
      <c r="G71" s="7">
        <v>126.20620000000001</v>
      </c>
      <c r="H71" s="7">
        <v>121.69194568543497</v>
      </c>
      <c r="I71" s="7">
        <v>140.50567000000001</v>
      </c>
      <c r="J71" s="7">
        <v>170.89991000000001</v>
      </c>
      <c r="K71" s="7">
        <v>221.09994999999998</v>
      </c>
      <c r="L71" s="7">
        <v>261.29971</v>
      </c>
      <c r="M71" s="7">
        <v>286.23295464390708</v>
      </c>
      <c r="N71" s="7">
        <v>285.84863795656565</v>
      </c>
      <c r="O71" s="7">
        <v>290.55607086742464</v>
      </c>
      <c r="P71" s="7">
        <v>305.1734021209528</v>
      </c>
      <c r="Q71" s="7">
        <v>312.74480848872895</v>
      </c>
      <c r="R71" s="7">
        <v>327.05168625203009</v>
      </c>
    </row>
    <row r="72" spans="1:18" ht="11.25" customHeight="1" x14ac:dyDescent="0.25">
      <c r="A72" s="55" t="s">
        <v>149</v>
      </c>
      <c r="B72" s="51" t="s">
        <v>148</v>
      </c>
      <c r="C72" s="7">
        <v>609.34348348486958</v>
      </c>
      <c r="D72" s="7">
        <v>588.41014999999993</v>
      </c>
      <c r="E72" s="7">
        <v>609.30844999999999</v>
      </c>
      <c r="F72" s="7">
        <v>598.44405999999992</v>
      </c>
      <c r="G72" s="7">
        <v>622.6536900000001</v>
      </c>
      <c r="H72" s="7">
        <v>636.73909204634663</v>
      </c>
      <c r="I72" s="7">
        <v>635.74060999999995</v>
      </c>
      <c r="J72" s="7">
        <v>665.09992</v>
      </c>
      <c r="K72" s="7">
        <v>729.69992999999999</v>
      </c>
      <c r="L72" s="7">
        <v>774.89909</v>
      </c>
      <c r="M72" s="7">
        <v>817.04406621736757</v>
      </c>
      <c r="N72" s="7">
        <v>892.32685766294037</v>
      </c>
      <c r="O72" s="7">
        <v>950.46338057814592</v>
      </c>
      <c r="P72" s="7">
        <v>971.84006878761966</v>
      </c>
      <c r="Q72" s="7">
        <v>961.71275089744415</v>
      </c>
      <c r="R72" s="7">
        <v>973.77472055029966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18.100000000000001</v>
      </c>
      <c r="F73" s="7">
        <v>0.89990000000000003</v>
      </c>
      <c r="G73" s="7">
        <v>94.807879999999997</v>
      </c>
      <c r="H73" s="7">
        <v>338.22957746976294</v>
      </c>
      <c r="I73" s="7">
        <v>435.92547000000002</v>
      </c>
      <c r="J73" s="7">
        <v>458.39935000000003</v>
      </c>
      <c r="K73" s="7">
        <v>510.09972000000005</v>
      </c>
      <c r="L73" s="7">
        <v>431.79957999999999</v>
      </c>
      <c r="M73" s="7">
        <v>192.72481834152782</v>
      </c>
      <c r="N73" s="7">
        <v>312.02083907275932</v>
      </c>
      <c r="O73" s="7">
        <v>405.75156200998202</v>
      </c>
      <c r="P73" s="7">
        <v>378.88124582019719</v>
      </c>
      <c r="Q73" s="7">
        <v>333.16627901055961</v>
      </c>
      <c r="R73" s="7">
        <v>313.79573898920279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19.099989999999998</v>
      </c>
      <c r="J74" s="6">
        <v>104.79984</v>
      </c>
      <c r="K74" s="6">
        <v>105.49993000000001</v>
      </c>
      <c r="L74" s="6">
        <v>146.29986</v>
      </c>
      <c r="M74" s="6">
        <v>129.57394492910763</v>
      </c>
      <c r="N74" s="6">
        <v>149.13179209339714</v>
      </c>
      <c r="O74" s="6">
        <v>130.91148524703996</v>
      </c>
      <c r="P74" s="6">
        <v>119.94840928632837</v>
      </c>
      <c r="Q74" s="6">
        <v>119.30357471200395</v>
      </c>
      <c r="R74" s="6">
        <v>140.58469475494346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23.099979999999995</v>
      </c>
      <c r="J75" s="6">
        <v>294.89956000000001</v>
      </c>
      <c r="K75" s="6">
        <v>281.19981000000001</v>
      </c>
      <c r="L75" s="6">
        <v>237.79977</v>
      </c>
      <c r="M75" s="6">
        <v>37.570472879905168</v>
      </c>
      <c r="N75" s="6">
        <v>159.44968674175536</v>
      </c>
      <c r="O75" s="6">
        <v>274.84007676294209</v>
      </c>
      <c r="P75" s="6">
        <v>258.93283653386879</v>
      </c>
      <c r="Q75" s="6">
        <v>213.86270429855574</v>
      </c>
      <c r="R75" s="6">
        <v>173.21104423425933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18.100000000000001</v>
      </c>
      <c r="F77" s="6">
        <v>0.89990000000000003</v>
      </c>
      <c r="G77" s="6">
        <v>94.807879999999997</v>
      </c>
      <c r="H77" s="6">
        <v>338.22957746976294</v>
      </c>
      <c r="I77" s="6">
        <v>393.72550000000001</v>
      </c>
      <c r="J77" s="6">
        <v>58.699950000000001</v>
      </c>
      <c r="K77" s="6">
        <v>123.39998</v>
      </c>
      <c r="L77" s="6">
        <v>47.699950000000001</v>
      </c>
      <c r="M77" s="6">
        <v>25.580400532515032</v>
      </c>
      <c r="N77" s="6">
        <v>3.4393602376068051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2.2999999999999998</v>
      </c>
      <c r="L78" s="4">
        <v>3.4</v>
      </c>
      <c r="M78" s="4">
        <v>7.5952995127543703</v>
      </c>
      <c r="N78" s="4">
        <v>7.5475303334288704</v>
      </c>
      <c r="O78" s="4">
        <v>11.822871883061</v>
      </c>
      <c r="P78" s="4">
        <v>23.717397535110301</v>
      </c>
      <c r="Q78" s="4">
        <v>35.874653673449899</v>
      </c>
      <c r="R78" s="4">
        <v>58.469475494411</v>
      </c>
    </row>
    <row r="79" spans="1:18" ht="11.25" customHeight="1" x14ac:dyDescent="0.25">
      <c r="A79" s="58" t="s">
        <v>135</v>
      </c>
      <c r="B79" s="47" t="s">
        <v>134</v>
      </c>
      <c r="C79" s="5">
        <v>1626.3985682181101</v>
      </c>
      <c r="D79" s="5">
        <v>1486.0999999999995</v>
      </c>
      <c r="E79" s="5">
        <v>1408.6021399999972</v>
      </c>
      <c r="F79" s="5">
        <v>1461.0000000000027</v>
      </c>
      <c r="G79" s="5">
        <v>1394.3061400000015</v>
      </c>
      <c r="H79" s="5">
        <v>1572.8990888200051</v>
      </c>
      <c r="I79" s="5">
        <v>1845.2863899999975</v>
      </c>
      <c r="J79" s="5">
        <v>1514.0951000000005</v>
      </c>
      <c r="K79" s="5">
        <v>1362.9214299999976</v>
      </c>
      <c r="L79" s="5">
        <v>420.69217999999819</v>
      </c>
      <c r="M79" s="5">
        <v>238.60853941397909</v>
      </c>
      <c r="N79" s="5">
        <v>781.48353986861548</v>
      </c>
      <c r="O79" s="5">
        <v>1471.1763594479771</v>
      </c>
      <c r="P79" s="5">
        <v>1568.0955410558045</v>
      </c>
      <c r="Q79" s="5">
        <v>1266.3091534569003</v>
      </c>
      <c r="R79" s="5">
        <v>752.17349765930066</v>
      </c>
    </row>
    <row r="80" spans="1:18" ht="11.25" customHeight="1" x14ac:dyDescent="0.25">
      <c r="A80" s="58" t="s">
        <v>133</v>
      </c>
      <c r="B80" s="47">
        <v>7200</v>
      </c>
      <c r="C80" s="5">
        <v>579.32056256329042</v>
      </c>
      <c r="D80" s="5">
        <v>584.20131000000003</v>
      </c>
      <c r="E80" s="5">
        <v>622.5</v>
      </c>
      <c r="F80" s="5">
        <v>674.9</v>
      </c>
      <c r="G80" s="5">
        <v>702.09921999999995</v>
      </c>
      <c r="H80" s="5">
        <v>718.01832768774875</v>
      </c>
      <c r="I80" s="5">
        <v>688.70073000000002</v>
      </c>
      <c r="J80" s="5">
        <v>720.49992000000009</v>
      </c>
      <c r="K80" s="5">
        <v>759.39992999999993</v>
      </c>
      <c r="L80" s="5">
        <v>744.49912999999992</v>
      </c>
      <c r="M80" s="5">
        <v>724.5390471254085</v>
      </c>
      <c r="N80" s="5">
        <v>760.15095060666818</v>
      </c>
      <c r="O80" s="5">
        <v>746.77559524391586</v>
      </c>
      <c r="P80" s="5">
        <v>795.14187446259712</v>
      </c>
      <c r="Q80" s="5">
        <v>819.26509457417706</v>
      </c>
      <c r="R80" s="5">
        <v>796.7182573803384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579.32056256329042</v>
      </c>
      <c r="D82" s="4">
        <v>584.20131000000003</v>
      </c>
      <c r="E82" s="4">
        <v>622.5</v>
      </c>
      <c r="F82" s="4">
        <v>674.9</v>
      </c>
      <c r="G82" s="4">
        <v>702.09921999999995</v>
      </c>
      <c r="H82" s="4">
        <v>718.01832768774875</v>
      </c>
      <c r="I82" s="4">
        <v>688.70073000000002</v>
      </c>
      <c r="J82" s="4">
        <v>720.49992000000009</v>
      </c>
      <c r="K82" s="4">
        <v>759.39992999999993</v>
      </c>
      <c r="L82" s="4">
        <v>744.49912999999992</v>
      </c>
      <c r="M82" s="4">
        <v>724.5390471254085</v>
      </c>
      <c r="N82" s="4">
        <v>760.15095060666818</v>
      </c>
      <c r="O82" s="4">
        <v>746.77559524391586</v>
      </c>
      <c r="P82" s="4">
        <v>795.14187446259712</v>
      </c>
      <c r="Q82" s="4">
        <v>819.26509457417706</v>
      </c>
      <c r="R82" s="4">
        <v>796.7182573803384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312</v>
      </c>
      <c r="B1" s="42" t="s">
        <v>311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83041.368109295887</v>
      </c>
      <c r="D2" s="45">
        <v>83752.299999999974</v>
      </c>
      <c r="E2" s="45">
        <v>79468.39999999998</v>
      </c>
      <c r="F2" s="45">
        <v>82481.8</v>
      </c>
      <c r="G2" s="45">
        <v>85267.000000000015</v>
      </c>
      <c r="H2" s="45">
        <v>85406.038024266716</v>
      </c>
      <c r="I2" s="45">
        <v>82517.200000000012</v>
      </c>
      <c r="J2" s="45">
        <v>81915.199999999997</v>
      </c>
      <c r="K2" s="45">
        <v>82585.200000000012</v>
      </c>
      <c r="L2" s="45">
        <v>81544.89999999998</v>
      </c>
      <c r="M2" s="45">
        <v>85838.253558803917</v>
      </c>
      <c r="N2" s="45">
        <v>83310.547434795095</v>
      </c>
      <c r="O2" s="45">
        <v>81533.247348810517</v>
      </c>
      <c r="P2" s="45">
        <v>79682.024457819804</v>
      </c>
      <c r="Q2" s="45">
        <v>81775.484857170115</v>
      </c>
      <c r="R2" s="45">
        <v>85866.246297888603</v>
      </c>
    </row>
    <row r="3" spans="1:18" ht="11.25" customHeight="1" x14ac:dyDescent="0.25">
      <c r="A3" s="46" t="s">
        <v>286</v>
      </c>
      <c r="B3" s="47" t="s">
        <v>285</v>
      </c>
      <c r="C3" s="5">
        <v>7786.9710712682427</v>
      </c>
      <c r="D3" s="5">
        <v>8267.6200299999909</v>
      </c>
      <c r="E3" s="5">
        <v>8233.3999999999796</v>
      </c>
      <c r="F3" s="5">
        <v>8443.7999999999993</v>
      </c>
      <c r="G3" s="5">
        <v>8367.2900500000251</v>
      </c>
      <c r="H3" s="5">
        <v>8020.9445093145187</v>
      </c>
      <c r="I3" s="5">
        <v>7919.109420000008</v>
      </c>
      <c r="J3" s="5">
        <v>8195.0000000000146</v>
      </c>
      <c r="K3" s="5">
        <v>7857.7996600000042</v>
      </c>
      <c r="L3" s="5">
        <v>7347.4912399999885</v>
      </c>
      <c r="M3" s="5">
        <v>7534.2027323970551</v>
      </c>
      <c r="N3" s="5">
        <v>7260.6764115792503</v>
      </c>
      <c r="O3" s="5">
        <v>7811.2639724849578</v>
      </c>
      <c r="P3" s="5">
        <v>7979.2681761727299</v>
      </c>
      <c r="Q3" s="5">
        <v>8904.3873394681432</v>
      </c>
      <c r="R3" s="5">
        <v>10851.461736887401</v>
      </c>
    </row>
    <row r="4" spans="1:18" ht="11.25" customHeight="1" x14ac:dyDescent="0.25">
      <c r="A4" s="48" t="s">
        <v>284</v>
      </c>
      <c r="B4" s="49" t="s">
        <v>283</v>
      </c>
      <c r="C4" s="4">
        <v>7786.9710712682427</v>
      </c>
      <c r="D4" s="4">
        <v>8267.6200299999909</v>
      </c>
      <c r="E4" s="4">
        <v>8233.3999999999796</v>
      </c>
      <c r="F4" s="4">
        <v>8443.7999999999993</v>
      </c>
      <c r="G4" s="4">
        <v>8367.2900500000251</v>
      </c>
      <c r="H4" s="4">
        <v>8020.9445093145187</v>
      </c>
      <c r="I4" s="4">
        <v>7919.109420000008</v>
      </c>
      <c r="J4" s="4">
        <v>8195.0000000000146</v>
      </c>
      <c r="K4" s="4">
        <v>7857.7996600000042</v>
      </c>
      <c r="L4" s="4">
        <v>7347.4912399999885</v>
      </c>
      <c r="M4" s="4">
        <v>7534.2027323970551</v>
      </c>
      <c r="N4" s="4">
        <v>7260.6764115792503</v>
      </c>
      <c r="O4" s="4">
        <v>7811.2639724849578</v>
      </c>
      <c r="P4" s="4">
        <v>7979.2681761727299</v>
      </c>
      <c r="Q4" s="4">
        <v>8904.3873394681432</v>
      </c>
      <c r="R4" s="4">
        <v>10851.461736887401</v>
      </c>
    </row>
    <row r="5" spans="1:18" ht="11.25" customHeight="1" x14ac:dyDescent="0.25">
      <c r="A5" s="50" t="s">
        <v>282</v>
      </c>
      <c r="B5" s="51" t="s">
        <v>281</v>
      </c>
      <c r="C5" s="7">
        <v>7056.8193784573532</v>
      </c>
      <c r="D5" s="7">
        <v>7471.9277299999912</v>
      </c>
      <c r="E5" s="7">
        <v>7434.9902999999795</v>
      </c>
      <c r="F5" s="7">
        <v>7597.2899699999989</v>
      </c>
      <c r="G5" s="7">
        <v>7472.6911100000252</v>
      </c>
      <c r="H5" s="7">
        <v>7120.161350356957</v>
      </c>
      <c r="I5" s="7">
        <v>7117.5084700000079</v>
      </c>
      <c r="J5" s="7">
        <v>7253.5114900000144</v>
      </c>
      <c r="K5" s="7">
        <v>6942.1997000000038</v>
      </c>
      <c r="L5" s="7">
        <v>6677.3920399999888</v>
      </c>
      <c r="M5" s="7">
        <v>6676.9848094009722</v>
      </c>
      <c r="N5" s="7">
        <v>6375.0835960638215</v>
      </c>
      <c r="O5" s="7">
        <v>6927.4863857838973</v>
      </c>
      <c r="P5" s="7">
        <v>7128.0930543613231</v>
      </c>
      <c r="Q5" s="7">
        <v>8040.0520658007345</v>
      </c>
      <c r="R5" s="7">
        <v>9974.8992256207712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2058.4927590744646</v>
      </c>
      <c r="D7" s="6">
        <v>2122.8794699999917</v>
      </c>
      <c r="E7" s="6">
        <v>2040.7247799999795</v>
      </c>
      <c r="F7" s="6">
        <v>2090.0247499999987</v>
      </c>
      <c r="G7" s="6">
        <v>2155.6974300000256</v>
      </c>
      <c r="H7" s="6">
        <v>2161.8891353313074</v>
      </c>
      <c r="I7" s="6">
        <v>2087.3024900000082</v>
      </c>
      <c r="J7" s="6">
        <v>2127.6740400000144</v>
      </c>
      <c r="K7" s="6">
        <v>2097.4999100000041</v>
      </c>
      <c r="L7" s="6">
        <v>1700.9979699999885</v>
      </c>
      <c r="M7" s="6">
        <v>2007.8102608197178</v>
      </c>
      <c r="N7" s="6">
        <v>2026.2969332186899</v>
      </c>
      <c r="O7" s="6">
        <v>1877.7109009267224</v>
      </c>
      <c r="P7" s="6">
        <v>1921.5391229578681</v>
      </c>
      <c r="Q7" s="6">
        <v>1990.7083025963739</v>
      </c>
      <c r="R7" s="6">
        <v>2032.4785683581758</v>
      </c>
    </row>
    <row r="8" spans="1:18" ht="11.25" customHeight="1" x14ac:dyDescent="0.25">
      <c r="A8" s="52" t="s">
        <v>276</v>
      </c>
      <c r="B8" s="53" t="s">
        <v>275</v>
      </c>
      <c r="C8" s="6">
        <v>4998.3266193828886</v>
      </c>
      <c r="D8" s="6">
        <v>5349.0482599999996</v>
      </c>
      <c r="E8" s="6">
        <v>5394.2655199999999</v>
      </c>
      <c r="F8" s="6">
        <v>5507.2652200000002</v>
      </c>
      <c r="G8" s="6">
        <v>5316.9936799999996</v>
      </c>
      <c r="H8" s="6">
        <v>4958.2722150256495</v>
      </c>
      <c r="I8" s="6">
        <v>5030.2059799999997</v>
      </c>
      <c r="J8" s="6">
        <v>5125.83745</v>
      </c>
      <c r="K8" s="6">
        <v>4844.6997899999997</v>
      </c>
      <c r="L8" s="6">
        <v>4976.3940700000003</v>
      </c>
      <c r="M8" s="6">
        <v>4669.1745485812544</v>
      </c>
      <c r="N8" s="6">
        <v>4348.7866628451311</v>
      </c>
      <c r="O8" s="6">
        <v>5049.7754848571749</v>
      </c>
      <c r="P8" s="6">
        <v>5206.553931403455</v>
      </c>
      <c r="Q8" s="6">
        <v>6049.3437632043606</v>
      </c>
      <c r="R8" s="6">
        <v>7942.4206572625953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730.15169281088947</v>
      </c>
      <c r="D11" s="7">
        <v>795.69230000000005</v>
      </c>
      <c r="E11" s="7">
        <v>798.40970000000004</v>
      </c>
      <c r="F11" s="7">
        <v>846.51003000000003</v>
      </c>
      <c r="G11" s="7">
        <v>894.59893999999997</v>
      </c>
      <c r="H11" s="7">
        <v>900.78315895756202</v>
      </c>
      <c r="I11" s="7">
        <v>801.60095000000001</v>
      </c>
      <c r="J11" s="7">
        <v>941.48851000000002</v>
      </c>
      <c r="K11" s="7">
        <v>915.59996000000001</v>
      </c>
      <c r="L11" s="7">
        <v>670.0992</v>
      </c>
      <c r="M11" s="7">
        <v>857.21792299608296</v>
      </c>
      <c r="N11" s="7">
        <v>885.59281551542904</v>
      </c>
      <c r="O11" s="7">
        <v>883.77758670106005</v>
      </c>
      <c r="P11" s="7">
        <v>851.17512181140705</v>
      </c>
      <c r="Q11" s="7">
        <v>864.33527366740896</v>
      </c>
      <c r="R11" s="7">
        <v>876.56251126662926</v>
      </c>
    </row>
    <row r="12" spans="1:18" ht="11.25" customHeight="1" x14ac:dyDescent="0.25">
      <c r="A12" s="52" t="s">
        <v>268</v>
      </c>
      <c r="B12" s="53" t="s">
        <v>267</v>
      </c>
      <c r="C12" s="6">
        <v>730.15169281088947</v>
      </c>
      <c r="D12" s="6">
        <v>795.69230000000005</v>
      </c>
      <c r="E12" s="6">
        <v>798.40970000000004</v>
      </c>
      <c r="F12" s="6">
        <v>846.51003000000003</v>
      </c>
      <c r="G12" s="6">
        <v>894.59893999999997</v>
      </c>
      <c r="H12" s="6">
        <v>900.78315895756202</v>
      </c>
      <c r="I12" s="6">
        <v>801.60095000000001</v>
      </c>
      <c r="J12" s="6">
        <v>941.48851000000002</v>
      </c>
      <c r="K12" s="6">
        <v>915.59996000000001</v>
      </c>
      <c r="L12" s="6">
        <v>670.0992</v>
      </c>
      <c r="M12" s="6">
        <v>857.21792299608296</v>
      </c>
      <c r="N12" s="6">
        <v>885.59281551542904</v>
      </c>
      <c r="O12" s="6">
        <v>883.77758670106005</v>
      </c>
      <c r="P12" s="6">
        <v>851.17512181140705</v>
      </c>
      <c r="Q12" s="6">
        <v>864.33527366740896</v>
      </c>
      <c r="R12" s="6">
        <v>876.56251126662926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61305.561541014271</v>
      </c>
      <c r="D21" s="5">
        <v>60842.947440000004</v>
      </c>
      <c r="E21" s="5">
        <v>56100.600000000006</v>
      </c>
      <c r="F21" s="5">
        <v>58870.000000000007</v>
      </c>
      <c r="G21" s="5">
        <v>60865.627569999997</v>
      </c>
      <c r="H21" s="5">
        <v>61519.257408714198</v>
      </c>
      <c r="I21" s="5">
        <v>59521.870880000002</v>
      </c>
      <c r="J21" s="5">
        <v>58078.7</v>
      </c>
      <c r="K21" s="5">
        <v>58394.997459999999</v>
      </c>
      <c r="L21" s="5">
        <v>56967.932009999997</v>
      </c>
      <c r="M21" s="5">
        <v>59929.63599885357</v>
      </c>
      <c r="N21" s="5">
        <v>59088.158020445204</v>
      </c>
      <c r="O21" s="5">
        <v>58799.011177987901</v>
      </c>
      <c r="P21" s="5">
        <v>57446.402980796753</v>
      </c>
      <c r="Q21" s="5">
        <v>59040.705667020091</v>
      </c>
      <c r="R21" s="5">
        <v>62217.7319193656</v>
      </c>
    </row>
    <row r="22" spans="1:18" ht="11.25" customHeight="1" x14ac:dyDescent="0.25">
      <c r="A22" s="48" t="s">
        <v>249</v>
      </c>
      <c r="B22" s="49" t="s">
        <v>248</v>
      </c>
      <c r="C22" s="4">
        <v>59830.788338132348</v>
      </c>
      <c r="D22" s="4">
        <v>59404.164690000005</v>
      </c>
      <c r="E22" s="4">
        <v>54590.180590000004</v>
      </c>
      <c r="F22" s="4">
        <v>57298.600000000006</v>
      </c>
      <c r="G22" s="4">
        <v>59369.511159999995</v>
      </c>
      <c r="H22" s="4">
        <v>60102.065334779472</v>
      </c>
      <c r="I22" s="4">
        <v>58691.361349999999</v>
      </c>
      <c r="J22" s="4">
        <v>57153.389539999996</v>
      </c>
      <c r="K22" s="4">
        <v>57446.596919999996</v>
      </c>
      <c r="L22" s="4">
        <v>56205.031909999998</v>
      </c>
      <c r="M22" s="4">
        <v>59189.407280347099</v>
      </c>
      <c r="N22" s="4">
        <v>58211.309858850873</v>
      </c>
      <c r="O22" s="4">
        <v>57930.519709749162</v>
      </c>
      <c r="P22" s="4">
        <v>56614.669914970829</v>
      </c>
      <c r="Q22" s="4">
        <v>57837.734467348309</v>
      </c>
      <c r="R22" s="4">
        <v>61334.769212427207</v>
      </c>
    </row>
    <row r="23" spans="1:18" ht="11.25" customHeight="1" x14ac:dyDescent="0.25">
      <c r="A23" s="50" t="s">
        <v>247</v>
      </c>
      <c r="B23" s="51" t="s">
        <v>246</v>
      </c>
      <c r="C23" s="7">
        <v>57303.321618847702</v>
      </c>
      <c r="D23" s="7">
        <v>57302.355330000006</v>
      </c>
      <c r="E23" s="7">
        <v>51762.17641</v>
      </c>
      <c r="F23" s="7">
        <v>54919.3</v>
      </c>
      <c r="G23" s="7">
        <v>56774.719409999998</v>
      </c>
      <c r="H23" s="7">
        <v>57276.137042436756</v>
      </c>
      <c r="I23" s="7">
        <v>55371.457880000002</v>
      </c>
      <c r="J23" s="7">
        <v>54890.782039999998</v>
      </c>
      <c r="K23" s="7">
        <v>54810.887879999995</v>
      </c>
      <c r="L23" s="7">
        <v>53786.926229999997</v>
      </c>
      <c r="M23" s="7">
        <v>56156.446419311862</v>
      </c>
      <c r="N23" s="7">
        <v>54295.576103160129</v>
      </c>
      <c r="O23" s="7">
        <v>54394.16590740886</v>
      </c>
      <c r="P23" s="7">
        <v>51751.003152765807</v>
      </c>
      <c r="Q23" s="7">
        <v>52873.180701829784</v>
      </c>
      <c r="R23" s="7">
        <v>57160.507055435337</v>
      </c>
    </row>
    <row r="24" spans="1:18" ht="11.25" customHeight="1" x14ac:dyDescent="0.25">
      <c r="A24" s="52" t="s">
        <v>245</v>
      </c>
      <c r="B24" s="53" t="s">
        <v>244</v>
      </c>
      <c r="C24" s="6">
        <v>55173.103307001555</v>
      </c>
      <c r="D24" s="6">
        <v>54681.343650000003</v>
      </c>
      <c r="E24" s="6">
        <v>48230.071199999998</v>
      </c>
      <c r="F24" s="6">
        <v>50298.400000000001</v>
      </c>
      <c r="G24" s="6">
        <v>52562.632809999996</v>
      </c>
      <c r="H24" s="6">
        <v>52453.457632410449</v>
      </c>
      <c r="I24" s="6">
        <v>48663.450870000001</v>
      </c>
      <c r="J24" s="6">
        <v>49442.76397</v>
      </c>
      <c r="K24" s="6">
        <v>50199.472069999996</v>
      </c>
      <c r="L24" s="6">
        <v>47883.912379999994</v>
      </c>
      <c r="M24" s="6">
        <v>51449.366829368395</v>
      </c>
      <c r="N24" s="6">
        <v>50140.232230373978</v>
      </c>
      <c r="O24" s="6">
        <v>50065.416631973574</v>
      </c>
      <c r="P24" s="6">
        <v>47693.39352249926</v>
      </c>
      <c r="Q24" s="6">
        <v>49978.942541322162</v>
      </c>
      <c r="R24" s="6">
        <v>53279.452134546365</v>
      </c>
    </row>
    <row r="25" spans="1:18" ht="11.25" customHeight="1" x14ac:dyDescent="0.25">
      <c r="A25" s="52" t="s">
        <v>243</v>
      </c>
      <c r="B25" s="53" t="s">
        <v>242</v>
      </c>
      <c r="C25" s="6">
        <v>2130.2183118461453</v>
      </c>
      <c r="D25" s="6">
        <v>2621.0116800000001</v>
      </c>
      <c r="E25" s="6">
        <v>3532.1052100000002</v>
      </c>
      <c r="F25" s="6">
        <v>4620.8999999999996</v>
      </c>
      <c r="G25" s="6">
        <v>4212.0865999999996</v>
      </c>
      <c r="H25" s="6">
        <v>4822.679410026305</v>
      </c>
      <c r="I25" s="6">
        <v>6708.0070100000003</v>
      </c>
      <c r="J25" s="6">
        <v>5448.0180700000001</v>
      </c>
      <c r="K25" s="6">
        <v>4611.4158100000004</v>
      </c>
      <c r="L25" s="6">
        <v>5903.0138500000003</v>
      </c>
      <c r="M25" s="6">
        <v>4707.0795899434661</v>
      </c>
      <c r="N25" s="6">
        <v>4155.3438727861512</v>
      </c>
      <c r="O25" s="6">
        <v>4328.7492754352879</v>
      </c>
      <c r="P25" s="6">
        <v>4057.6096302665474</v>
      </c>
      <c r="Q25" s="6">
        <v>2894.2381605076203</v>
      </c>
      <c r="R25" s="6">
        <v>3881.0549208889702</v>
      </c>
    </row>
    <row r="26" spans="1:18" ht="11.25" customHeight="1" x14ac:dyDescent="0.25">
      <c r="A26" s="50" t="s">
        <v>241</v>
      </c>
      <c r="B26" s="51" t="s">
        <v>240</v>
      </c>
      <c r="C26" s="7">
        <v>2527.4667192846487</v>
      </c>
      <c r="D26" s="7">
        <v>2101.8093600000002</v>
      </c>
      <c r="E26" s="7">
        <v>2828.0041799999999</v>
      </c>
      <c r="F26" s="7">
        <v>2379.2999999999997</v>
      </c>
      <c r="G26" s="7">
        <v>2594.7917500000003</v>
      </c>
      <c r="H26" s="7">
        <v>2825.9282923427177</v>
      </c>
      <c r="I26" s="7">
        <v>3319.9034700000002</v>
      </c>
      <c r="J26" s="7">
        <v>2262.6075000000001</v>
      </c>
      <c r="K26" s="7">
        <v>2635.7090400000002</v>
      </c>
      <c r="L26" s="7">
        <v>2418.1056800000001</v>
      </c>
      <c r="M26" s="7">
        <v>3032.960861035237</v>
      </c>
      <c r="N26" s="7">
        <v>3915.7337556907441</v>
      </c>
      <c r="O26" s="7">
        <v>3536.3538023403044</v>
      </c>
      <c r="P26" s="7">
        <v>4863.6667622050227</v>
      </c>
      <c r="Q26" s="7">
        <v>4964.5537655185271</v>
      </c>
      <c r="R26" s="7">
        <v>4174.2621569918692</v>
      </c>
    </row>
    <row r="27" spans="1:18" ht="11.25" customHeight="1" x14ac:dyDescent="0.25">
      <c r="A27" s="52" t="s">
        <v>239</v>
      </c>
      <c r="B27" s="53" t="s">
        <v>238</v>
      </c>
      <c r="C27" s="6">
        <v>2320.4351418629963</v>
      </c>
      <c r="D27" s="6">
        <v>1903.20848</v>
      </c>
      <c r="E27" s="6">
        <v>2571.6037999999999</v>
      </c>
      <c r="F27" s="6">
        <v>1973.6</v>
      </c>
      <c r="G27" s="6">
        <v>2009.3936100000001</v>
      </c>
      <c r="H27" s="6">
        <v>2181.7133264795398</v>
      </c>
      <c r="I27" s="6">
        <v>2635.7027499999999</v>
      </c>
      <c r="J27" s="6">
        <v>1804.40598</v>
      </c>
      <c r="K27" s="6">
        <v>2169.1074400000002</v>
      </c>
      <c r="L27" s="6">
        <v>2163.8050800000001</v>
      </c>
      <c r="M27" s="6">
        <v>2732.3971721038165</v>
      </c>
      <c r="N27" s="6">
        <v>3586.7953054676623</v>
      </c>
      <c r="O27" s="6">
        <v>3214.7715546386294</v>
      </c>
      <c r="P27" s="6">
        <v>4386.5481991019369</v>
      </c>
      <c r="Q27" s="6">
        <v>4504.2500929323469</v>
      </c>
      <c r="R27" s="6">
        <v>3628.8336425208768</v>
      </c>
    </row>
    <row r="28" spans="1:18" ht="11.25" customHeight="1" x14ac:dyDescent="0.25">
      <c r="A28" s="52" t="s">
        <v>237</v>
      </c>
      <c r="B28" s="53" t="s">
        <v>236</v>
      </c>
      <c r="C28" s="6">
        <v>207.0315774216526</v>
      </c>
      <c r="D28" s="6">
        <v>198.60087999999999</v>
      </c>
      <c r="E28" s="6">
        <v>256.40037999999998</v>
      </c>
      <c r="F28" s="6">
        <v>405.7</v>
      </c>
      <c r="G28" s="6">
        <v>585.39814000000001</v>
      </c>
      <c r="H28" s="6">
        <v>644.21496586317778</v>
      </c>
      <c r="I28" s="6">
        <v>684.20072000000005</v>
      </c>
      <c r="J28" s="6">
        <v>458.20152000000002</v>
      </c>
      <c r="K28" s="6">
        <v>466.60160000000002</v>
      </c>
      <c r="L28" s="6">
        <v>254.3006</v>
      </c>
      <c r="M28" s="6">
        <v>300.5636889314203</v>
      </c>
      <c r="N28" s="6">
        <v>328.93845022308165</v>
      </c>
      <c r="O28" s="6">
        <v>321.58224770167487</v>
      </c>
      <c r="P28" s="6">
        <v>477.11856310308622</v>
      </c>
      <c r="Q28" s="6">
        <v>460.30367258617986</v>
      </c>
      <c r="R28" s="6">
        <v>545.42851447099247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1474.7732028819212</v>
      </c>
      <c r="D30" s="4">
        <v>1438.7827500000001</v>
      </c>
      <c r="E30" s="4">
        <v>1510.41941</v>
      </c>
      <c r="F30" s="4">
        <v>1571.4</v>
      </c>
      <c r="G30" s="4">
        <v>1496.1164100000001</v>
      </c>
      <c r="H30" s="4">
        <v>1417.1920739347261</v>
      </c>
      <c r="I30" s="4">
        <v>830.50953000000004</v>
      </c>
      <c r="J30" s="4">
        <v>925.31046000000003</v>
      </c>
      <c r="K30" s="4">
        <v>948.40053999999998</v>
      </c>
      <c r="L30" s="4">
        <v>762.90010000000018</v>
      </c>
      <c r="M30" s="4">
        <v>740.22871850647164</v>
      </c>
      <c r="N30" s="4">
        <v>876.84816159432717</v>
      </c>
      <c r="O30" s="4">
        <v>868.49146823874139</v>
      </c>
      <c r="P30" s="4">
        <v>831.73306582592909</v>
      </c>
      <c r="Q30" s="4">
        <v>1202.9711996717847</v>
      </c>
      <c r="R30" s="4">
        <v>882.9627069383962</v>
      </c>
    </row>
    <row r="31" spans="1:18" ht="11.25" customHeight="1" x14ac:dyDescent="0.25">
      <c r="A31" s="50" t="s">
        <v>231</v>
      </c>
      <c r="B31" s="51" t="s">
        <v>230</v>
      </c>
      <c r="C31" s="7">
        <v>1247.8935358389724</v>
      </c>
      <c r="D31" s="7">
        <v>1201.4816900000001</v>
      </c>
      <c r="E31" s="7">
        <v>1271.61906</v>
      </c>
      <c r="F31" s="7">
        <v>1296.5</v>
      </c>
      <c r="G31" s="7">
        <v>1256.5171800000001</v>
      </c>
      <c r="H31" s="7">
        <v>1231.70440431833</v>
      </c>
      <c r="I31" s="7">
        <v>652.00935000000004</v>
      </c>
      <c r="J31" s="7">
        <v>755.60990000000004</v>
      </c>
      <c r="K31" s="7">
        <v>789.1</v>
      </c>
      <c r="L31" s="7">
        <v>721.1</v>
      </c>
      <c r="M31" s="7">
        <v>698.43068484229616</v>
      </c>
      <c r="N31" s="7">
        <v>823.65719959557578</v>
      </c>
      <c r="O31" s="7">
        <v>822.5613833954319</v>
      </c>
      <c r="P31" s="7">
        <v>789.09907327792098</v>
      </c>
      <c r="Q31" s="7">
        <v>1060.0458584121488</v>
      </c>
      <c r="R31" s="7">
        <v>863.59230383645308</v>
      </c>
    </row>
    <row r="32" spans="1:18" ht="11.25" customHeight="1" x14ac:dyDescent="0.25">
      <c r="A32" s="52" t="s">
        <v>229</v>
      </c>
      <c r="B32" s="53" t="s">
        <v>228</v>
      </c>
      <c r="C32" s="6">
        <v>1247.8935358389724</v>
      </c>
      <c r="D32" s="6">
        <v>1201.4816900000001</v>
      </c>
      <c r="E32" s="6">
        <v>1271.61906</v>
      </c>
      <c r="F32" s="6">
        <v>1296.5</v>
      </c>
      <c r="G32" s="6">
        <v>1256.5171800000001</v>
      </c>
      <c r="H32" s="6">
        <v>1231.70440431833</v>
      </c>
      <c r="I32" s="6">
        <v>652.00935000000004</v>
      </c>
      <c r="J32" s="6">
        <v>755.60990000000004</v>
      </c>
      <c r="K32" s="6">
        <v>789.1</v>
      </c>
      <c r="L32" s="6">
        <v>721.1</v>
      </c>
      <c r="M32" s="6">
        <v>698.43068484229616</v>
      </c>
      <c r="N32" s="6">
        <v>823.65719959557578</v>
      </c>
      <c r="O32" s="6">
        <v>822.5613833954319</v>
      </c>
      <c r="P32" s="6">
        <v>789.09907327792098</v>
      </c>
      <c r="Q32" s="6">
        <v>1060.0458584121488</v>
      </c>
      <c r="R32" s="6">
        <v>863.59230383645308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7.1414907301654686</v>
      </c>
      <c r="D43" s="7">
        <v>7.1000300000000003</v>
      </c>
      <c r="E43" s="7">
        <v>13.30002</v>
      </c>
      <c r="F43" s="7">
        <v>12.2</v>
      </c>
      <c r="G43" s="7">
        <v>11.199960000000001</v>
      </c>
      <c r="H43" s="7">
        <v>17.340207074620604</v>
      </c>
      <c r="I43" s="7">
        <v>12.200010000000001</v>
      </c>
      <c r="J43" s="7">
        <v>10.20003</v>
      </c>
      <c r="K43" s="7">
        <v>12.20004</v>
      </c>
      <c r="L43" s="7">
        <v>12.20003</v>
      </c>
      <c r="M43" s="7">
        <v>11.225757612664287</v>
      </c>
      <c r="N43" s="7">
        <v>10.198716108426979</v>
      </c>
      <c r="O43" s="7">
        <v>16.313181460208256</v>
      </c>
      <c r="P43" s="7">
        <v>24.48170440431835</v>
      </c>
      <c r="Q43" s="7">
        <v>69.360827375999719</v>
      </c>
      <c r="R43" s="7">
        <v>19.370403101943168</v>
      </c>
    </row>
    <row r="44" spans="1:18" ht="11.25" customHeight="1" x14ac:dyDescent="0.25">
      <c r="A44" s="50" t="s">
        <v>205</v>
      </c>
      <c r="B44" s="51" t="s">
        <v>204</v>
      </c>
      <c r="C44" s="7">
        <v>6.6876836269108084</v>
      </c>
      <c r="D44" s="7">
        <v>24.800110000000004</v>
      </c>
      <c r="E44" s="7">
        <v>13.400019999999998</v>
      </c>
      <c r="F44" s="7">
        <v>25.8</v>
      </c>
      <c r="G44" s="7">
        <v>15.299950000000003</v>
      </c>
      <c r="H44" s="7">
        <v>8.5984497890680665</v>
      </c>
      <c r="I44" s="7">
        <v>9.6000099999999993</v>
      </c>
      <c r="J44" s="7">
        <v>5.7000200000000003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0.9553832971900752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213.05049268587243</v>
      </c>
      <c r="D45" s="7">
        <v>205.40092000000001</v>
      </c>
      <c r="E45" s="7">
        <v>212.10031000000001</v>
      </c>
      <c r="F45" s="7">
        <v>236.9</v>
      </c>
      <c r="G45" s="7">
        <v>213.09932000000001</v>
      </c>
      <c r="H45" s="7">
        <v>159.54901275270726</v>
      </c>
      <c r="I45" s="7">
        <v>156.70016000000001</v>
      </c>
      <c r="J45" s="7">
        <v>153.80051</v>
      </c>
      <c r="K45" s="7">
        <v>147.10050000000001</v>
      </c>
      <c r="L45" s="7">
        <v>29.600069999999999</v>
      </c>
      <c r="M45" s="7">
        <v>30.572276051511292</v>
      </c>
      <c r="N45" s="7">
        <v>42.992245890324433</v>
      </c>
      <c r="O45" s="7">
        <v>29.616903383101327</v>
      </c>
      <c r="P45" s="7">
        <v>18.152288143689699</v>
      </c>
      <c r="Q45" s="7">
        <v>72.609130586446028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213.05049268587243</v>
      </c>
      <c r="D51" s="6">
        <v>205.40092000000001</v>
      </c>
      <c r="E51" s="6">
        <v>212.10031000000001</v>
      </c>
      <c r="F51" s="6">
        <v>236.9</v>
      </c>
      <c r="G51" s="6">
        <v>213.09932000000001</v>
      </c>
      <c r="H51" s="6">
        <v>159.54901275270726</v>
      </c>
      <c r="I51" s="6">
        <v>156.70016000000001</v>
      </c>
      <c r="J51" s="6">
        <v>153.80051</v>
      </c>
      <c r="K51" s="6">
        <v>147.10050000000001</v>
      </c>
      <c r="L51" s="6">
        <v>29.600069999999999</v>
      </c>
      <c r="M51" s="6">
        <v>30.572276051511292</v>
      </c>
      <c r="N51" s="6">
        <v>42.992245890324433</v>
      </c>
      <c r="O51" s="6">
        <v>29.616903383101327</v>
      </c>
      <c r="P51" s="6">
        <v>18.152288143689699</v>
      </c>
      <c r="Q51" s="6">
        <v>72.609130586446028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11392.109982386224</v>
      </c>
      <c r="D52" s="5">
        <v>12043.82919</v>
      </c>
      <c r="E52" s="5">
        <v>12365.2</v>
      </c>
      <c r="F52" s="5">
        <v>12355.5</v>
      </c>
      <c r="G52" s="5">
        <v>13081.98443</v>
      </c>
      <c r="H52" s="5">
        <v>12482.77566905739</v>
      </c>
      <c r="I52" s="5">
        <v>11854.314119999999</v>
      </c>
      <c r="J52" s="5">
        <v>12466.699999999999</v>
      </c>
      <c r="K52" s="5">
        <v>12770.499449999999</v>
      </c>
      <c r="L52" s="5">
        <v>13361.584049999999</v>
      </c>
      <c r="M52" s="5">
        <v>14407.280022929219</v>
      </c>
      <c r="N52" s="5">
        <v>12876.4689022643</v>
      </c>
      <c r="O52" s="5">
        <v>10773.621859176481</v>
      </c>
      <c r="P52" s="5">
        <v>10522.403745103693</v>
      </c>
      <c r="Q52" s="5">
        <v>9954.5207808668147</v>
      </c>
      <c r="R52" s="5">
        <v>8910.0984045094083</v>
      </c>
    </row>
    <row r="53" spans="1:18" ht="11.25" customHeight="1" x14ac:dyDescent="0.25">
      <c r="A53" s="48" t="s">
        <v>187</v>
      </c>
      <c r="B53" s="49" t="s">
        <v>186</v>
      </c>
      <c r="C53" s="4">
        <v>10830.155351292417</v>
      </c>
      <c r="D53" s="4">
        <v>11445.929190000001</v>
      </c>
      <c r="E53" s="4">
        <v>11778.2</v>
      </c>
      <c r="F53" s="4">
        <v>11726.2</v>
      </c>
      <c r="G53" s="4">
        <v>12458.716710000001</v>
      </c>
      <c r="H53" s="4">
        <v>11839.300938953254</v>
      </c>
      <c r="I53" s="4">
        <v>11330.214119999999</v>
      </c>
      <c r="J53" s="4">
        <v>11791.293049999998</v>
      </c>
      <c r="K53" s="4">
        <v>12133.131099999999</v>
      </c>
      <c r="L53" s="4">
        <v>12922.584049999999</v>
      </c>
      <c r="M53" s="4">
        <v>13791.844424218694</v>
      </c>
      <c r="N53" s="4">
        <v>12230.986603100589</v>
      </c>
      <c r="O53" s="4">
        <v>10126.921199569968</v>
      </c>
      <c r="P53" s="4">
        <v>9910.765605133578</v>
      </c>
      <c r="Q53" s="4">
        <v>9322.8928072354011</v>
      </c>
      <c r="R53" s="4">
        <v>8288.0720359224215</v>
      </c>
    </row>
    <row r="54" spans="1:18" ht="11.25" customHeight="1" x14ac:dyDescent="0.25">
      <c r="A54" s="48" t="s">
        <v>185</v>
      </c>
      <c r="B54" s="49" t="s">
        <v>184</v>
      </c>
      <c r="C54" s="4">
        <v>561.95463109380717</v>
      </c>
      <c r="D54" s="4">
        <v>597.9</v>
      </c>
      <c r="E54" s="4">
        <v>587</v>
      </c>
      <c r="F54" s="4">
        <v>629.29999999999995</v>
      </c>
      <c r="G54" s="4">
        <v>623.26772000000005</v>
      </c>
      <c r="H54" s="4">
        <v>643.47473010413637</v>
      </c>
      <c r="I54" s="4">
        <v>524.1</v>
      </c>
      <c r="J54" s="4">
        <v>675.40695000000005</v>
      </c>
      <c r="K54" s="4">
        <v>637.36834999999996</v>
      </c>
      <c r="L54" s="4">
        <v>439</v>
      </c>
      <c r="M54" s="4">
        <v>615.435598710524</v>
      </c>
      <c r="N54" s="4">
        <v>645.48229916371019</v>
      </c>
      <c r="O54" s="4">
        <v>646.700659606513</v>
      </c>
      <c r="P54" s="4">
        <v>611.63813997011425</v>
      </c>
      <c r="Q54" s="4">
        <v>631.6279736314134</v>
      </c>
      <c r="R54" s="4">
        <v>622.02636858698736</v>
      </c>
    </row>
    <row r="55" spans="1:18" ht="11.25" customHeight="1" x14ac:dyDescent="0.25">
      <c r="A55" s="50" t="s">
        <v>183</v>
      </c>
      <c r="B55" s="51" t="s">
        <v>182</v>
      </c>
      <c r="C55" s="7">
        <v>68.594547020051948</v>
      </c>
      <c r="D55" s="7">
        <v>59.9</v>
      </c>
      <c r="E55" s="7">
        <v>52</v>
      </c>
      <c r="F55" s="7">
        <v>64.900000000000006</v>
      </c>
      <c r="G55" s="7">
        <v>45.7</v>
      </c>
      <c r="H55" s="7">
        <v>40.126110633419302</v>
      </c>
      <c r="I55" s="7">
        <v>36.299999999999997</v>
      </c>
      <c r="J55" s="7">
        <v>59.206949999999999</v>
      </c>
      <c r="K55" s="7">
        <v>57.8</v>
      </c>
      <c r="L55" s="7">
        <v>40.700000000000003</v>
      </c>
      <c r="M55" s="7">
        <v>45.979211971247963</v>
      </c>
      <c r="N55" s="7">
        <v>41.655987899738136</v>
      </c>
      <c r="O55" s="7">
        <v>48.081188889020012</v>
      </c>
      <c r="P55" s="7">
        <v>49.585976026291576</v>
      </c>
      <c r="Q55" s="7">
        <v>42.227954523741303</v>
      </c>
      <c r="R55" s="7">
        <v>41.033725040603862</v>
      </c>
    </row>
    <row r="56" spans="1:18" ht="11.25" customHeight="1" x14ac:dyDescent="0.25">
      <c r="A56" s="50" t="s">
        <v>181</v>
      </c>
      <c r="B56" s="51" t="s">
        <v>180</v>
      </c>
      <c r="C56" s="7">
        <v>493.36008407375522</v>
      </c>
      <c r="D56" s="7">
        <v>538</v>
      </c>
      <c r="E56" s="7">
        <v>535</v>
      </c>
      <c r="F56" s="7">
        <v>564.4</v>
      </c>
      <c r="G56" s="7">
        <v>577.56772000000001</v>
      </c>
      <c r="H56" s="7">
        <v>603.34861947071704</v>
      </c>
      <c r="I56" s="7">
        <v>487.8</v>
      </c>
      <c r="J56" s="7">
        <v>616.20000000000005</v>
      </c>
      <c r="K56" s="7">
        <v>579.56835000000001</v>
      </c>
      <c r="L56" s="7">
        <v>398.3</v>
      </c>
      <c r="M56" s="7">
        <v>569.45638673927601</v>
      </c>
      <c r="N56" s="7">
        <v>603.826311263972</v>
      </c>
      <c r="O56" s="7">
        <v>598.61947071749296</v>
      </c>
      <c r="P56" s="7">
        <v>562.05216394382273</v>
      </c>
      <c r="Q56" s="7">
        <v>589.40001910767205</v>
      </c>
      <c r="R56" s="7">
        <v>580.99264354638353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1012.73048629025</v>
      </c>
      <c r="D59" s="5">
        <v>1025.5999999999999</v>
      </c>
      <c r="E59" s="5">
        <v>1009.9</v>
      </c>
      <c r="F59" s="5">
        <v>1036.5</v>
      </c>
      <c r="G59" s="5">
        <v>985.9</v>
      </c>
      <c r="H59" s="5">
        <v>1031.04996656157</v>
      </c>
      <c r="I59" s="5">
        <v>894.8</v>
      </c>
      <c r="J59" s="5">
        <v>1083.4000000000001</v>
      </c>
      <c r="K59" s="5">
        <v>1075.4000000000001</v>
      </c>
      <c r="L59" s="5">
        <v>1095.8</v>
      </c>
      <c r="M59" s="5">
        <v>1023.81293589376</v>
      </c>
      <c r="N59" s="5">
        <v>1068.19050348715</v>
      </c>
      <c r="O59" s="5">
        <v>1009.88822012038</v>
      </c>
      <c r="P59" s="5">
        <v>745.748543040031</v>
      </c>
      <c r="Q59" s="5">
        <v>1055.2928250692701</v>
      </c>
      <c r="R59" s="5">
        <v>1051.68625203019</v>
      </c>
    </row>
    <row r="60" spans="1:18" ht="11.25" customHeight="1" x14ac:dyDescent="0.25">
      <c r="A60" s="46" t="s">
        <v>173</v>
      </c>
      <c r="B60" s="47" t="s">
        <v>172</v>
      </c>
      <c r="C60" s="5">
        <v>222.53272188783799</v>
      </c>
      <c r="D60" s="5">
        <v>194.5</v>
      </c>
      <c r="E60" s="5">
        <v>216.1</v>
      </c>
      <c r="F60" s="5">
        <v>259.89999999999998</v>
      </c>
      <c r="G60" s="5">
        <v>244.4</v>
      </c>
      <c r="H60" s="5">
        <v>195.662558517245</v>
      </c>
      <c r="I60" s="5">
        <v>222.90307000000001</v>
      </c>
      <c r="J60" s="5">
        <v>220.1</v>
      </c>
      <c r="K60" s="5">
        <v>252.70353</v>
      </c>
      <c r="L60" s="5">
        <v>317.19562999999999</v>
      </c>
      <c r="M60" s="5">
        <v>334.07375561287898</v>
      </c>
      <c r="N60" s="5">
        <v>360.13184293493799</v>
      </c>
      <c r="O60" s="5">
        <v>421.08531575427497</v>
      </c>
      <c r="P60" s="5">
        <v>425.45619566255903</v>
      </c>
      <c r="Q60" s="5">
        <v>407.25613833954299</v>
      </c>
      <c r="R60" s="5">
        <v>412.60628642399899</v>
      </c>
    </row>
    <row r="61" spans="1:18" ht="11.25" customHeight="1" x14ac:dyDescent="0.25">
      <c r="A61" s="46" t="s">
        <v>171</v>
      </c>
      <c r="B61" s="47" t="s">
        <v>170</v>
      </c>
      <c r="C61" s="5">
        <v>774.45759369947939</v>
      </c>
      <c r="D61" s="5">
        <v>837.20203000000015</v>
      </c>
      <c r="E61" s="5">
        <v>963.60000000000014</v>
      </c>
      <c r="F61" s="5">
        <v>884.10000000000014</v>
      </c>
      <c r="G61" s="5">
        <v>1067.29873</v>
      </c>
      <c r="H61" s="5">
        <v>1484.6895567683414</v>
      </c>
      <c r="I61" s="5">
        <v>1468.7017499999999</v>
      </c>
      <c r="J61" s="5">
        <v>1205.8999999999999</v>
      </c>
      <c r="K61" s="5">
        <v>1538.39993</v>
      </c>
      <c r="L61" s="5">
        <v>1767.0978900000002</v>
      </c>
      <c r="M61" s="5">
        <v>1942.223177605812</v>
      </c>
      <c r="N61" s="5">
        <v>1946.8329034107201</v>
      </c>
      <c r="O61" s="5">
        <v>2012.348332855636</v>
      </c>
      <c r="P61" s="5">
        <v>1808.4217063150882</v>
      </c>
      <c r="Q61" s="5">
        <v>1634.9713299534455</v>
      </c>
      <c r="R61" s="5">
        <v>1661.7703257858016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774.45759369947939</v>
      </c>
      <c r="D68" s="4">
        <v>837.20203000000015</v>
      </c>
      <c r="E68" s="4">
        <v>963.60000000000014</v>
      </c>
      <c r="F68" s="4">
        <v>884.10000000000014</v>
      </c>
      <c r="G68" s="4">
        <v>1067.29873</v>
      </c>
      <c r="H68" s="4">
        <v>1484.6895567683414</v>
      </c>
      <c r="I68" s="4">
        <v>1468.7017499999999</v>
      </c>
      <c r="J68" s="4">
        <v>1205.8999999999999</v>
      </c>
      <c r="K68" s="4">
        <v>1538.39993</v>
      </c>
      <c r="L68" s="4">
        <v>1767.0978900000002</v>
      </c>
      <c r="M68" s="4">
        <v>1942.223177605812</v>
      </c>
      <c r="N68" s="4">
        <v>1946.8329034107201</v>
      </c>
      <c r="O68" s="4">
        <v>2012.348332855636</v>
      </c>
      <c r="P68" s="4">
        <v>1808.4217063150882</v>
      </c>
      <c r="Q68" s="4">
        <v>1634.9713299534455</v>
      </c>
      <c r="R68" s="4">
        <v>1661.7703257858016</v>
      </c>
    </row>
    <row r="69" spans="1:18" ht="11.25" customHeight="1" x14ac:dyDescent="0.25">
      <c r="A69" s="50" t="s">
        <v>155</v>
      </c>
      <c r="B69" s="51" t="s">
        <v>154</v>
      </c>
      <c r="C69" s="7">
        <v>130.12320649112621</v>
      </c>
      <c r="D69" s="7">
        <v>221.60054000000005</v>
      </c>
      <c r="E69" s="7">
        <v>300.5</v>
      </c>
      <c r="F69" s="7">
        <v>250.1717000000001</v>
      </c>
      <c r="G69" s="7">
        <v>334.63095999999985</v>
      </c>
      <c r="H69" s="7">
        <v>493.81375116528784</v>
      </c>
      <c r="I69" s="7">
        <v>431.22988000000009</v>
      </c>
      <c r="J69" s="7">
        <v>451.8</v>
      </c>
      <c r="K69" s="7">
        <v>625.59996999999998</v>
      </c>
      <c r="L69" s="7">
        <v>850.49897999999996</v>
      </c>
      <c r="M69" s="7">
        <v>982.80309544282181</v>
      </c>
      <c r="N69" s="7">
        <v>913.44224706219529</v>
      </c>
      <c r="O69" s="7">
        <v>923.0916212859438</v>
      </c>
      <c r="P69" s="7">
        <v>692.24706219547215</v>
      </c>
      <c r="Q69" s="7">
        <v>527.29992916865922</v>
      </c>
      <c r="R69" s="7">
        <v>525.60428011846739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68.954790223913534</v>
      </c>
      <c r="D71" s="7">
        <v>71.100169999999991</v>
      </c>
      <c r="E71" s="7">
        <v>77.7</v>
      </c>
      <c r="F71" s="7">
        <v>72.591790000000003</v>
      </c>
      <c r="G71" s="7">
        <v>67.006200000000007</v>
      </c>
      <c r="H71" s="7">
        <v>67.25898540659982</v>
      </c>
      <c r="I71" s="7">
        <v>82.405709999999999</v>
      </c>
      <c r="J71" s="7">
        <v>113</v>
      </c>
      <c r="K71" s="7">
        <v>154.09998999999999</v>
      </c>
      <c r="L71" s="7">
        <v>184.19978</v>
      </c>
      <c r="M71" s="7">
        <v>195.75809687589637</v>
      </c>
      <c r="N71" s="7">
        <v>197.21505684532315</v>
      </c>
      <c r="O71" s="7">
        <v>190.6706792777295</v>
      </c>
      <c r="P71" s="7">
        <v>194.22948313748043</v>
      </c>
      <c r="Q71" s="7">
        <v>193.96669496664725</v>
      </c>
      <c r="R71" s="7">
        <v>206.19566255851711</v>
      </c>
    </row>
    <row r="72" spans="1:18" ht="11.25" customHeight="1" x14ac:dyDescent="0.25">
      <c r="A72" s="55" t="s">
        <v>149</v>
      </c>
      <c r="B72" s="51" t="s">
        <v>148</v>
      </c>
      <c r="C72" s="7">
        <v>575.37959698443967</v>
      </c>
      <c r="D72" s="7">
        <v>544.50131999999996</v>
      </c>
      <c r="E72" s="7">
        <v>567.29999999999995</v>
      </c>
      <c r="F72" s="7">
        <v>560.43660999999997</v>
      </c>
      <c r="G72" s="7">
        <v>580.45369000000005</v>
      </c>
      <c r="H72" s="7">
        <v>595.65761259062197</v>
      </c>
      <c r="I72" s="7">
        <v>586.64063999999996</v>
      </c>
      <c r="J72" s="7">
        <v>614.29999999999995</v>
      </c>
      <c r="K72" s="7">
        <v>668.19997000000001</v>
      </c>
      <c r="L72" s="7">
        <v>715.89914999999996</v>
      </c>
      <c r="M72" s="7">
        <v>752.17349765931135</v>
      </c>
      <c r="N72" s="7">
        <v>833.59606381962453</v>
      </c>
      <c r="O72" s="7">
        <v>898.58603229196285</v>
      </c>
      <c r="P72" s="7">
        <v>921.9451609821358</v>
      </c>
      <c r="Q72" s="7">
        <v>913.70470581813913</v>
      </c>
      <c r="R72" s="7">
        <v>929.97038310881692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18.100000000000001</v>
      </c>
      <c r="F73" s="7">
        <v>0.89990000000000003</v>
      </c>
      <c r="G73" s="7">
        <v>85.207880000000003</v>
      </c>
      <c r="H73" s="7">
        <v>327.95920760583181</v>
      </c>
      <c r="I73" s="7">
        <v>368.42552000000001</v>
      </c>
      <c r="J73" s="7">
        <v>26.8</v>
      </c>
      <c r="K73" s="7">
        <v>90.5</v>
      </c>
      <c r="L73" s="7">
        <v>16.499980000000001</v>
      </c>
      <c r="M73" s="7">
        <v>11.4884876277826</v>
      </c>
      <c r="N73" s="7">
        <v>2.5795356835769616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18.100000000000001</v>
      </c>
      <c r="F77" s="6">
        <v>0.89990000000000003</v>
      </c>
      <c r="G77" s="6">
        <v>85.207880000000003</v>
      </c>
      <c r="H77" s="6">
        <v>327.95920760583181</v>
      </c>
      <c r="I77" s="6">
        <v>368.42552000000001</v>
      </c>
      <c r="J77" s="6">
        <v>26.8</v>
      </c>
      <c r="K77" s="6">
        <v>90.5</v>
      </c>
      <c r="L77" s="6">
        <v>16.499980000000001</v>
      </c>
      <c r="M77" s="6">
        <v>11.4884876277826</v>
      </c>
      <c r="N77" s="6">
        <v>2.5795356835769616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547.00471274959023</v>
      </c>
      <c r="D80" s="5">
        <v>540.60131000000001</v>
      </c>
      <c r="E80" s="5">
        <v>579.6</v>
      </c>
      <c r="F80" s="5">
        <v>632</v>
      </c>
      <c r="G80" s="5">
        <v>654.49921999999992</v>
      </c>
      <c r="H80" s="5">
        <v>671.65835533344762</v>
      </c>
      <c r="I80" s="5">
        <v>635.50076000000001</v>
      </c>
      <c r="J80" s="5">
        <v>665.40000000000009</v>
      </c>
      <c r="K80" s="5">
        <v>695.39996999999994</v>
      </c>
      <c r="L80" s="5">
        <v>687.79917999999998</v>
      </c>
      <c r="M80" s="5">
        <v>667.02493551160796</v>
      </c>
      <c r="N80" s="5">
        <v>710.08885067354504</v>
      </c>
      <c r="O80" s="5">
        <v>706.02847043087695</v>
      </c>
      <c r="P80" s="5">
        <v>754.323110728958</v>
      </c>
      <c r="Q80" s="5">
        <v>778.35077645279</v>
      </c>
      <c r="R80" s="5">
        <v>760.89137288621396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547.00471274959023</v>
      </c>
      <c r="D82" s="4">
        <v>540.60131000000001</v>
      </c>
      <c r="E82" s="4">
        <v>579.6</v>
      </c>
      <c r="F82" s="4">
        <v>632</v>
      </c>
      <c r="G82" s="4">
        <v>654.49921999999992</v>
      </c>
      <c r="H82" s="4">
        <v>671.65835533344762</v>
      </c>
      <c r="I82" s="4">
        <v>635.50076000000001</v>
      </c>
      <c r="J82" s="4">
        <v>665.40000000000009</v>
      </c>
      <c r="K82" s="4">
        <v>695.39996999999994</v>
      </c>
      <c r="L82" s="4">
        <v>687.79917999999998</v>
      </c>
      <c r="M82" s="4">
        <v>667.02493551160796</v>
      </c>
      <c r="N82" s="4">
        <v>710.08885067354504</v>
      </c>
      <c r="O82" s="4">
        <v>706.02847043087695</v>
      </c>
      <c r="P82" s="4">
        <v>754.323110728958</v>
      </c>
      <c r="Q82" s="4">
        <v>778.35077645279</v>
      </c>
      <c r="R82" s="4">
        <v>760.89137288621396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314</v>
      </c>
      <c r="B1" s="42" t="s">
        <v>313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1012.73048629025</v>
      </c>
      <c r="D2" s="45">
        <v>1025.5999999999999</v>
      </c>
      <c r="E2" s="45">
        <v>1009.9</v>
      </c>
      <c r="F2" s="45">
        <v>1036.5</v>
      </c>
      <c r="G2" s="45">
        <v>985.9</v>
      </c>
      <c r="H2" s="45">
        <v>1031.04996656157</v>
      </c>
      <c r="I2" s="45">
        <v>894.8</v>
      </c>
      <c r="J2" s="45">
        <v>1083.4000000000001</v>
      </c>
      <c r="K2" s="45">
        <v>1075.4000000000001</v>
      </c>
      <c r="L2" s="45">
        <v>1095.8</v>
      </c>
      <c r="M2" s="45">
        <v>1023.81293589376</v>
      </c>
      <c r="N2" s="45">
        <v>1068.19050348715</v>
      </c>
      <c r="O2" s="45">
        <v>1009.88822012038</v>
      </c>
      <c r="P2" s="45">
        <v>745.748543040031</v>
      </c>
      <c r="Q2" s="45">
        <v>1055.2928250692701</v>
      </c>
      <c r="R2" s="45">
        <v>1051.68625203019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1012.73048629025</v>
      </c>
      <c r="D59" s="5">
        <v>1025.5999999999999</v>
      </c>
      <c r="E59" s="5">
        <v>1009.9</v>
      </c>
      <c r="F59" s="5">
        <v>1036.5</v>
      </c>
      <c r="G59" s="5">
        <v>985.9</v>
      </c>
      <c r="H59" s="5">
        <v>1031.04996656157</v>
      </c>
      <c r="I59" s="5">
        <v>894.8</v>
      </c>
      <c r="J59" s="5">
        <v>1083.4000000000001</v>
      </c>
      <c r="K59" s="5">
        <v>1075.4000000000001</v>
      </c>
      <c r="L59" s="5">
        <v>1095.8</v>
      </c>
      <c r="M59" s="5">
        <v>1023.81293589376</v>
      </c>
      <c r="N59" s="5">
        <v>1068.19050348715</v>
      </c>
      <c r="O59" s="5">
        <v>1009.88822012038</v>
      </c>
      <c r="P59" s="5">
        <v>745.748543040031</v>
      </c>
      <c r="Q59" s="5">
        <v>1055.2928250692701</v>
      </c>
      <c r="R59" s="5">
        <v>1051.68625203019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316</v>
      </c>
      <c r="B1" s="42" t="s">
        <v>315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17966.276594395076</v>
      </c>
      <c r="D2" s="45">
        <v>19043.308199999999</v>
      </c>
      <c r="E2" s="45">
        <v>19531.170149999998</v>
      </c>
      <c r="F2" s="45">
        <v>19689.809160000004</v>
      </c>
      <c r="G2" s="45">
        <v>20410.358570000004</v>
      </c>
      <c r="H2" s="45">
        <v>19779.055239985944</v>
      </c>
      <c r="I2" s="45">
        <v>19329.619899999998</v>
      </c>
      <c r="J2" s="45">
        <v>19830.539639999999</v>
      </c>
      <c r="K2" s="45">
        <v>20255.603519999997</v>
      </c>
      <c r="L2" s="45">
        <v>21040.246839999996</v>
      </c>
      <c r="M2" s="45">
        <v>21915.179946435292</v>
      </c>
      <c r="N2" s="45">
        <v>20302.581154541571</v>
      </c>
      <c r="O2" s="45">
        <v>19139.546226157592</v>
      </c>
      <c r="P2" s="45">
        <v>18861.039466446779</v>
      </c>
      <c r="Q2" s="45">
        <v>19134.970375549943</v>
      </c>
      <c r="R2" s="45">
        <v>19770.354987422648</v>
      </c>
    </row>
    <row r="3" spans="1:18" ht="11.25" customHeight="1" x14ac:dyDescent="0.25">
      <c r="A3" s="46" t="s">
        <v>286</v>
      </c>
      <c r="B3" s="47" t="s">
        <v>285</v>
      </c>
      <c r="C3" s="5">
        <v>4998.3266193828886</v>
      </c>
      <c r="D3" s="5">
        <v>5349.0482599999996</v>
      </c>
      <c r="E3" s="5">
        <v>5394.2655199999999</v>
      </c>
      <c r="F3" s="5">
        <v>5507.2652200000002</v>
      </c>
      <c r="G3" s="5">
        <v>5316.9936799999996</v>
      </c>
      <c r="H3" s="5">
        <v>4958.2722150256495</v>
      </c>
      <c r="I3" s="5">
        <v>5030.2059799999997</v>
      </c>
      <c r="J3" s="5">
        <v>5125.83745</v>
      </c>
      <c r="K3" s="5">
        <v>4844.6997899999997</v>
      </c>
      <c r="L3" s="5">
        <v>4976.3940700000003</v>
      </c>
      <c r="M3" s="5">
        <v>4669.1745485812544</v>
      </c>
      <c r="N3" s="5">
        <v>4348.7866628451311</v>
      </c>
      <c r="O3" s="5">
        <v>5049.7754848571749</v>
      </c>
      <c r="P3" s="5">
        <v>5206.553931403455</v>
      </c>
      <c r="Q3" s="5">
        <v>6049.3437632043606</v>
      </c>
      <c r="R3" s="5">
        <v>7942.4206572625953</v>
      </c>
    </row>
    <row r="4" spans="1:18" ht="11.25" customHeight="1" x14ac:dyDescent="0.25">
      <c r="A4" s="48" t="s">
        <v>284</v>
      </c>
      <c r="B4" s="49" t="s">
        <v>283</v>
      </c>
      <c r="C4" s="4">
        <v>4998.3266193828886</v>
      </c>
      <c r="D4" s="4">
        <v>5349.0482599999996</v>
      </c>
      <c r="E4" s="4">
        <v>5394.2655199999999</v>
      </c>
      <c r="F4" s="4">
        <v>5507.2652200000002</v>
      </c>
      <c r="G4" s="4">
        <v>5316.9936799999996</v>
      </c>
      <c r="H4" s="4">
        <v>4958.2722150256495</v>
      </c>
      <c r="I4" s="4">
        <v>5030.2059799999997</v>
      </c>
      <c r="J4" s="4">
        <v>5125.83745</v>
      </c>
      <c r="K4" s="4">
        <v>4844.6997899999997</v>
      </c>
      <c r="L4" s="4">
        <v>4976.3940700000003</v>
      </c>
      <c r="M4" s="4">
        <v>4669.1745485812544</v>
      </c>
      <c r="N4" s="4">
        <v>4348.7866628451311</v>
      </c>
      <c r="O4" s="4">
        <v>5049.7754848571749</v>
      </c>
      <c r="P4" s="4">
        <v>5206.553931403455</v>
      </c>
      <c r="Q4" s="4">
        <v>6049.3437632043606</v>
      </c>
      <c r="R4" s="4">
        <v>7942.4206572625953</v>
      </c>
    </row>
    <row r="5" spans="1:18" ht="11.25" customHeight="1" x14ac:dyDescent="0.25">
      <c r="A5" s="50" t="s">
        <v>282</v>
      </c>
      <c r="B5" s="51" t="s">
        <v>281</v>
      </c>
      <c r="C5" s="7">
        <v>4998.3266193828886</v>
      </c>
      <c r="D5" s="7">
        <v>5349.0482599999996</v>
      </c>
      <c r="E5" s="7">
        <v>5394.2655199999999</v>
      </c>
      <c r="F5" s="7">
        <v>5507.2652200000002</v>
      </c>
      <c r="G5" s="7">
        <v>5316.9936799999996</v>
      </c>
      <c r="H5" s="7">
        <v>4958.2722150256495</v>
      </c>
      <c r="I5" s="7">
        <v>5030.2059799999997</v>
      </c>
      <c r="J5" s="7">
        <v>5125.83745</v>
      </c>
      <c r="K5" s="7">
        <v>4844.6997899999997</v>
      </c>
      <c r="L5" s="7">
        <v>4976.3940700000003</v>
      </c>
      <c r="M5" s="7">
        <v>4669.1745485812544</v>
      </c>
      <c r="N5" s="7">
        <v>4348.7866628451311</v>
      </c>
      <c r="O5" s="7">
        <v>5049.7754848571749</v>
      </c>
      <c r="P5" s="7">
        <v>5206.553931403455</v>
      </c>
      <c r="Q5" s="7">
        <v>6049.3437632043606</v>
      </c>
      <c r="R5" s="7">
        <v>7942.4206572625953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4998.3266193828886</v>
      </c>
      <c r="D8" s="6">
        <v>5349.0482599999996</v>
      </c>
      <c r="E8" s="6">
        <v>5394.2655199999999</v>
      </c>
      <c r="F8" s="6">
        <v>5507.2652200000002</v>
      </c>
      <c r="G8" s="6">
        <v>5316.9936799999996</v>
      </c>
      <c r="H8" s="6">
        <v>4958.2722150256495</v>
      </c>
      <c r="I8" s="6">
        <v>5030.2059799999997</v>
      </c>
      <c r="J8" s="6">
        <v>5125.83745</v>
      </c>
      <c r="K8" s="6">
        <v>4844.6997899999997</v>
      </c>
      <c r="L8" s="6">
        <v>4976.3940700000003</v>
      </c>
      <c r="M8" s="6">
        <v>4669.1745485812544</v>
      </c>
      <c r="N8" s="6">
        <v>4348.7866628451311</v>
      </c>
      <c r="O8" s="6">
        <v>5049.7754848571749</v>
      </c>
      <c r="P8" s="6">
        <v>5206.553931403455</v>
      </c>
      <c r="Q8" s="6">
        <v>6049.3437632043606</v>
      </c>
      <c r="R8" s="6">
        <v>7942.4206572625953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664.06994534169962</v>
      </c>
      <c r="D21" s="5">
        <v>621.63725000000011</v>
      </c>
      <c r="E21" s="5">
        <v>587.45218</v>
      </c>
      <c r="F21" s="5">
        <v>630.08154000000002</v>
      </c>
      <c r="G21" s="5">
        <v>620.64987000000008</v>
      </c>
      <c r="H21" s="5">
        <v>544.95310110955074</v>
      </c>
      <c r="I21" s="5">
        <v>568.20577000000003</v>
      </c>
      <c r="J21" s="5">
        <v>586.40602000000001</v>
      </c>
      <c r="K21" s="5">
        <v>601.96379999999999</v>
      </c>
      <c r="L21" s="5">
        <v>431.4918100000001</v>
      </c>
      <c r="M21" s="5">
        <v>386.15002935346467</v>
      </c>
      <c r="N21" s="5">
        <v>520.62406705673936</v>
      </c>
      <c r="O21" s="5">
        <v>423.74943803530505</v>
      </c>
      <c r="P21" s="5">
        <v>421.53887353281635</v>
      </c>
      <c r="Q21" s="5">
        <v>586.58530008989862</v>
      </c>
      <c r="R21" s="5">
        <v>354.01630207178397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664.06994534169962</v>
      </c>
      <c r="D30" s="4">
        <v>621.63725000000011</v>
      </c>
      <c r="E30" s="4">
        <v>587.45218</v>
      </c>
      <c r="F30" s="4">
        <v>630.08154000000002</v>
      </c>
      <c r="G30" s="4">
        <v>620.64987000000008</v>
      </c>
      <c r="H30" s="4">
        <v>544.95310110955074</v>
      </c>
      <c r="I30" s="4">
        <v>568.20577000000003</v>
      </c>
      <c r="J30" s="4">
        <v>586.40602000000001</v>
      </c>
      <c r="K30" s="4">
        <v>601.96379999999999</v>
      </c>
      <c r="L30" s="4">
        <v>431.4918100000001</v>
      </c>
      <c r="M30" s="4">
        <v>386.15002935346467</v>
      </c>
      <c r="N30" s="4">
        <v>520.62406705673936</v>
      </c>
      <c r="O30" s="4">
        <v>423.74943803530505</v>
      </c>
      <c r="P30" s="4">
        <v>421.53887353281635</v>
      </c>
      <c r="Q30" s="4">
        <v>586.58530008989862</v>
      </c>
      <c r="R30" s="4">
        <v>354.01630207178397</v>
      </c>
    </row>
    <row r="31" spans="1:18" ht="11.25" customHeight="1" x14ac:dyDescent="0.25">
      <c r="A31" s="50" t="s">
        <v>231</v>
      </c>
      <c r="B31" s="51" t="s">
        <v>230</v>
      </c>
      <c r="C31" s="7">
        <v>437.19027829875085</v>
      </c>
      <c r="D31" s="7">
        <v>384.3361900000001</v>
      </c>
      <c r="E31" s="7">
        <v>348.65183000000002</v>
      </c>
      <c r="F31" s="7">
        <v>355.18154000000004</v>
      </c>
      <c r="G31" s="7">
        <v>381.05064000000004</v>
      </c>
      <c r="H31" s="7">
        <v>359.46543149315482</v>
      </c>
      <c r="I31" s="7">
        <v>389.70559000000003</v>
      </c>
      <c r="J31" s="7">
        <v>416.70546000000002</v>
      </c>
      <c r="K31" s="7">
        <v>442.66326000000004</v>
      </c>
      <c r="L31" s="7">
        <v>389.69171000000006</v>
      </c>
      <c r="M31" s="7">
        <v>344.35199568928914</v>
      </c>
      <c r="N31" s="7">
        <v>467.43310505798797</v>
      </c>
      <c r="O31" s="7">
        <v>377.8193531919955</v>
      </c>
      <c r="P31" s="7">
        <v>378.9048809848083</v>
      </c>
      <c r="Q31" s="7">
        <v>443.65995883026278</v>
      </c>
      <c r="R31" s="7">
        <v>334.6458989698408</v>
      </c>
    </row>
    <row r="32" spans="1:18" ht="11.25" customHeight="1" x14ac:dyDescent="0.25">
      <c r="A32" s="52" t="s">
        <v>229</v>
      </c>
      <c r="B32" s="53" t="s">
        <v>228</v>
      </c>
      <c r="C32" s="6">
        <v>437.19027829875085</v>
      </c>
      <c r="D32" s="6">
        <v>384.3361900000001</v>
      </c>
      <c r="E32" s="6">
        <v>348.65183000000002</v>
      </c>
      <c r="F32" s="6">
        <v>355.18154000000004</v>
      </c>
      <c r="G32" s="6">
        <v>381.05064000000004</v>
      </c>
      <c r="H32" s="6">
        <v>359.46543149315482</v>
      </c>
      <c r="I32" s="6">
        <v>389.70559000000003</v>
      </c>
      <c r="J32" s="6">
        <v>416.70546000000002</v>
      </c>
      <c r="K32" s="6">
        <v>442.66326000000004</v>
      </c>
      <c r="L32" s="6">
        <v>389.69171000000006</v>
      </c>
      <c r="M32" s="6">
        <v>344.35199568928914</v>
      </c>
      <c r="N32" s="6">
        <v>467.43310505798797</v>
      </c>
      <c r="O32" s="6">
        <v>377.8193531919955</v>
      </c>
      <c r="P32" s="6">
        <v>378.9048809848083</v>
      </c>
      <c r="Q32" s="6">
        <v>443.65995883026278</v>
      </c>
      <c r="R32" s="6">
        <v>334.6458989698408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7.1414907301654686</v>
      </c>
      <c r="D43" s="7">
        <v>7.1000300000000003</v>
      </c>
      <c r="E43" s="7">
        <v>13.30002</v>
      </c>
      <c r="F43" s="7">
        <v>12.2</v>
      </c>
      <c r="G43" s="7">
        <v>11.199960000000001</v>
      </c>
      <c r="H43" s="7">
        <v>17.340207074620604</v>
      </c>
      <c r="I43" s="7">
        <v>12.200010000000001</v>
      </c>
      <c r="J43" s="7">
        <v>10.20003</v>
      </c>
      <c r="K43" s="7">
        <v>12.20004</v>
      </c>
      <c r="L43" s="7">
        <v>12.20003</v>
      </c>
      <c r="M43" s="7">
        <v>11.225757612664287</v>
      </c>
      <c r="N43" s="7">
        <v>10.198716108426979</v>
      </c>
      <c r="O43" s="7">
        <v>16.313181460208256</v>
      </c>
      <c r="P43" s="7">
        <v>24.48170440431835</v>
      </c>
      <c r="Q43" s="7">
        <v>69.360827375999719</v>
      </c>
      <c r="R43" s="7">
        <v>19.370403101943168</v>
      </c>
    </row>
    <row r="44" spans="1:18" ht="11.25" customHeight="1" x14ac:dyDescent="0.25">
      <c r="A44" s="50" t="s">
        <v>205</v>
      </c>
      <c r="B44" s="51" t="s">
        <v>204</v>
      </c>
      <c r="C44" s="7">
        <v>6.6876836269108084</v>
      </c>
      <c r="D44" s="7">
        <v>24.800110000000004</v>
      </c>
      <c r="E44" s="7">
        <v>13.400019999999998</v>
      </c>
      <c r="F44" s="7">
        <v>25.8</v>
      </c>
      <c r="G44" s="7">
        <v>15.299950000000003</v>
      </c>
      <c r="H44" s="7">
        <v>8.5984497890680665</v>
      </c>
      <c r="I44" s="7">
        <v>9.6000099999999993</v>
      </c>
      <c r="J44" s="7">
        <v>5.7000200000000003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0.9553832971900752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213.05049268587243</v>
      </c>
      <c r="D45" s="7">
        <v>205.40092000000001</v>
      </c>
      <c r="E45" s="7">
        <v>212.10031000000001</v>
      </c>
      <c r="F45" s="7">
        <v>236.9</v>
      </c>
      <c r="G45" s="7">
        <v>213.09932000000001</v>
      </c>
      <c r="H45" s="7">
        <v>159.54901275270726</v>
      </c>
      <c r="I45" s="7">
        <v>156.70016000000001</v>
      </c>
      <c r="J45" s="7">
        <v>153.80051</v>
      </c>
      <c r="K45" s="7">
        <v>147.10050000000001</v>
      </c>
      <c r="L45" s="7">
        <v>29.600069999999999</v>
      </c>
      <c r="M45" s="7">
        <v>30.572276051511292</v>
      </c>
      <c r="N45" s="7">
        <v>42.992245890324433</v>
      </c>
      <c r="O45" s="7">
        <v>29.616903383101327</v>
      </c>
      <c r="P45" s="7">
        <v>18.152288143689699</v>
      </c>
      <c r="Q45" s="7">
        <v>72.609130586446028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213.05049268587243</v>
      </c>
      <c r="D51" s="6">
        <v>205.40092000000001</v>
      </c>
      <c r="E51" s="6">
        <v>212.10031000000001</v>
      </c>
      <c r="F51" s="6">
        <v>236.9</v>
      </c>
      <c r="G51" s="6">
        <v>213.09932000000001</v>
      </c>
      <c r="H51" s="6">
        <v>159.54901275270726</v>
      </c>
      <c r="I51" s="6">
        <v>156.70016000000001</v>
      </c>
      <c r="J51" s="6">
        <v>153.80051</v>
      </c>
      <c r="K51" s="6">
        <v>147.10050000000001</v>
      </c>
      <c r="L51" s="6">
        <v>29.600069999999999</v>
      </c>
      <c r="M51" s="6">
        <v>30.572276051511292</v>
      </c>
      <c r="N51" s="6">
        <v>42.992245890324433</v>
      </c>
      <c r="O51" s="6">
        <v>29.616903383101327</v>
      </c>
      <c r="P51" s="6">
        <v>18.152288143689699</v>
      </c>
      <c r="Q51" s="6">
        <v>72.609130586446028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10934.935107863219</v>
      </c>
      <c r="D52" s="5">
        <v>11647.93146</v>
      </c>
      <c r="E52" s="5">
        <v>11970.128990000001</v>
      </c>
      <c r="F52" s="5">
        <v>11956.172399999999</v>
      </c>
      <c r="G52" s="5">
        <v>12707.20645</v>
      </c>
      <c r="H52" s="5">
        <v>12114.827174596514</v>
      </c>
      <c r="I52" s="5">
        <v>11593.2161</v>
      </c>
      <c r="J52" s="5">
        <v>12216.102269999999</v>
      </c>
      <c r="K52" s="5">
        <v>12524.8614</v>
      </c>
      <c r="L52" s="5">
        <v>13106.18246</v>
      </c>
      <c r="M52" s="5">
        <v>14182.279871409022</v>
      </c>
      <c r="N52" s="5">
        <v>12673.115271403032</v>
      </c>
      <c r="O52" s="5">
        <v>10556.605998020064</v>
      </c>
      <c r="P52" s="5">
        <v>10290.795187510234</v>
      </c>
      <c r="Q52" s="5">
        <v>9735.1650099586677</v>
      </c>
      <c r="R52" s="5">
        <v>8719.6426865386438</v>
      </c>
    </row>
    <row r="53" spans="1:18" ht="11.25" customHeight="1" x14ac:dyDescent="0.25">
      <c r="A53" s="48" t="s">
        <v>187</v>
      </c>
      <c r="B53" s="49" t="s">
        <v>186</v>
      </c>
      <c r="C53" s="4">
        <v>10372.980476769411</v>
      </c>
      <c r="D53" s="4">
        <v>11050.03146</v>
      </c>
      <c r="E53" s="4">
        <v>11383.128990000001</v>
      </c>
      <c r="F53" s="4">
        <v>11326.8724</v>
      </c>
      <c r="G53" s="4">
        <v>12083.93873</v>
      </c>
      <c r="H53" s="4">
        <v>11471.352444492379</v>
      </c>
      <c r="I53" s="4">
        <v>11069.116099999999</v>
      </c>
      <c r="J53" s="4">
        <v>11540.695319999999</v>
      </c>
      <c r="K53" s="4">
        <v>11887.493049999999</v>
      </c>
      <c r="L53" s="4">
        <v>12667.18246</v>
      </c>
      <c r="M53" s="4">
        <v>13566.844272698498</v>
      </c>
      <c r="N53" s="4">
        <v>12027.632972239322</v>
      </c>
      <c r="O53" s="4">
        <v>9909.9053384135514</v>
      </c>
      <c r="P53" s="4">
        <v>9679.1570475401186</v>
      </c>
      <c r="Q53" s="4">
        <v>9103.5370363272541</v>
      </c>
      <c r="R53" s="4">
        <v>8097.6163179516561</v>
      </c>
    </row>
    <row r="54" spans="1:18" ht="11.25" customHeight="1" x14ac:dyDescent="0.25">
      <c r="A54" s="48" t="s">
        <v>185</v>
      </c>
      <c r="B54" s="49" t="s">
        <v>184</v>
      </c>
      <c r="C54" s="4">
        <v>561.95463109380717</v>
      </c>
      <c r="D54" s="4">
        <v>597.9</v>
      </c>
      <c r="E54" s="4">
        <v>587</v>
      </c>
      <c r="F54" s="4">
        <v>629.29999999999995</v>
      </c>
      <c r="G54" s="4">
        <v>623.26772000000005</v>
      </c>
      <c r="H54" s="4">
        <v>643.47473010413637</v>
      </c>
      <c r="I54" s="4">
        <v>524.1</v>
      </c>
      <c r="J54" s="4">
        <v>675.40695000000005</v>
      </c>
      <c r="K54" s="4">
        <v>637.36834999999996</v>
      </c>
      <c r="L54" s="4">
        <v>439</v>
      </c>
      <c r="M54" s="4">
        <v>615.435598710524</v>
      </c>
      <c r="N54" s="4">
        <v>645.48229916371019</v>
      </c>
      <c r="O54" s="4">
        <v>646.700659606513</v>
      </c>
      <c r="P54" s="4">
        <v>611.63813997011425</v>
      </c>
      <c r="Q54" s="4">
        <v>631.6279736314134</v>
      </c>
      <c r="R54" s="4">
        <v>622.02636858698736</v>
      </c>
    </row>
    <row r="55" spans="1:18" ht="11.25" customHeight="1" x14ac:dyDescent="0.25">
      <c r="A55" s="50" t="s">
        <v>183</v>
      </c>
      <c r="B55" s="51" t="s">
        <v>182</v>
      </c>
      <c r="C55" s="7">
        <v>68.594547020051948</v>
      </c>
      <c r="D55" s="7">
        <v>59.9</v>
      </c>
      <c r="E55" s="7">
        <v>52</v>
      </c>
      <c r="F55" s="7">
        <v>64.900000000000006</v>
      </c>
      <c r="G55" s="7">
        <v>45.7</v>
      </c>
      <c r="H55" s="7">
        <v>40.126110633419302</v>
      </c>
      <c r="I55" s="7">
        <v>36.299999999999997</v>
      </c>
      <c r="J55" s="7">
        <v>59.206949999999999</v>
      </c>
      <c r="K55" s="7">
        <v>57.8</v>
      </c>
      <c r="L55" s="7">
        <v>40.700000000000003</v>
      </c>
      <c r="M55" s="7">
        <v>45.979211971247963</v>
      </c>
      <c r="N55" s="7">
        <v>41.655987899738136</v>
      </c>
      <c r="O55" s="7">
        <v>48.081188889020012</v>
      </c>
      <c r="P55" s="7">
        <v>49.585976026291576</v>
      </c>
      <c r="Q55" s="7">
        <v>42.227954523741303</v>
      </c>
      <c r="R55" s="7">
        <v>41.033725040603862</v>
      </c>
    </row>
    <row r="56" spans="1:18" ht="11.25" customHeight="1" x14ac:dyDescent="0.25">
      <c r="A56" s="50" t="s">
        <v>181</v>
      </c>
      <c r="B56" s="51" t="s">
        <v>180</v>
      </c>
      <c r="C56" s="7">
        <v>493.36008407375522</v>
      </c>
      <c r="D56" s="7">
        <v>538</v>
      </c>
      <c r="E56" s="7">
        <v>535</v>
      </c>
      <c r="F56" s="7">
        <v>564.4</v>
      </c>
      <c r="G56" s="7">
        <v>577.56772000000001</v>
      </c>
      <c r="H56" s="7">
        <v>603.34861947071704</v>
      </c>
      <c r="I56" s="7">
        <v>487.8</v>
      </c>
      <c r="J56" s="7">
        <v>616.20000000000005</v>
      </c>
      <c r="K56" s="7">
        <v>579.56835000000001</v>
      </c>
      <c r="L56" s="7">
        <v>398.3</v>
      </c>
      <c r="M56" s="7">
        <v>569.45638673927601</v>
      </c>
      <c r="N56" s="7">
        <v>603.826311263972</v>
      </c>
      <c r="O56" s="7">
        <v>598.61947071749296</v>
      </c>
      <c r="P56" s="7">
        <v>562.05216394382273</v>
      </c>
      <c r="Q56" s="7">
        <v>589.40001910767205</v>
      </c>
      <c r="R56" s="7">
        <v>580.99264354638353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222.53272188783799</v>
      </c>
      <c r="D60" s="5">
        <v>194.5</v>
      </c>
      <c r="E60" s="5">
        <v>216.1</v>
      </c>
      <c r="F60" s="5">
        <v>259.89999999999998</v>
      </c>
      <c r="G60" s="5">
        <v>244.4</v>
      </c>
      <c r="H60" s="5">
        <v>195.662558517245</v>
      </c>
      <c r="I60" s="5">
        <v>222.90307000000001</v>
      </c>
      <c r="J60" s="5">
        <v>220.1</v>
      </c>
      <c r="K60" s="5">
        <v>252.70353</v>
      </c>
      <c r="L60" s="5">
        <v>317.19562999999999</v>
      </c>
      <c r="M60" s="5">
        <v>334.07375561287898</v>
      </c>
      <c r="N60" s="5">
        <v>360.13184293493799</v>
      </c>
      <c r="O60" s="5">
        <v>421.08531575427497</v>
      </c>
      <c r="P60" s="5">
        <v>425.45619566255903</v>
      </c>
      <c r="Q60" s="5">
        <v>407.25613833954299</v>
      </c>
      <c r="R60" s="5">
        <v>412.60628642399899</v>
      </c>
    </row>
    <row r="61" spans="1:18" ht="11.25" customHeight="1" x14ac:dyDescent="0.25">
      <c r="A61" s="46" t="s">
        <v>171</v>
      </c>
      <c r="B61" s="47" t="s">
        <v>170</v>
      </c>
      <c r="C61" s="5">
        <v>674.14234640455823</v>
      </c>
      <c r="D61" s="5">
        <v>753.10182000000009</v>
      </c>
      <c r="E61" s="5">
        <v>865.21872000000008</v>
      </c>
      <c r="F61" s="5">
        <v>791.09535000000005</v>
      </c>
      <c r="G61" s="5">
        <v>962.90349999999989</v>
      </c>
      <c r="H61" s="5">
        <v>1384.7074069314604</v>
      </c>
      <c r="I61" s="5">
        <v>1367.9022199999999</v>
      </c>
      <c r="J61" s="5">
        <v>1105.3938999999998</v>
      </c>
      <c r="K61" s="5">
        <v>1429.98766</v>
      </c>
      <c r="L61" s="5">
        <v>1632.9835600000001</v>
      </c>
      <c r="M61" s="5">
        <v>1793.4665553232476</v>
      </c>
      <c r="N61" s="5">
        <v>1798.1034125199237</v>
      </c>
      <c r="O61" s="5">
        <v>1982.3015190598971</v>
      </c>
      <c r="P61" s="5">
        <v>1762.3721676087566</v>
      </c>
      <c r="Q61" s="5">
        <v>1578.2693875046803</v>
      </c>
      <c r="R61" s="5">
        <v>1580.7776822394176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674.14234640455823</v>
      </c>
      <c r="D68" s="4">
        <v>753.10182000000009</v>
      </c>
      <c r="E68" s="4">
        <v>865.21872000000008</v>
      </c>
      <c r="F68" s="4">
        <v>791.09535000000005</v>
      </c>
      <c r="G68" s="4">
        <v>962.90349999999989</v>
      </c>
      <c r="H68" s="4">
        <v>1384.7074069314604</v>
      </c>
      <c r="I68" s="4">
        <v>1367.9022199999999</v>
      </c>
      <c r="J68" s="4">
        <v>1105.3938999999998</v>
      </c>
      <c r="K68" s="4">
        <v>1429.98766</v>
      </c>
      <c r="L68" s="4">
        <v>1632.9835600000001</v>
      </c>
      <c r="M68" s="4">
        <v>1793.4665553232476</v>
      </c>
      <c r="N68" s="4">
        <v>1798.1034125199237</v>
      </c>
      <c r="O68" s="4">
        <v>1982.3015190598971</v>
      </c>
      <c r="P68" s="4">
        <v>1762.3721676087566</v>
      </c>
      <c r="Q68" s="4">
        <v>1578.2693875046803</v>
      </c>
      <c r="R68" s="4">
        <v>1580.7776822394176</v>
      </c>
    </row>
    <row r="69" spans="1:18" ht="11.25" customHeight="1" x14ac:dyDescent="0.25">
      <c r="A69" s="50" t="s">
        <v>155</v>
      </c>
      <c r="B69" s="51" t="s">
        <v>154</v>
      </c>
      <c r="C69" s="7">
        <v>121.52475672299011</v>
      </c>
      <c r="D69" s="7">
        <v>213.00052000000005</v>
      </c>
      <c r="E69" s="7">
        <v>291.89999999999998</v>
      </c>
      <c r="F69" s="7">
        <v>241.57263000000009</v>
      </c>
      <c r="G69" s="7">
        <v>326.03102999999987</v>
      </c>
      <c r="H69" s="7">
        <v>485.21529112393813</v>
      </c>
      <c r="I69" s="7">
        <v>422.62990000000008</v>
      </c>
      <c r="J69" s="7">
        <v>443.20114000000001</v>
      </c>
      <c r="K69" s="7">
        <v>616.99992999999995</v>
      </c>
      <c r="L69" s="7">
        <v>841.89846999999997</v>
      </c>
      <c r="M69" s="7">
        <v>974.20465245339517</v>
      </c>
      <c r="N69" s="7">
        <v>904.8437847633204</v>
      </c>
      <c r="O69" s="7">
        <v>913.94382344511064</v>
      </c>
      <c r="P69" s="7">
        <v>681.83336811357776</v>
      </c>
      <c r="Q69" s="7">
        <v>517.22064766914036</v>
      </c>
      <c r="R69" s="7">
        <v>504.87245629120082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55.842154327505995</v>
      </c>
      <c r="D71" s="7">
        <v>59.600139999999996</v>
      </c>
      <c r="E71" s="7">
        <v>67.8</v>
      </c>
      <c r="F71" s="7">
        <v>65.082260000000005</v>
      </c>
      <c r="G71" s="7">
        <v>56.606150000000007</v>
      </c>
      <c r="H71" s="7">
        <v>56.606450613189203</v>
      </c>
      <c r="I71" s="7">
        <v>71.792770000000004</v>
      </c>
      <c r="J71" s="7">
        <v>102.99918</v>
      </c>
      <c r="K71" s="7">
        <v>144.61341999999999</v>
      </c>
      <c r="L71" s="7">
        <v>174.99179000000001</v>
      </c>
      <c r="M71" s="7">
        <v>187.51792204490368</v>
      </c>
      <c r="N71" s="7">
        <v>184.19794117615331</v>
      </c>
      <c r="O71" s="7">
        <v>169.7716633228236</v>
      </c>
      <c r="P71" s="7">
        <v>158.59363851304329</v>
      </c>
      <c r="Q71" s="7">
        <v>147.34403401740076</v>
      </c>
      <c r="R71" s="7">
        <v>145.93484283939992</v>
      </c>
    </row>
    <row r="72" spans="1:18" ht="11.25" customHeight="1" x14ac:dyDescent="0.25">
      <c r="A72" s="55" t="s">
        <v>149</v>
      </c>
      <c r="B72" s="51" t="s">
        <v>148</v>
      </c>
      <c r="C72" s="7">
        <v>496.77543535406215</v>
      </c>
      <c r="D72" s="7">
        <v>480.50115999999997</v>
      </c>
      <c r="E72" s="7">
        <v>487.41871999999995</v>
      </c>
      <c r="F72" s="7">
        <v>483.54055999999997</v>
      </c>
      <c r="G72" s="7">
        <v>495.05844000000002</v>
      </c>
      <c r="H72" s="7">
        <v>514.92645758850131</v>
      </c>
      <c r="I72" s="7">
        <v>505.05402999999995</v>
      </c>
      <c r="J72" s="7">
        <v>532.39357999999993</v>
      </c>
      <c r="K72" s="7">
        <v>577.87431000000004</v>
      </c>
      <c r="L72" s="7">
        <v>599.59331999999995</v>
      </c>
      <c r="M72" s="7">
        <v>620.25549319716595</v>
      </c>
      <c r="N72" s="7">
        <v>706.48215089687301</v>
      </c>
      <c r="O72" s="7">
        <v>898.58603229196285</v>
      </c>
      <c r="P72" s="7">
        <v>921.9451609821358</v>
      </c>
      <c r="Q72" s="7">
        <v>913.70470581813913</v>
      </c>
      <c r="R72" s="7">
        <v>929.97038310881692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18.100000000000001</v>
      </c>
      <c r="F73" s="7">
        <v>0.89990000000000003</v>
      </c>
      <c r="G73" s="7">
        <v>85.207880000000003</v>
      </c>
      <c r="H73" s="7">
        <v>327.95920760583181</v>
      </c>
      <c r="I73" s="7">
        <v>368.42552000000001</v>
      </c>
      <c r="J73" s="7">
        <v>26.8</v>
      </c>
      <c r="K73" s="7">
        <v>90.5</v>
      </c>
      <c r="L73" s="7">
        <v>16.499980000000001</v>
      </c>
      <c r="M73" s="7">
        <v>11.4884876277826</v>
      </c>
      <c r="N73" s="7">
        <v>2.5795356835769616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18.100000000000001</v>
      </c>
      <c r="F77" s="6">
        <v>0.89990000000000003</v>
      </c>
      <c r="G77" s="6">
        <v>85.207880000000003</v>
      </c>
      <c r="H77" s="6">
        <v>327.95920760583181</v>
      </c>
      <c r="I77" s="6">
        <v>368.42552000000001</v>
      </c>
      <c r="J77" s="6">
        <v>26.8</v>
      </c>
      <c r="K77" s="6">
        <v>90.5</v>
      </c>
      <c r="L77" s="6">
        <v>16.499980000000001</v>
      </c>
      <c r="M77" s="6">
        <v>11.4884876277826</v>
      </c>
      <c r="N77" s="6">
        <v>2.5795356835769616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472.26985351487417</v>
      </c>
      <c r="D80" s="5">
        <v>477.08941000000004</v>
      </c>
      <c r="E80" s="5">
        <v>498.00474000000003</v>
      </c>
      <c r="F80" s="5">
        <v>545.29465000000005</v>
      </c>
      <c r="G80" s="5">
        <v>558.20506999999998</v>
      </c>
      <c r="H80" s="5">
        <v>580.6327838055264</v>
      </c>
      <c r="I80" s="5">
        <v>547.18676000000005</v>
      </c>
      <c r="J80" s="5">
        <v>576.70000000000005</v>
      </c>
      <c r="K80" s="5">
        <v>601.38733999999999</v>
      </c>
      <c r="L80" s="5">
        <v>575.99930999999992</v>
      </c>
      <c r="M80" s="5">
        <v>550.03518615542237</v>
      </c>
      <c r="N80" s="5">
        <v>601.81989778180764</v>
      </c>
      <c r="O80" s="5">
        <v>706.02847043087695</v>
      </c>
      <c r="P80" s="5">
        <v>754.323110728958</v>
      </c>
      <c r="Q80" s="5">
        <v>778.35077645279</v>
      </c>
      <c r="R80" s="5">
        <v>760.89137288621396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472.26985351487417</v>
      </c>
      <c r="D82" s="4">
        <v>477.08941000000004</v>
      </c>
      <c r="E82" s="4">
        <v>498.00474000000003</v>
      </c>
      <c r="F82" s="4">
        <v>545.29465000000005</v>
      </c>
      <c r="G82" s="4">
        <v>558.20506999999998</v>
      </c>
      <c r="H82" s="4">
        <v>580.6327838055264</v>
      </c>
      <c r="I82" s="4">
        <v>547.18676000000005</v>
      </c>
      <c r="J82" s="4">
        <v>576.70000000000005</v>
      </c>
      <c r="K82" s="4">
        <v>601.38733999999999</v>
      </c>
      <c r="L82" s="4">
        <v>575.99930999999992</v>
      </c>
      <c r="M82" s="4">
        <v>550.03518615542237</v>
      </c>
      <c r="N82" s="4">
        <v>601.81989778180764</v>
      </c>
      <c r="O82" s="4">
        <v>706.02847043087695</v>
      </c>
      <c r="P82" s="4">
        <v>754.323110728958</v>
      </c>
      <c r="Q82" s="4">
        <v>778.35077645279</v>
      </c>
      <c r="R82" s="4">
        <v>760.89137288621396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7067.2159963730919</v>
      </c>
      <c r="D2" s="45">
        <v>7664.2665799999995</v>
      </c>
      <c r="E2" s="45">
        <v>8032.6864000000005</v>
      </c>
      <c r="F2" s="45">
        <v>8511.2928300000003</v>
      </c>
      <c r="G2" s="45">
        <v>8334.4489299999987</v>
      </c>
      <c r="H2" s="45">
        <v>7545.8656670656146</v>
      </c>
      <c r="I2" s="45">
        <v>6655.7337499999994</v>
      </c>
      <c r="J2" s="45">
        <v>6942.6145800000022</v>
      </c>
      <c r="K2" s="45">
        <v>6894.0925199999983</v>
      </c>
      <c r="L2" s="45">
        <v>8089.3408299999992</v>
      </c>
      <c r="M2" s="45">
        <v>8392.4890775535223</v>
      </c>
      <c r="N2" s="45">
        <v>8377.1293550997761</v>
      </c>
      <c r="O2" s="45">
        <v>7319.8855377754235</v>
      </c>
      <c r="P2" s="45">
        <v>7892.9524024813772</v>
      </c>
      <c r="Q2" s="45">
        <v>8461.0119669776832</v>
      </c>
      <c r="R2" s="45">
        <v>9364.0866310417841</v>
      </c>
    </row>
    <row r="3" spans="1:18" ht="11.25" customHeight="1" x14ac:dyDescent="0.25">
      <c r="A3" s="46" t="s">
        <v>286</v>
      </c>
      <c r="B3" s="47" t="s">
        <v>285</v>
      </c>
      <c r="C3" s="5">
        <v>2867.4874593426293</v>
      </c>
      <c r="D3" s="5">
        <v>3025.6560099999997</v>
      </c>
      <c r="E3" s="5">
        <v>3009.19562</v>
      </c>
      <c r="F3" s="5">
        <v>3386.7569100000001</v>
      </c>
      <c r="G3" s="5">
        <v>3209.5796199999995</v>
      </c>
      <c r="H3" s="5">
        <v>2945.4467614850328</v>
      </c>
      <c r="I3" s="5">
        <v>2786.8033099999998</v>
      </c>
      <c r="J3" s="5">
        <v>2840.0075499999998</v>
      </c>
      <c r="K3" s="5">
        <v>2685.0815399999997</v>
      </c>
      <c r="L3" s="5">
        <v>3098.9089000000004</v>
      </c>
      <c r="M3" s="5">
        <v>2742.2108136557445</v>
      </c>
      <c r="N3" s="5">
        <v>3130.9592051208529</v>
      </c>
      <c r="O3" s="5">
        <v>3637.6264257686089</v>
      </c>
      <c r="P3" s="5">
        <v>3795.5852969743964</v>
      </c>
      <c r="Q3" s="5">
        <v>4459.2100730292786</v>
      </c>
      <c r="R3" s="5">
        <v>5823.6131112375069</v>
      </c>
    </row>
    <row r="4" spans="1:18" ht="11.25" customHeight="1" x14ac:dyDescent="0.25">
      <c r="A4" s="48" t="s">
        <v>284</v>
      </c>
      <c r="B4" s="49" t="s">
        <v>283</v>
      </c>
      <c r="C4" s="4">
        <v>2867.4874593426293</v>
      </c>
      <c r="D4" s="4">
        <v>3025.6560099999997</v>
      </c>
      <c r="E4" s="4">
        <v>3009.19562</v>
      </c>
      <c r="F4" s="4">
        <v>3386.7569100000001</v>
      </c>
      <c r="G4" s="4">
        <v>3209.5796199999995</v>
      </c>
      <c r="H4" s="4">
        <v>2945.4467614850328</v>
      </c>
      <c r="I4" s="4">
        <v>2786.8033099999998</v>
      </c>
      <c r="J4" s="4">
        <v>2840.0075499999998</v>
      </c>
      <c r="K4" s="4">
        <v>2685.0815399999997</v>
      </c>
      <c r="L4" s="4">
        <v>3098.9089000000004</v>
      </c>
      <c r="M4" s="4">
        <v>2742.2108136557445</v>
      </c>
      <c r="N4" s="4">
        <v>3130.9592051208529</v>
      </c>
      <c r="O4" s="4">
        <v>3637.6264257686089</v>
      </c>
      <c r="P4" s="4">
        <v>3795.5852969743964</v>
      </c>
      <c r="Q4" s="4">
        <v>4459.2100730292786</v>
      </c>
      <c r="R4" s="4">
        <v>5823.6131112375069</v>
      </c>
    </row>
    <row r="5" spans="1:18" ht="11.25" customHeight="1" x14ac:dyDescent="0.25">
      <c r="A5" s="50" t="s">
        <v>282</v>
      </c>
      <c r="B5" s="51" t="s">
        <v>281</v>
      </c>
      <c r="C5" s="7">
        <v>2867.4874593426293</v>
      </c>
      <c r="D5" s="7">
        <v>3025.6560099999997</v>
      </c>
      <c r="E5" s="7">
        <v>3009.19562</v>
      </c>
      <c r="F5" s="7">
        <v>3386.7569100000001</v>
      </c>
      <c r="G5" s="7">
        <v>3209.5796199999995</v>
      </c>
      <c r="H5" s="7">
        <v>2945.4467614850328</v>
      </c>
      <c r="I5" s="7">
        <v>2786.8033099999998</v>
      </c>
      <c r="J5" s="7">
        <v>2840.0075499999998</v>
      </c>
      <c r="K5" s="7">
        <v>2685.0815399999997</v>
      </c>
      <c r="L5" s="7">
        <v>3098.9089000000004</v>
      </c>
      <c r="M5" s="7">
        <v>2742.2108136557445</v>
      </c>
      <c r="N5" s="7">
        <v>3130.9592051208529</v>
      </c>
      <c r="O5" s="7">
        <v>3637.6264257686089</v>
      </c>
      <c r="P5" s="7">
        <v>3795.5852969743964</v>
      </c>
      <c r="Q5" s="7">
        <v>4459.2100730292786</v>
      </c>
      <c r="R5" s="7">
        <v>5823.6131112375069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2867.4874593426293</v>
      </c>
      <c r="D8" s="6">
        <v>3025.6560099999997</v>
      </c>
      <c r="E8" s="6">
        <v>3009.19562</v>
      </c>
      <c r="F8" s="6">
        <v>3386.7569100000001</v>
      </c>
      <c r="G8" s="6">
        <v>3209.5796199999995</v>
      </c>
      <c r="H8" s="6">
        <v>2945.4467614850328</v>
      </c>
      <c r="I8" s="6">
        <v>2786.8033099999998</v>
      </c>
      <c r="J8" s="6">
        <v>2840.0075499999998</v>
      </c>
      <c r="K8" s="6">
        <v>2685.0815399999997</v>
      </c>
      <c r="L8" s="6">
        <v>3098.9089000000004</v>
      </c>
      <c r="M8" s="6">
        <v>2742.2108136557445</v>
      </c>
      <c r="N8" s="6">
        <v>3130.9592051208529</v>
      </c>
      <c r="O8" s="6">
        <v>3637.6264257686089</v>
      </c>
      <c r="P8" s="6">
        <v>3795.5852969743964</v>
      </c>
      <c r="Q8" s="6">
        <v>4459.2100730292786</v>
      </c>
      <c r="R8" s="6">
        <v>5823.6131112375069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3434.6336997451758</v>
      </c>
      <c r="D52" s="5">
        <v>3811.3506299999999</v>
      </c>
      <c r="E52" s="5">
        <v>4132.3031200000005</v>
      </c>
      <c r="F52" s="5">
        <v>4230.7409499999994</v>
      </c>
      <c r="G52" s="5">
        <v>4209.086659999999</v>
      </c>
      <c r="H52" s="5">
        <v>3629.0799715690287</v>
      </c>
      <c r="I52" s="5">
        <v>3344.7765599999998</v>
      </c>
      <c r="J52" s="5">
        <v>3551.3633600000012</v>
      </c>
      <c r="K52" s="5">
        <v>3557.2708499999985</v>
      </c>
      <c r="L52" s="5">
        <v>4165.0161399999988</v>
      </c>
      <c r="M52" s="5">
        <v>4762.5139886950928</v>
      </c>
      <c r="N52" s="5">
        <v>4545.7894473687375</v>
      </c>
      <c r="O52" s="5">
        <v>2936.648425799583</v>
      </c>
      <c r="P52" s="5">
        <v>3520.0484330271356</v>
      </c>
      <c r="Q52" s="5">
        <v>3624.1627624977946</v>
      </c>
      <c r="R52" s="5">
        <v>3090.2970189589996</v>
      </c>
    </row>
    <row r="53" spans="1:18" ht="11.25" customHeight="1" x14ac:dyDescent="0.25">
      <c r="A53" s="48" t="s">
        <v>187</v>
      </c>
      <c r="B53" s="49" t="s">
        <v>186</v>
      </c>
      <c r="C53" s="4">
        <v>3047.8006675536499</v>
      </c>
      <c r="D53" s="4">
        <v>3347.7305200000001</v>
      </c>
      <c r="E53" s="4">
        <v>3723.9027600000004</v>
      </c>
      <c r="F53" s="4">
        <v>3830.9416299999993</v>
      </c>
      <c r="G53" s="4">
        <v>3782.2431099999994</v>
      </c>
      <c r="H53" s="4">
        <v>3218.7667191496107</v>
      </c>
      <c r="I53" s="4">
        <v>3007.4766</v>
      </c>
      <c r="J53" s="4">
        <v>3109.684330000001</v>
      </c>
      <c r="K53" s="4">
        <v>3140.3268099999987</v>
      </c>
      <c r="L53" s="4">
        <v>3877.815849999999</v>
      </c>
      <c r="M53" s="4">
        <v>4382.6276182279771</v>
      </c>
      <c r="N53" s="4">
        <v>4148.7069772916584</v>
      </c>
      <c r="O53" s="4">
        <v>2488.5932658413772</v>
      </c>
      <c r="P53" s="4">
        <v>3134.3343508449334</v>
      </c>
      <c r="Q53" s="4">
        <v>3213.0351699874091</v>
      </c>
      <c r="R53" s="4">
        <v>2676.0196489624013</v>
      </c>
    </row>
    <row r="54" spans="1:18" ht="11.25" customHeight="1" x14ac:dyDescent="0.25">
      <c r="A54" s="48" t="s">
        <v>185</v>
      </c>
      <c r="B54" s="49" t="s">
        <v>184</v>
      </c>
      <c r="C54" s="4">
        <v>386.83303219152594</v>
      </c>
      <c r="D54" s="4">
        <v>463.62011000000001</v>
      </c>
      <c r="E54" s="4">
        <v>408.40035999999998</v>
      </c>
      <c r="F54" s="4">
        <v>399.79931999999991</v>
      </c>
      <c r="G54" s="4">
        <v>426.84354999999999</v>
      </c>
      <c r="H54" s="4">
        <v>410.31325241941806</v>
      </c>
      <c r="I54" s="4">
        <v>337.29996</v>
      </c>
      <c r="J54" s="4">
        <v>441.67903000000007</v>
      </c>
      <c r="K54" s="4">
        <v>416.94404000000003</v>
      </c>
      <c r="L54" s="4">
        <v>287.20029</v>
      </c>
      <c r="M54" s="4">
        <v>379.88637046711574</v>
      </c>
      <c r="N54" s="4">
        <v>397.08247007707939</v>
      </c>
      <c r="O54" s="4">
        <v>448.05515995820605</v>
      </c>
      <c r="P54" s="4">
        <v>385.71408218220216</v>
      </c>
      <c r="Q54" s="4">
        <v>411.12759251038557</v>
      </c>
      <c r="R54" s="4">
        <v>414.27736999659817</v>
      </c>
    </row>
    <row r="55" spans="1:18" ht="11.25" customHeight="1" x14ac:dyDescent="0.25">
      <c r="A55" s="50" t="s">
        <v>183</v>
      </c>
      <c r="B55" s="51" t="s">
        <v>182</v>
      </c>
      <c r="C55" s="7">
        <v>61.286075088249717</v>
      </c>
      <c r="D55" s="7">
        <v>53.100059999999999</v>
      </c>
      <c r="E55" s="7">
        <v>45.299630000000001</v>
      </c>
      <c r="F55" s="7">
        <v>58.699820000000003</v>
      </c>
      <c r="G55" s="7">
        <v>38.099940000000004</v>
      </c>
      <c r="H55" s="7">
        <v>35.229730785430462</v>
      </c>
      <c r="I55" s="7">
        <v>32.399989999999995</v>
      </c>
      <c r="J55" s="7">
        <v>53.71555</v>
      </c>
      <c r="K55" s="7">
        <v>51.8</v>
      </c>
      <c r="L55" s="7">
        <v>35.60022</v>
      </c>
      <c r="M55" s="7">
        <v>39.769032692014491</v>
      </c>
      <c r="N55" s="7">
        <v>36.210163234278639</v>
      </c>
      <c r="O55" s="7">
        <v>43.282612062971438</v>
      </c>
      <c r="P55" s="7">
        <v>45.310499287993785</v>
      </c>
      <c r="Q55" s="7">
        <v>38.456328338175396</v>
      </c>
      <c r="R55" s="7">
        <v>38.119805101748419</v>
      </c>
    </row>
    <row r="56" spans="1:18" ht="11.25" customHeight="1" x14ac:dyDescent="0.25">
      <c r="A56" s="50" t="s">
        <v>181</v>
      </c>
      <c r="B56" s="51" t="s">
        <v>180</v>
      </c>
      <c r="C56" s="7">
        <v>325.54695710327621</v>
      </c>
      <c r="D56" s="7">
        <v>410.52005000000003</v>
      </c>
      <c r="E56" s="7">
        <v>363.10073</v>
      </c>
      <c r="F56" s="7">
        <v>341.09949999999992</v>
      </c>
      <c r="G56" s="7">
        <v>388.74360999999999</v>
      </c>
      <c r="H56" s="7">
        <v>375.08352163398763</v>
      </c>
      <c r="I56" s="7">
        <v>304.89997</v>
      </c>
      <c r="J56" s="7">
        <v>387.96348000000006</v>
      </c>
      <c r="K56" s="7">
        <v>365.14404000000002</v>
      </c>
      <c r="L56" s="7">
        <v>251.60007000000002</v>
      </c>
      <c r="M56" s="7">
        <v>340.11733777510125</v>
      </c>
      <c r="N56" s="7">
        <v>360.87230684280075</v>
      </c>
      <c r="O56" s="7">
        <v>404.7725478952346</v>
      </c>
      <c r="P56" s="7">
        <v>340.4035828942084</v>
      </c>
      <c r="Q56" s="7">
        <v>372.67126417221016</v>
      </c>
      <c r="R56" s="7">
        <v>376.15756489484977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448.76742414863611</v>
      </c>
      <c r="D61" s="5">
        <v>511.30073000000004</v>
      </c>
      <c r="E61" s="5">
        <v>559.78450999999995</v>
      </c>
      <c r="F61" s="5">
        <v>532.70366000000013</v>
      </c>
      <c r="G61" s="5">
        <v>543.18454999999994</v>
      </c>
      <c r="H61" s="5">
        <v>577.33853433307354</v>
      </c>
      <c r="I61" s="5">
        <v>351.45389000000006</v>
      </c>
      <c r="J61" s="5">
        <v>373.8158699999999</v>
      </c>
      <c r="K61" s="5">
        <v>497.34337999999997</v>
      </c>
      <c r="L61" s="5">
        <v>656.6159899999999</v>
      </c>
      <c r="M61" s="5">
        <v>758.16720541766108</v>
      </c>
      <c r="N61" s="5">
        <v>638.52405113152508</v>
      </c>
      <c r="O61" s="5">
        <v>675.00783916414321</v>
      </c>
      <c r="P61" s="5">
        <v>501.88636140694922</v>
      </c>
      <c r="Q61" s="5">
        <v>377.63913145060951</v>
      </c>
      <c r="R61" s="5">
        <v>450.17650084527907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448.76742414863611</v>
      </c>
      <c r="D68" s="4">
        <v>511.30073000000004</v>
      </c>
      <c r="E68" s="4">
        <v>559.78450999999995</v>
      </c>
      <c r="F68" s="4">
        <v>532.70366000000013</v>
      </c>
      <c r="G68" s="4">
        <v>543.18454999999994</v>
      </c>
      <c r="H68" s="4">
        <v>577.33853433307354</v>
      </c>
      <c r="I68" s="4">
        <v>351.45389000000006</v>
      </c>
      <c r="J68" s="4">
        <v>373.8158699999999</v>
      </c>
      <c r="K68" s="4">
        <v>497.34337999999997</v>
      </c>
      <c r="L68" s="4">
        <v>656.6159899999999</v>
      </c>
      <c r="M68" s="4">
        <v>758.16720541766108</v>
      </c>
      <c r="N68" s="4">
        <v>638.52405113152508</v>
      </c>
      <c r="O68" s="4">
        <v>675.00783916414321</v>
      </c>
      <c r="P68" s="4">
        <v>501.88636140694922</v>
      </c>
      <c r="Q68" s="4">
        <v>377.63913145060951</v>
      </c>
      <c r="R68" s="4">
        <v>450.17650084527907</v>
      </c>
    </row>
    <row r="69" spans="1:18" ht="11.25" customHeight="1" x14ac:dyDescent="0.25">
      <c r="A69" s="50" t="s">
        <v>155</v>
      </c>
      <c r="B69" s="51" t="s">
        <v>154</v>
      </c>
      <c r="C69" s="7">
        <v>85.482921444886344</v>
      </c>
      <c r="D69" s="7">
        <v>161.09995000000004</v>
      </c>
      <c r="E69" s="7">
        <v>198.70070999999996</v>
      </c>
      <c r="F69" s="7">
        <v>178.08043000000009</v>
      </c>
      <c r="G69" s="7">
        <v>181.74362999999988</v>
      </c>
      <c r="H69" s="7">
        <v>201.10818367037007</v>
      </c>
      <c r="I69" s="7">
        <v>166.73040000000009</v>
      </c>
      <c r="J69" s="7">
        <v>178.75900999999999</v>
      </c>
      <c r="K69" s="7">
        <v>321.85453999999993</v>
      </c>
      <c r="L69" s="7">
        <v>455.39336999999995</v>
      </c>
      <c r="M69" s="7">
        <v>587.36932251504913</v>
      </c>
      <c r="N69" s="7">
        <v>544.11455892690287</v>
      </c>
      <c r="O69" s="7">
        <v>563.24705562143333</v>
      </c>
      <c r="P69" s="7">
        <v>390.84692675233879</v>
      </c>
      <c r="Q69" s="7">
        <v>362.42464138515493</v>
      </c>
      <c r="R69" s="7">
        <v>437.04000069176573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30.548381259572366</v>
      </c>
      <c r="D71" s="7">
        <v>32.000010000000003</v>
      </c>
      <c r="E71" s="7">
        <v>36.67953</v>
      </c>
      <c r="F71" s="7">
        <v>34.467150000000004</v>
      </c>
      <c r="G71" s="7">
        <v>31.006600000000009</v>
      </c>
      <c r="H71" s="7">
        <v>26.822503509612464</v>
      </c>
      <c r="I71" s="7">
        <v>25.334140000000005</v>
      </c>
      <c r="J71" s="7">
        <v>31.294679999999993</v>
      </c>
      <c r="K71" s="7">
        <v>27.095439999999996</v>
      </c>
      <c r="L71" s="7">
        <v>25.502050000000015</v>
      </c>
      <c r="M71" s="7">
        <v>24.6488836006185</v>
      </c>
      <c r="N71" s="7">
        <v>21.80554615222011</v>
      </c>
      <c r="O71" s="7">
        <v>21.902180313513608</v>
      </c>
      <c r="P71" s="7">
        <v>18.844918556396877</v>
      </c>
      <c r="Q71" s="7">
        <v>15.214490065454569</v>
      </c>
      <c r="R71" s="7">
        <v>13.136500153513348</v>
      </c>
    </row>
    <row r="72" spans="1:18" ht="11.25" customHeight="1" x14ac:dyDescent="0.25">
      <c r="A72" s="55" t="s">
        <v>149</v>
      </c>
      <c r="B72" s="51" t="s">
        <v>148</v>
      </c>
      <c r="C72" s="7">
        <v>332.7361214441774</v>
      </c>
      <c r="D72" s="7">
        <v>318.20076999999998</v>
      </c>
      <c r="E72" s="7">
        <v>324.40426999999994</v>
      </c>
      <c r="F72" s="7">
        <v>320.15607999999997</v>
      </c>
      <c r="G72" s="7">
        <v>330.43432000000001</v>
      </c>
      <c r="H72" s="7">
        <v>349.40784715309098</v>
      </c>
      <c r="I72" s="7">
        <v>159.38934999999998</v>
      </c>
      <c r="J72" s="7">
        <v>163.76217999999994</v>
      </c>
      <c r="K72" s="7">
        <v>148.39340000000004</v>
      </c>
      <c r="L72" s="7">
        <v>175.72056999999995</v>
      </c>
      <c r="M72" s="7">
        <v>146.14899930199334</v>
      </c>
      <c r="N72" s="7">
        <v>72.60394605240208</v>
      </c>
      <c r="O72" s="7">
        <v>89.858603229196291</v>
      </c>
      <c r="P72" s="7">
        <v>92.194516098213583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316.32741313665088</v>
      </c>
      <c r="D80" s="5">
        <v>315.95921000000004</v>
      </c>
      <c r="E80" s="5">
        <v>331.40315000000004</v>
      </c>
      <c r="F80" s="5">
        <v>361.09131000000002</v>
      </c>
      <c r="G80" s="5">
        <v>372.59809999999999</v>
      </c>
      <c r="H80" s="5">
        <v>394.00039967847948</v>
      </c>
      <c r="I80" s="5">
        <v>172.69999000000007</v>
      </c>
      <c r="J80" s="5">
        <v>177.42780000000005</v>
      </c>
      <c r="K80" s="5">
        <v>154.39675</v>
      </c>
      <c r="L80" s="5">
        <v>168.79979999999995</v>
      </c>
      <c r="M80" s="5">
        <v>129.59706978502396</v>
      </c>
      <c r="N80" s="5">
        <v>61.856651478660865</v>
      </c>
      <c r="O80" s="5">
        <v>70.602847043087692</v>
      </c>
      <c r="P80" s="5">
        <v>75.4323110728958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316.32741313665088</v>
      </c>
      <c r="D82" s="4">
        <v>315.95921000000004</v>
      </c>
      <c r="E82" s="4">
        <v>331.40315000000004</v>
      </c>
      <c r="F82" s="4">
        <v>361.09131000000002</v>
      </c>
      <c r="G82" s="4">
        <v>372.59809999999999</v>
      </c>
      <c r="H82" s="4">
        <v>394.00039967847948</v>
      </c>
      <c r="I82" s="4">
        <v>172.69999000000007</v>
      </c>
      <c r="J82" s="4">
        <v>177.42780000000005</v>
      </c>
      <c r="K82" s="4">
        <v>154.39675</v>
      </c>
      <c r="L82" s="4">
        <v>168.79979999999995</v>
      </c>
      <c r="M82" s="4">
        <v>129.59706978502396</v>
      </c>
      <c r="N82" s="4">
        <v>61.856651478660865</v>
      </c>
      <c r="O82" s="4">
        <v>70.602847043087692</v>
      </c>
      <c r="P82" s="4">
        <v>75.4323110728958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10676.527876134147</v>
      </c>
      <c r="D2" s="45">
        <v>11184.54162</v>
      </c>
      <c r="E2" s="45">
        <v>11282.383749999999</v>
      </c>
      <c r="F2" s="45">
        <v>10918.616330000001</v>
      </c>
      <c r="G2" s="45">
        <v>11831.509640000002</v>
      </c>
      <c r="H2" s="45">
        <v>12037.527014403087</v>
      </c>
      <c r="I2" s="45">
        <v>12450.983079999998</v>
      </c>
      <c r="J2" s="45">
        <v>12667.825059999999</v>
      </c>
      <c r="K2" s="45">
        <v>13108.807470000002</v>
      </c>
      <c r="L2" s="45">
        <v>12633.71038</v>
      </c>
      <c r="M2" s="45">
        <v>13188.617113268889</v>
      </c>
      <c r="N2" s="45">
        <v>11565.319956506857</v>
      </c>
      <c r="O2" s="45">
        <v>11398.575372627896</v>
      </c>
      <c r="P2" s="45">
        <v>10542.630868302844</v>
      </c>
      <c r="Q2" s="45">
        <v>10266.702270232716</v>
      </c>
      <c r="R2" s="45">
        <v>9993.6620699568684</v>
      </c>
    </row>
    <row r="3" spans="1:18" ht="11.25" customHeight="1" x14ac:dyDescent="0.25">
      <c r="A3" s="46" t="s">
        <v>286</v>
      </c>
      <c r="B3" s="47" t="s">
        <v>285</v>
      </c>
      <c r="C3" s="5">
        <v>2130.8391600402592</v>
      </c>
      <c r="D3" s="5">
        <v>2323.3922499999999</v>
      </c>
      <c r="E3" s="5">
        <v>2385.0699</v>
      </c>
      <c r="F3" s="5">
        <v>2120.5083100000002</v>
      </c>
      <c r="G3" s="5">
        <v>2107.4140600000001</v>
      </c>
      <c r="H3" s="5">
        <v>2012.8254535406168</v>
      </c>
      <c r="I3" s="5">
        <v>2243.4026699999999</v>
      </c>
      <c r="J3" s="5">
        <v>2285.8299000000002</v>
      </c>
      <c r="K3" s="5">
        <v>2159.61825</v>
      </c>
      <c r="L3" s="5">
        <v>1877.4851699999999</v>
      </c>
      <c r="M3" s="5">
        <v>1926.9637349255099</v>
      </c>
      <c r="N3" s="5">
        <v>1217.8274577242782</v>
      </c>
      <c r="O3" s="5">
        <v>1412.149059088566</v>
      </c>
      <c r="P3" s="5">
        <v>1410.9686344290585</v>
      </c>
      <c r="Q3" s="5">
        <v>1590.1336901750819</v>
      </c>
      <c r="R3" s="5">
        <v>2118.8075460250884</v>
      </c>
    </row>
    <row r="4" spans="1:18" ht="11.25" customHeight="1" x14ac:dyDescent="0.25">
      <c r="A4" s="48" t="s">
        <v>284</v>
      </c>
      <c r="B4" s="49" t="s">
        <v>283</v>
      </c>
      <c r="C4" s="4">
        <v>2130.8391600402592</v>
      </c>
      <c r="D4" s="4">
        <v>2323.3922499999999</v>
      </c>
      <c r="E4" s="4">
        <v>2385.0699</v>
      </c>
      <c r="F4" s="4">
        <v>2120.5083100000002</v>
      </c>
      <c r="G4" s="4">
        <v>2107.4140600000001</v>
      </c>
      <c r="H4" s="4">
        <v>2012.8254535406168</v>
      </c>
      <c r="I4" s="4">
        <v>2243.4026699999999</v>
      </c>
      <c r="J4" s="4">
        <v>2285.8299000000002</v>
      </c>
      <c r="K4" s="4">
        <v>2159.61825</v>
      </c>
      <c r="L4" s="4">
        <v>1877.4851699999999</v>
      </c>
      <c r="M4" s="4">
        <v>1926.9637349255099</v>
      </c>
      <c r="N4" s="4">
        <v>1217.8274577242782</v>
      </c>
      <c r="O4" s="4">
        <v>1412.149059088566</v>
      </c>
      <c r="P4" s="4">
        <v>1410.9686344290585</v>
      </c>
      <c r="Q4" s="4">
        <v>1590.1336901750819</v>
      </c>
      <c r="R4" s="4">
        <v>2118.8075460250884</v>
      </c>
    </row>
    <row r="5" spans="1:18" ht="11.25" customHeight="1" x14ac:dyDescent="0.25">
      <c r="A5" s="50" t="s">
        <v>282</v>
      </c>
      <c r="B5" s="51" t="s">
        <v>281</v>
      </c>
      <c r="C5" s="7">
        <v>2130.8391600402592</v>
      </c>
      <c r="D5" s="7">
        <v>2323.3922499999999</v>
      </c>
      <c r="E5" s="7">
        <v>2385.0699</v>
      </c>
      <c r="F5" s="7">
        <v>2120.5083100000002</v>
      </c>
      <c r="G5" s="7">
        <v>2107.4140600000001</v>
      </c>
      <c r="H5" s="7">
        <v>2012.8254535406168</v>
      </c>
      <c r="I5" s="7">
        <v>2243.4026699999999</v>
      </c>
      <c r="J5" s="7">
        <v>2285.8299000000002</v>
      </c>
      <c r="K5" s="7">
        <v>2159.61825</v>
      </c>
      <c r="L5" s="7">
        <v>1877.4851699999999</v>
      </c>
      <c r="M5" s="7">
        <v>1926.9637349255099</v>
      </c>
      <c r="N5" s="7">
        <v>1217.8274577242782</v>
      </c>
      <c r="O5" s="7">
        <v>1412.149059088566</v>
      </c>
      <c r="P5" s="7">
        <v>1410.9686344290585</v>
      </c>
      <c r="Q5" s="7">
        <v>1590.1336901750819</v>
      </c>
      <c r="R5" s="7">
        <v>2118.8075460250884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2130.8391600402592</v>
      </c>
      <c r="D8" s="6">
        <v>2323.3922499999999</v>
      </c>
      <c r="E8" s="6">
        <v>2385.0699</v>
      </c>
      <c r="F8" s="6">
        <v>2120.5083100000002</v>
      </c>
      <c r="G8" s="6">
        <v>2107.4140600000001</v>
      </c>
      <c r="H8" s="6">
        <v>2012.8254535406168</v>
      </c>
      <c r="I8" s="6">
        <v>2243.4026699999999</v>
      </c>
      <c r="J8" s="6">
        <v>2285.8299000000002</v>
      </c>
      <c r="K8" s="6">
        <v>2159.61825</v>
      </c>
      <c r="L8" s="6">
        <v>1877.4851699999999</v>
      </c>
      <c r="M8" s="6">
        <v>1926.9637349255099</v>
      </c>
      <c r="N8" s="6">
        <v>1217.8274577242782</v>
      </c>
      <c r="O8" s="6">
        <v>1412.149059088566</v>
      </c>
      <c r="P8" s="6">
        <v>1410.9686344290585</v>
      </c>
      <c r="Q8" s="6">
        <v>1590.1336901750819</v>
      </c>
      <c r="R8" s="6">
        <v>2118.8075460250884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664.06994534169962</v>
      </c>
      <c r="D21" s="5">
        <v>621.63725000000011</v>
      </c>
      <c r="E21" s="5">
        <v>587.45218</v>
      </c>
      <c r="F21" s="5">
        <v>630.08154000000002</v>
      </c>
      <c r="G21" s="5">
        <v>620.64987000000008</v>
      </c>
      <c r="H21" s="5">
        <v>544.95310110955074</v>
      </c>
      <c r="I21" s="5">
        <v>568.20577000000003</v>
      </c>
      <c r="J21" s="5">
        <v>586.40602000000001</v>
      </c>
      <c r="K21" s="5">
        <v>601.96379999999999</v>
      </c>
      <c r="L21" s="5">
        <v>431.4918100000001</v>
      </c>
      <c r="M21" s="5">
        <v>386.15002935346467</v>
      </c>
      <c r="N21" s="5">
        <v>520.62406705673936</v>
      </c>
      <c r="O21" s="5">
        <v>423.74943803530505</v>
      </c>
      <c r="P21" s="5">
        <v>421.53887353281635</v>
      </c>
      <c r="Q21" s="5">
        <v>586.58530008989862</v>
      </c>
      <c r="R21" s="5">
        <v>354.01630207178397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664.06994534169962</v>
      </c>
      <c r="D30" s="4">
        <v>621.63725000000011</v>
      </c>
      <c r="E30" s="4">
        <v>587.45218</v>
      </c>
      <c r="F30" s="4">
        <v>630.08154000000002</v>
      </c>
      <c r="G30" s="4">
        <v>620.64987000000008</v>
      </c>
      <c r="H30" s="4">
        <v>544.95310110955074</v>
      </c>
      <c r="I30" s="4">
        <v>568.20577000000003</v>
      </c>
      <c r="J30" s="4">
        <v>586.40602000000001</v>
      </c>
      <c r="K30" s="4">
        <v>601.96379999999999</v>
      </c>
      <c r="L30" s="4">
        <v>431.4918100000001</v>
      </c>
      <c r="M30" s="4">
        <v>386.15002935346467</v>
      </c>
      <c r="N30" s="4">
        <v>520.62406705673936</v>
      </c>
      <c r="O30" s="4">
        <v>423.74943803530505</v>
      </c>
      <c r="P30" s="4">
        <v>421.53887353281635</v>
      </c>
      <c r="Q30" s="4">
        <v>586.58530008989862</v>
      </c>
      <c r="R30" s="4">
        <v>354.01630207178397</v>
      </c>
    </row>
    <row r="31" spans="1:18" ht="11.25" customHeight="1" x14ac:dyDescent="0.25">
      <c r="A31" s="50" t="s">
        <v>231</v>
      </c>
      <c r="B31" s="51" t="s">
        <v>230</v>
      </c>
      <c r="C31" s="7">
        <v>437.19027829875085</v>
      </c>
      <c r="D31" s="7">
        <v>384.3361900000001</v>
      </c>
      <c r="E31" s="7">
        <v>348.65183000000002</v>
      </c>
      <c r="F31" s="7">
        <v>355.18154000000004</v>
      </c>
      <c r="G31" s="7">
        <v>381.05064000000004</v>
      </c>
      <c r="H31" s="7">
        <v>359.46543149315482</v>
      </c>
      <c r="I31" s="7">
        <v>389.70559000000003</v>
      </c>
      <c r="J31" s="7">
        <v>416.70546000000002</v>
      </c>
      <c r="K31" s="7">
        <v>442.66326000000004</v>
      </c>
      <c r="L31" s="7">
        <v>389.69171000000006</v>
      </c>
      <c r="M31" s="7">
        <v>344.35199568928914</v>
      </c>
      <c r="N31" s="7">
        <v>467.43310505798797</v>
      </c>
      <c r="O31" s="7">
        <v>377.8193531919955</v>
      </c>
      <c r="P31" s="7">
        <v>378.9048809848083</v>
      </c>
      <c r="Q31" s="7">
        <v>443.65995883026278</v>
      </c>
      <c r="R31" s="7">
        <v>334.6458989698408</v>
      </c>
    </row>
    <row r="32" spans="1:18" ht="11.25" customHeight="1" x14ac:dyDescent="0.25">
      <c r="A32" s="52" t="s">
        <v>229</v>
      </c>
      <c r="B32" s="53" t="s">
        <v>228</v>
      </c>
      <c r="C32" s="6">
        <v>437.19027829875085</v>
      </c>
      <c r="D32" s="6">
        <v>384.3361900000001</v>
      </c>
      <c r="E32" s="6">
        <v>348.65183000000002</v>
      </c>
      <c r="F32" s="6">
        <v>355.18154000000004</v>
      </c>
      <c r="G32" s="6">
        <v>381.05064000000004</v>
      </c>
      <c r="H32" s="6">
        <v>359.46543149315482</v>
      </c>
      <c r="I32" s="6">
        <v>389.70559000000003</v>
      </c>
      <c r="J32" s="6">
        <v>416.70546000000002</v>
      </c>
      <c r="K32" s="6">
        <v>442.66326000000004</v>
      </c>
      <c r="L32" s="6">
        <v>389.69171000000006</v>
      </c>
      <c r="M32" s="6">
        <v>344.35199568928914</v>
      </c>
      <c r="N32" s="6">
        <v>467.43310505798797</v>
      </c>
      <c r="O32" s="6">
        <v>377.8193531919955</v>
      </c>
      <c r="P32" s="6">
        <v>378.9048809848083</v>
      </c>
      <c r="Q32" s="6">
        <v>443.65995883026278</v>
      </c>
      <c r="R32" s="6">
        <v>334.6458989698408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7.1414907301654686</v>
      </c>
      <c r="D43" s="7">
        <v>7.1000300000000003</v>
      </c>
      <c r="E43" s="7">
        <v>13.30002</v>
      </c>
      <c r="F43" s="7">
        <v>12.2</v>
      </c>
      <c r="G43" s="7">
        <v>11.199960000000001</v>
      </c>
      <c r="H43" s="7">
        <v>17.340207074620604</v>
      </c>
      <c r="I43" s="7">
        <v>12.200010000000001</v>
      </c>
      <c r="J43" s="7">
        <v>10.20003</v>
      </c>
      <c r="K43" s="7">
        <v>12.20004</v>
      </c>
      <c r="L43" s="7">
        <v>12.20003</v>
      </c>
      <c r="M43" s="7">
        <v>11.225757612664287</v>
      </c>
      <c r="N43" s="7">
        <v>10.198716108426979</v>
      </c>
      <c r="O43" s="7">
        <v>16.313181460208256</v>
      </c>
      <c r="P43" s="7">
        <v>24.48170440431835</v>
      </c>
      <c r="Q43" s="7">
        <v>69.360827375999719</v>
      </c>
      <c r="R43" s="7">
        <v>19.370403101943168</v>
      </c>
    </row>
    <row r="44" spans="1:18" ht="11.25" customHeight="1" x14ac:dyDescent="0.25">
      <c r="A44" s="50" t="s">
        <v>205</v>
      </c>
      <c r="B44" s="51" t="s">
        <v>204</v>
      </c>
      <c r="C44" s="7">
        <v>6.6876836269108084</v>
      </c>
      <c r="D44" s="7">
        <v>24.800110000000004</v>
      </c>
      <c r="E44" s="7">
        <v>13.400019999999998</v>
      </c>
      <c r="F44" s="7">
        <v>25.8</v>
      </c>
      <c r="G44" s="7">
        <v>15.299950000000003</v>
      </c>
      <c r="H44" s="7">
        <v>8.5984497890680665</v>
      </c>
      <c r="I44" s="7">
        <v>9.6000099999999993</v>
      </c>
      <c r="J44" s="7">
        <v>5.7000200000000003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0.9553832971900752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213.05049268587243</v>
      </c>
      <c r="D45" s="7">
        <v>205.40092000000001</v>
      </c>
      <c r="E45" s="7">
        <v>212.10031000000001</v>
      </c>
      <c r="F45" s="7">
        <v>236.9</v>
      </c>
      <c r="G45" s="7">
        <v>213.09932000000001</v>
      </c>
      <c r="H45" s="7">
        <v>159.54901275270726</v>
      </c>
      <c r="I45" s="7">
        <v>156.70016000000001</v>
      </c>
      <c r="J45" s="7">
        <v>153.80051</v>
      </c>
      <c r="K45" s="7">
        <v>147.10050000000001</v>
      </c>
      <c r="L45" s="7">
        <v>29.600069999999999</v>
      </c>
      <c r="M45" s="7">
        <v>30.572276051511292</v>
      </c>
      <c r="N45" s="7">
        <v>42.992245890324433</v>
      </c>
      <c r="O45" s="7">
        <v>29.616903383101327</v>
      </c>
      <c r="P45" s="7">
        <v>18.152288143689699</v>
      </c>
      <c r="Q45" s="7">
        <v>72.609130586446028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213.05049268587243</v>
      </c>
      <c r="D51" s="6">
        <v>205.40092000000001</v>
      </c>
      <c r="E51" s="6">
        <v>212.10031000000001</v>
      </c>
      <c r="F51" s="6">
        <v>236.9</v>
      </c>
      <c r="G51" s="6">
        <v>213.09932000000001</v>
      </c>
      <c r="H51" s="6">
        <v>159.54901275270726</v>
      </c>
      <c r="I51" s="6">
        <v>156.70016000000001</v>
      </c>
      <c r="J51" s="6">
        <v>153.80051</v>
      </c>
      <c r="K51" s="6">
        <v>147.10050000000001</v>
      </c>
      <c r="L51" s="6">
        <v>29.600069999999999</v>
      </c>
      <c r="M51" s="6">
        <v>30.572276051511292</v>
      </c>
      <c r="N51" s="6">
        <v>42.992245890324433</v>
      </c>
      <c r="O51" s="6">
        <v>29.616903383101327</v>
      </c>
      <c r="P51" s="6">
        <v>18.152288143689699</v>
      </c>
      <c r="Q51" s="6">
        <v>72.609130586446028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7500.3014081180427</v>
      </c>
      <c r="D52" s="5">
        <v>7836.5808299999999</v>
      </c>
      <c r="E52" s="5">
        <v>7837.8258700000006</v>
      </c>
      <c r="F52" s="5">
        <v>7725.431450000001</v>
      </c>
      <c r="G52" s="5">
        <v>8498.1197900000006</v>
      </c>
      <c r="H52" s="5">
        <v>8485.7472030274857</v>
      </c>
      <c r="I52" s="5">
        <v>8248.4395399999994</v>
      </c>
      <c r="J52" s="5">
        <v>8664.7389099999982</v>
      </c>
      <c r="K52" s="5">
        <v>8967.5905500000008</v>
      </c>
      <c r="L52" s="5">
        <v>8941.1663200000003</v>
      </c>
      <c r="M52" s="5">
        <v>9419.7658827139294</v>
      </c>
      <c r="N52" s="5">
        <v>8127.3258240342948</v>
      </c>
      <c r="O52" s="5">
        <v>7619.9575722204818</v>
      </c>
      <c r="P52" s="5">
        <v>6770.746754483097</v>
      </c>
      <c r="Q52" s="5">
        <v>6111.0022474608731</v>
      </c>
      <c r="R52" s="5">
        <v>5629.3456675796442</v>
      </c>
    </row>
    <row r="53" spans="1:18" ht="11.25" customHeight="1" x14ac:dyDescent="0.25">
      <c r="A53" s="48" t="s">
        <v>187</v>
      </c>
      <c r="B53" s="49" t="s">
        <v>186</v>
      </c>
      <c r="C53" s="4">
        <v>7325.1798092157615</v>
      </c>
      <c r="D53" s="4">
        <v>7702.3009400000001</v>
      </c>
      <c r="E53" s="4">
        <v>7659.2262300000002</v>
      </c>
      <c r="F53" s="4">
        <v>7495.9307700000008</v>
      </c>
      <c r="G53" s="4">
        <v>8301.6956200000004</v>
      </c>
      <c r="H53" s="4">
        <v>8252.5857253427675</v>
      </c>
      <c r="I53" s="4">
        <v>8061.6394999999993</v>
      </c>
      <c r="J53" s="4">
        <v>8431.0109899999989</v>
      </c>
      <c r="K53" s="4">
        <v>8747.1662400000005</v>
      </c>
      <c r="L53" s="4">
        <v>8789.3666100000009</v>
      </c>
      <c r="M53" s="4">
        <v>9184.2166544705215</v>
      </c>
      <c r="N53" s="4">
        <v>7878.9259949476636</v>
      </c>
      <c r="O53" s="4">
        <v>7421.3120725721747</v>
      </c>
      <c r="P53" s="4">
        <v>6544.8226966951852</v>
      </c>
      <c r="Q53" s="4">
        <v>5890.501866339845</v>
      </c>
      <c r="R53" s="4">
        <v>5421.5966689892548</v>
      </c>
    </row>
    <row r="54" spans="1:18" ht="11.25" customHeight="1" x14ac:dyDescent="0.25">
      <c r="A54" s="48" t="s">
        <v>185</v>
      </c>
      <c r="B54" s="49" t="s">
        <v>184</v>
      </c>
      <c r="C54" s="4">
        <v>175.12159890228122</v>
      </c>
      <c r="D54" s="4">
        <v>134.27988999999997</v>
      </c>
      <c r="E54" s="4">
        <v>178.59963999999999</v>
      </c>
      <c r="F54" s="4">
        <v>229.50068000000005</v>
      </c>
      <c r="G54" s="4">
        <v>196.42417</v>
      </c>
      <c r="H54" s="4">
        <v>233.16147768471825</v>
      </c>
      <c r="I54" s="4">
        <v>186.80004000000002</v>
      </c>
      <c r="J54" s="4">
        <v>233.72791999999998</v>
      </c>
      <c r="K54" s="4">
        <v>220.42430999999999</v>
      </c>
      <c r="L54" s="4">
        <v>151.79971</v>
      </c>
      <c r="M54" s="4">
        <v>235.54922824340824</v>
      </c>
      <c r="N54" s="4">
        <v>248.39982908663075</v>
      </c>
      <c r="O54" s="4">
        <v>198.64549964830695</v>
      </c>
      <c r="P54" s="4">
        <v>225.92405778791212</v>
      </c>
      <c r="Q54" s="4">
        <v>220.5003811210278</v>
      </c>
      <c r="R54" s="4">
        <v>207.74899859038919</v>
      </c>
    </row>
    <row r="55" spans="1:18" ht="11.25" customHeight="1" x14ac:dyDescent="0.25">
      <c r="A55" s="50" t="s">
        <v>183</v>
      </c>
      <c r="B55" s="51" t="s">
        <v>182</v>
      </c>
      <c r="C55" s="7">
        <v>7.3084719318022309</v>
      </c>
      <c r="D55" s="7">
        <v>6.7999399999999994</v>
      </c>
      <c r="E55" s="7">
        <v>6.7003699999999995</v>
      </c>
      <c r="F55" s="7">
        <v>6.2001800000000031</v>
      </c>
      <c r="G55" s="7">
        <v>7.6000599999999991</v>
      </c>
      <c r="H55" s="7">
        <v>4.8963798479888396</v>
      </c>
      <c r="I55" s="7">
        <v>3.9000100000000018</v>
      </c>
      <c r="J55" s="7">
        <v>5.4913999999999987</v>
      </c>
      <c r="K55" s="7">
        <v>6</v>
      </c>
      <c r="L55" s="7">
        <v>5.0997800000000026</v>
      </c>
      <c r="M55" s="7">
        <v>6.210179279233472</v>
      </c>
      <c r="N55" s="7">
        <v>5.4458246654594973</v>
      </c>
      <c r="O55" s="7">
        <v>4.7985768260485742</v>
      </c>
      <c r="P55" s="7">
        <v>4.2754767382977903</v>
      </c>
      <c r="Q55" s="7">
        <v>3.771626185565907</v>
      </c>
      <c r="R55" s="7">
        <v>2.9139199388554431</v>
      </c>
    </row>
    <row r="56" spans="1:18" ht="11.25" customHeight="1" x14ac:dyDescent="0.25">
      <c r="A56" s="50" t="s">
        <v>181</v>
      </c>
      <c r="B56" s="51" t="s">
        <v>180</v>
      </c>
      <c r="C56" s="7">
        <v>167.813126970479</v>
      </c>
      <c r="D56" s="7">
        <v>127.47994999999997</v>
      </c>
      <c r="E56" s="7">
        <v>171.89927</v>
      </c>
      <c r="F56" s="7">
        <v>223.30050000000006</v>
      </c>
      <c r="G56" s="7">
        <v>188.82411000000002</v>
      </c>
      <c r="H56" s="7">
        <v>228.26509783672941</v>
      </c>
      <c r="I56" s="7">
        <v>182.90003000000002</v>
      </c>
      <c r="J56" s="7">
        <v>228.23651999999998</v>
      </c>
      <c r="K56" s="7">
        <v>214.42430999999999</v>
      </c>
      <c r="L56" s="7">
        <v>146.69992999999999</v>
      </c>
      <c r="M56" s="7">
        <v>229.33904896417476</v>
      </c>
      <c r="N56" s="7">
        <v>242.95400442117125</v>
      </c>
      <c r="O56" s="7">
        <v>193.84692282225836</v>
      </c>
      <c r="P56" s="7">
        <v>221.64858104961434</v>
      </c>
      <c r="Q56" s="7">
        <v>216.72875493546189</v>
      </c>
      <c r="R56" s="7">
        <v>204.83507865153376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225.37492225592214</v>
      </c>
      <c r="D61" s="5">
        <v>241.80108999999999</v>
      </c>
      <c r="E61" s="5">
        <v>305.43421000000006</v>
      </c>
      <c r="F61" s="5">
        <v>258.39168999999998</v>
      </c>
      <c r="G61" s="5">
        <v>419.71895000000001</v>
      </c>
      <c r="H61" s="5">
        <v>807.36887259838693</v>
      </c>
      <c r="I61" s="5">
        <v>1016.4483299999999</v>
      </c>
      <c r="J61" s="5">
        <v>731.5780299999999</v>
      </c>
      <c r="K61" s="5">
        <v>932.64427999999998</v>
      </c>
      <c r="L61" s="5">
        <v>976.36757000000011</v>
      </c>
      <c r="M61" s="5">
        <v>1035.2993499055865</v>
      </c>
      <c r="N61" s="5">
        <v>1159.5793613883986</v>
      </c>
      <c r="O61" s="5">
        <v>1307.2936798957539</v>
      </c>
      <c r="P61" s="5">
        <v>1260.4858062018075</v>
      </c>
      <c r="Q61" s="5">
        <v>1200.6302560540707</v>
      </c>
      <c r="R61" s="5">
        <v>1130.6011813941386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225.37492225592214</v>
      </c>
      <c r="D68" s="4">
        <v>241.80108999999999</v>
      </c>
      <c r="E68" s="4">
        <v>305.43421000000006</v>
      </c>
      <c r="F68" s="4">
        <v>258.39168999999998</v>
      </c>
      <c r="G68" s="4">
        <v>419.71895000000001</v>
      </c>
      <c r="H68" s="4">
        <v>807.36887259838693</v>
      </c>
      <c r="I68" s="4">
        <v>1016.4483299999999</v>
      </c>
      <c r="J68" s="4">
        <v>731.5780299999999</v>
      </c>
      <c r="K68" s="4">
        <v>932.64427999999998</v>
      </c>
      <c r="L68" s="4">
        <v>976.36757000000011</v>
      </c>
      <c r="M68" s="4">
        <v>1035.2993499055865</v>
      </c>
      <c r="N68" s="4">
        <v>1159.5793613883986</v>
      </c>
      <c r="O68" s="4">
        <v>1307.2936798957539</v>
      </c>
      <c r="P68" s="4">
        <v>1260.4858062018075</v>
      </c>
      <c r="Q68" s="4">
        <v>1200.6302560540707</v>
      </c>
      <c r="R68" s="4">
        <v>1130.6011813941386</v>
      </c>
    </row>
    <row r="69" spans="1:18" ht="11.25" customHeight="1" x14ac:dyDescent="0.25">
      <c r="A69" s="50" t="s">
        <v>155</v>
      </c>
      <c r="B69" s="51" t="s">
        <v>154</v>
      </c>
      <c r="C69" s="7">
        <v>36.041835278103761</v>
      </c>
      <c r="D69" s="7">
        <v>51.900570000000016</v>
      </c>
      <c r="E69" s="7">
        <v>93.199290000000019</v>
      </c>
      <c r="F69" s="7">
        <v>63.492199999999997</v>
      </c>
      <c r="G69" s="7">
        <v>144.28739999999999</v>
      </c>
      <c r="H69" s="7">
        <v>284.10710745356806</v>
      </c>
      <c r="I69" s="7">
        <v>255.89949999999999</v>
      </c>
      <c r="J69" s="7">
        <v>264.44213000000002</v>
      </c>
      <c r="K69" s="7">
        <v>295.14539000000002</v>
      </c>
      <c r="L69" s="7">
        <v>386.50510000000003</v>
      </c>
      <c r="M69" s="7">
        <v>386.83532993834604</v>
      </c>
      <c r="N69" s="7">
        <v>360.72922583641753</v>
      </c>
      <c r="O69" s="7">
        <v>350.69676782367731</v>
      </c>
      <c r="P69" s="7">
        <v>290.98644136123897</v>
      </c>
      <c r="Q69" s="7">
        <v>154.79600628398543</v>
      </c>
      <c r="R69" s="7">
        <v>67.832455599435093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25.293773067933628</v>
      </c>
      <c r="D71" s="7">
        <v>27.600129999999993</v>
      </c>
      <c r="E71" s="7">
        <v>31.120469999999997</v>
      </c>
      <c r="F71" s="7">
        <v>30.615110000000001</v>
      </c>
      <c r="G71" s="7">
        <v>25.599549999999997</v>
      </c>
      <c r="H71" s="7">
        <v>29.78394710357674</v>
      </c>
      <c r="I71" s="7">
        <v>46.458629999999999</v>
      </c>
      <c r="J71" s="7">
        <v>71.704499999999996</v>
      </c>
      <c r="K71" s="7">
        <v>117.51797999999999</v>
      </c>
      <c r="L71" s="7">
        <v>149.48973999999998</v>
      </c>
      <c r="M71" s="7">
        <v>162.8690384442852</v>
      </c>
      <c r="N71" s="7">
        <v>162.3923950239332</v>
      </c>
      <c r="O71" s="7">
        <v>147.86948300930999</v>
      </c>
      <c r="P71" s="7">
        <v>139.74871995664643</v>
      </c>
      <c r="Q71" s="7">
        <v>132.12954395194618</v>
      </c>
      <c r="R71" s="7">
        <v>132.79834268588658</v>
      </c>
    </row>
    <row r="72" spans="1:18" ht="11.25" customHeight="1" x14ac:dyDescent="0.25">
      <c r="A72" s="55" t="s">
        <v>149</v>
      </c>
      <c r="B72" s="51" t="s">
        <v>148</v>
      </c>
      <c r="C72" s="7">
        <v>164.03931390988475</v>
      </c>
      <c r="D72" s="7">
        <v>162.30038999999999</v>
      </c>
      <c r="E72" s="7">
        <v>163.01445000000001</v>
      </c>
      <c r="F72" s="7">
        <v>163.38448</v>
      </c>
      <c r="G72" s="7">
        <v>164.62412</v>
      </c>
      <c r="H72" s="7">
        <v>165.51861043541032</v>
      </c>
      <c r="I72" s="7">
        <v>345.66467999999998</v>
      </c>
      <c r="J72" s="7">
        <v>368.63139999999999</v>
      </c>
      <c r="K72" s="7">
        <v>429.48090999999999</v>
      </c>
      <c r="L72" s="7">
        <v>423.87275</v>
      </c>
      <c r="M72" s="7">
        <v>474.1064938951726</v>
      </c>
      <c r="N72" s="7">
        <v>633.87820484447093</v>
      </c>
      <c r="O72" s="7">
        <v>808.72742906276653</v>
      </c>
      <c r="P72" s="7">
        <v>829.75064488392218</v>
      </c>
      <c r="Q72" s="7">
        <v>913.70470581813913</v>
      </c>
      <c r="R72" s="7">
        <v>929.97038310881692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18.100000000000001</v>
      </c>
      <c r="F73" s="7">
        <v>0.89990000000000003</v>
      </c>
      <c r="G73" s="7">
        <v>85.207880000000003</v>
      </c>
      <c r="H73" s="7">
        <v>327.95920760583181</v>
      </c>
      <c r="I73" s="7">
        <v>368.42552000000001</v>
      </c>
      <c r="J73" s="7">
        <v>26.8</v>
      </c>
      <c r="K73" s="7">
        <v>90.5</v>
      </c>
      <c r="L73" s="7">
        <v>16.499980000000001</v>
      </c>
      <c r="M73" s="7">
        <v>11.4884876277826</v>
      </c>
      <c r="N73" s="7">
        <v>2.5795356835769616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18.100000000000001</v>
      </c>
      <c r="F77" s="6">
        <v>0.89990000000000003</v>
      </c>
      <c r="G77" s="6">
        <v>85.207880000000003</v>
      </c>
      <c r="H77" s="6">
        <v>327.95920760583181</v>
      </c>
      <c r="I77" s="6">
        <v>368.42552000000001</v>
      </c>
      <c r="J77" s="6">
        <v>26.8</v>
      </c>
      <c r="K77" s="6">
        <v>90.5</v>
      </c>
      <c r="L77" s="6">
        <v>16.499980000000001</v>
      </c>
      <c r="M77" s="6">
        <v>11.4884876277826</v>
      </c>
      <c r="N77" s="6">
        <v>2.5795356835769616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155.9424403782233</v>
      </c>
      <c r="D80" s="5">
        <v>161.1302</v>
      </c>
      <c r="E80" s="5">
        <v>166.60158999999999</v>
      </c>
      <c r="F80" s="5">
        <v>184.20334000000003</v>
      </c>
      <c r="G80" s="5">
        <v>185.60696999999999</v>
      </c>
      <c r="H80" s="5">
        <v>186.63238412704692</v>
      </c>
      <c r="I80" s="5">
        <v>374.48676999999998</v>
      </c>
      <c r="J80" s="5">
        <v>399.2722</v>
      </c>
      <c r="K80" s="5">
        <v>446.99059</v>
      </c>
      <c r="L80" s="5">
        <v>407.19950999999998</v>
      </c>
      <c r="M80" s="5">
        <v>420.4381163703984</v>
      </c>
      <c r="N80" s="5">
        <v>539.96324630314678</v>
      </c>
      <c r="O80" s="5">
        <v>635.4256233877893</v>
      </c>
      <c r="P80" s="5">
        <v>678.8907996560622</v>
      </c>
      <c r="Q80" s="5">
        <v>778.35077645279</v>
      </c>
      <c r="R80" s="5">
        <v>760.89137288621396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155.9424403782233</v>
      </c>
      <c r="D82" s="4">
        <v>161.1302</v>
      </c>
      <c r="E82" s="4">
        <v>166.60158999999999</v>
      </c>
      <c r="F82" s="4">
        <v>184.20334000000003</v>
      </c>
      <c r="G82" s="4">
        <v>185.60696999999999</v>
      </c>
      <c r="H82" s="4">
        <v>186.63238412704692</v>
      </c>
      <c r="I82" s="4">
        <v>374.48676999999998</v>
      </c>
      <c r="J82" s="4">
        <v>399.2722</v>
      </c>
      <c r="K82" s="4">
        <v>446.99059</v>
      </c>
      <c r="L82" s="4">
        <v>407.19950999999998</v>
      </c>
      <c r="M82" s="4">
        <v>420.4381163703984</v>
      </c>
      <c r="N82" s="4">
        <v>539.96324630314678</v>
      </c>
      <c r="O82" s="4">
        <v>635.4256233877893</v>
      </c>
      <c r="P82" s="4">
        <v>678.8907996560622</v>
      </c>
      <c r="Q82" s="4">
        <v>778.35077645279</v>
      </c>
      <c r="R82" s="4">
        <v>760.89137288621396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318</v>
      </c>
      <c r="B1" s="42" t="s">
        <v>317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222.53272188783799</v>
      </c>
      <c r="D2" s="45">
        <v>194.5</v>
      </c>
      <c r="E2" s="45">
        <v>216.1</v>
      </c>
      <c r="F2" s="45">
        <v>259.89999999999998</v>
      </c>
      <c r="G2" s="45">
        <v>244.4</v>
      </c>
      <c r="H2" s="45">
        <v>195.662558517245</v>
      </c>
      <c r="I2" s="45">
        <v>222.90307000000001</v>
      </c>
      <c r="J2" s="45">
        <v>220.1</v>
      </c>
      <c r="K2" s="45">
        <v>252.70353</v>
      </c>
      <c r="L2" s="45">
        <v>317.19562999999999</v>
      </c>
      <c r="M2" s="45">
        <v>334.07375561287898</v>
      </c>
      <c r="N2" s="45">
        <v>360.13184293493799</v>
      </c>
      <c r="O2" s="45">
        <v>421.08531575427497</v>
      </c>
      <c r="P2" s="45">
        <v>425.45619566255903</v>
      </c>
      <c r="Q2" s="45">
        <v>407.25613833954299</v>
      </c>
      <c r="R2" s="45">
        <v>412.60628642399899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222.53272188783799</v>
      </c>
      <c r="D60" s="5">
        <v>194.5</v>
      </c>
      <c r="E60" s="5">
        <v>216.1</v>
      </c>
      <c r="F60" s="5">
        <v>259.89999999999998</v>
      </c>
      <c r="G60" s="5">
        <v>244.4</v>
      </c>
      <c r="H60" s="5">
        <v>195.662558517245</v>
      </c>
      <c r="I60" s="5">
        <v>222.90307000000001</v>
      </c>
      <c r="J60" s="5">
        <v>220.1</v>
      </c>
      <c r="K60" s="5">
        <v>252.70353</v>
      </c>
      <c r="L60" s="5">
        <v>317.19562999999999</v>
      </c>
      <c r="M60" s="5">
        <v>334.07375561287898</v>
      </c>
      <c r="N60" s="5">
        <v>360.13184293493799</v>
      </c>
      <c r="O60" s="5">
        <v>421.08531575427497</v>
      </c>
      <c r="P60" s="5">
        <v>425.45619566255903</v>
      </c>
      <c r="Q60" s="5">
        <v>407.25613833954299</v>
      </c>
      <c r="R60" s="5">
        <v>412.60628642399899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320</v>
      </c>
      <c r="B1" s="42" t="s">
        <v>319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1421.2171529283205</v>
      </c>
      <c r="D2" s="45">
        <v>1340.55529</v>
      </c>
      <c r="E2" s="45">
        <v>1479.51478</v>
      </c>
      <c r="F2" s="45">
        <v>1504.24746</v>
      </c>
      <c r="G2" s="45">
        <v>1431.9339199999999</v>
      </c>
      <c r="H2" s="45">
        <v>1411.9441938160935</v>
      </c>
      <c r="I2" s="45">
        <v>652.30179999999996</v>
      </c>
      <c r="J2" s="45">
        <v>693.20771000000013</v>
      </c>
      <c r="K2" s="45">
        <v>664.20732999999996</v>
      </c>
      <c r="L2" s="45">
        <v>706.95075999999995</v>
      </c>
      <c r="M2" s="45">
        <v>735.14587176668317</v>
      </c>
      <c r="N2" s="45">
        <v>693.49619845515247</v>
      </c>
      <c r="O2" s="45">
        <v>471.23606772455054</v>
      </c>
      <c r="P2" s="45">
        <v>498.97281801368177</v>
      </c>
      <c r="Q2" s="45">
        <v>670.93903790660556</v>
      </c>
      <c r="R2" s="45">
        <v>540.43554103429369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810.70325754022156</v>
      </c>
      <c r="D21" s="5">
        <v>817.14549999999997</v>
      </c>
      <c r="E21" s="5">
        <v>922.96722999999997</v>
      </c>
      <c r="F21" s="5">
        <v>941.31845999999996</v>
      </c>
      <c r="G21" s="5">
        <v>875.46654000000001</v>
      </c>
      <c r="H21" s="5">
        <v>872.23897282517521</v>
      </c>
      <c r="I21" s="5">
        <v>221.30316999999999</v>
      </c>
      <c r="J21" s="5">
        <v>272.00355999999999</v>
      </c>
      <c r="K21" s="5">
        <v>234.23098999999999</v>
      </c>
      <c r="L21" s="5">
        <v>223.44346999999999</v>
      </c>
      <c r="M21" s="5">
        <v>261.23796642815563</v>
      </c>
      <c r="N21" s="5">
        <v>254.75970177939612</v>
      </c>
      <c r="O21" s="5">
        <v>253.67086100589074</v>
      </c>
      <c r="P21" s="5">
        <v>265.54902934172713</v>
      </c>
      <c r="Q21" s="5">
        <v>441.50398549894032</v>
      </c>
      <c r="R21" s="5">
        <v>329.24799923626182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810.70325754022156</v>
      </c>
      <c r="D30" s="4">
        <v>817.14549999999997</v>
      </c>
      <c r="E30" s="4">
        <v>922.96722999999997</v>
      </c>
      <c r="F30" s="4">
        <v>941.31845999999996</v>
      </c>
      <c r="G30" s="4">
        <v>875.46654000000001</v>
      </c>
      <c r="H30" s="4">
        <v>872.23897282517521</v>
      </c>
      <c r="I30" s="4">
        <v>221.30316999999999</v>
      </c>
      <c r="J30" s="4">
        <v>272.00355999999999</v>
      </c>
      <c r="K30" s="4">
        <v>234.23098999999999</v>
      </c>
      <c r="L30" s="4">
        <v>223.44346999999999</v>
      </c>
      <c r="M30" s="4">
        <v>261.23796642815563</v>
      </c>
      <c r="N30" s="4">
        <v>254.75970177939612</v>
      </c>
      <c r="O30" s="4">
        <v>253.67086100589074</v>
      </c>
      <c r="P30" s="4">
        <v>265.54902934172713</v>
      </c>
      <c r="Q30" s="4">
        <v>441.50398549894032</v>
      </c>
      <c r="R30" s="4">
        <v>329.24799923626182</v>
      </c>
    </row>
    <row r="31" spans="1:18" ht="11.25" customHeight="1" x14ac:dyDescent="0.25">
      <c r="A31" s="50" t="s">
        <v>231</v>
      </c>
      <c r="B31" s="51" t="s">
        <v>230</v>
      </c>
      <c r="C31" s="7">
        <v>810.70325754022156</v>
      </c>
      <c r="D31" s="7">
        <v>817.14549999999997</v>
      </c>
      <c r="E31" s="7">
        <v>922.96722999999997</v>
      </c>
      <c r="F31" s="7">
        <v>941.31845999999996</v>
      </c>
      <c r="G31" s="7">
        <v>875.46654000000001</v>
      </c>
      <c r="H31" s="7">
        <v>872.23897282517521</v>
      </c>
      <c r="I31" s="7">
        <v>221.30316999999999</v>
      </c>
      <c r="J31" s="7">
        <v>272.00355999999999</v>
      </c>
      <c r="K31" s="7">
        <v>234.23098999999999</v>
      </c>
      <c r="L31" s="7">
        <v>223.44346999999999</v>
      </c>
      <c r="M31" s="7">
        <v>261.23796642815563</v>
      </c>
      <c r="N31" s="7">
        <v>254.75970177939612</v>
      </c>
      <c r="O31" s="7">
        <v>253.67086100589074</v>
      </c>
      <c r="P31" s="7">
        <v>265.54902934172713</v>
      </c>
      <c r="Q31" s="7">
        <v>441.50398549894032</v>
      </c>
      <c r="R31" s="7">
        <v>329.24799923626182</v>
      </c>
    </row>
    <row r="32" spans="1:18" ht="11.25" customHeight="1" x14ac:dyDescent="0.25">
      <c r="A32" s="52" t="s">
        <v>229</v>
      </c>
      <c r="B32" s="53" t="s">
        <v>228</v>
      </c>
      <c r="C32" s="6">
        <v>810.70325754022156</v>
      </c>
      <c r="D32" s="6">
        <v>817.14549999999997</v>
      </c>
      <c r="E32" s="6">
        <v>922.96722999999997</v>
      </c>
      <c r="F32" s="6">
        <v>941.31845999999996</v>
      </c>
      <c r="G32" s="6">
        <v>875.46654000000001</v>
      </c>
      <c r="H32" s="6">
        <v>872.23897282517521</v>
      </c>
      <c r="I32" s="6">
        <v>221.30316999999999</v>
      </c>
      <c r="J32" s="6">
        <v>272.00355999999999</v>
      </c>
      <c r="K32" s="6">
        <v>234.23098999999999</v>
      </c>
      <c r="L32" s="6">
        <v>223.44346999999999</v>
      </c>
      <c r="M32" s="6">
        <v>261.23796642815563</v>
      </c>
      <c r="N32" s="6">
        <v>254.75970177939612</v>
      </c>
      <c r="O32" s="6">
        <v>253.67086100589074</v>
      </c>
      <c r="P32" s="6">
        <v>265.54902934172713</v>
      </c>
      <c r="Q32" s="6">
        <v>441.50398549894032</v>
      </c>
      <c r="R32" s="6">
        <v>329.24799923626182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457.1748745230052</v>
      </c>
      <c r="D52" s="5">
        <v>395.89773000000002</v>
      </c>
      <c r="E52" s="5">
        <v>395.07101</v>
      </c>
      <c r="F52" s="5">
        <v>399.32760000000002</v>
      </c>
      <c r="G52" s="5">
        <v>374.77798000000001</v>
      </c>
      <c r="H52" s="5">
        <v>367.94849446087647</v>
      </c>
      <c r="I52" s="5">
        <v>261.09802000000002</v>
      </c>
      <c r="J52" s="5">
        <v>250.59773000000001</v>
      </c>
      <c r="K52" s="5">
        <v>245.63804999999999</v>
      </c>
      <c r="L52" s="5">
        <v>255.40159</v>
      </c>
      <c r="M52" s="5">
        <v>225.00015152019657</v>
      </c>
      <c r="N52" s="5">
        <v>203.35363086126739</v>
      </c>
      <c r="O52" s="5">
        <v>217.01586115641661</v>
      </c>
      <c r="P52" s="5">
        <v>231.6085575934593</v>
      </c>
      <c r="Q52" s="5">
        <v>219.35577090814638</v>
      </c>
      <c r="R52" s="5">
        <v>190.45571797076531</v>
      </c>
    </row>
    <row r="53" spans="1:18" ht="11.25" customHeight="1" x14ac:dyDescent="0.25">
      <c r="A53" s="48" t="s">
        <v>187</v>
      </c>
      <c r="B53" s="49" t="s">
        <v>186</v>
      </c>
      <c r="C53" s="4">
        <v>457.1748745230052</v>
      </c>
      <c r="D53" s="4">
        <v>395.89773000000002</v>
      </c>
      <c r="E53" s="4">
        <v>395.07101</v>
      </c>
      <c r="F53" s="4">
        <v>399.32760000000002</v>
      </c>
      <c r="G53" s="4">
        <v>374.77798000000001</v>
      </c>
      <c r="H53" s="4">
        <v>367.94849446087647</v>
      </c>
      <c r="I53" s="4">
        <v>261.09802000000002</v>
      </c>
      <c r="J53" s="4">
        <v>250.59773000000001</v>
      </c>
      <c r="K53" s="4">
        <v>245.63804999999999</v>
      </c>
      <c r="L53" s="4">
        <v>255.40159</v>
      </c>
      <c r="M53" s="4">
        <v>225.00015152019657</v>
      </c>
      <c r="N53" s="4">
        <v>203.35363086126739</v>
      </c>
      <c r="O53" s="4">
        <v>217.01586115641661</v>
      </c>
      <c r="P53" s="4">
        <v>231.6085575934593</v>
      </c>
      <c r="Q53" s="4">
        <v>219.35577090814638</v>
      </c>
      <c r="R53" s="4">
        <v>190.45571797076531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78.604161630377504</v>
      </c>
      <c r="D61" s="5">
        <v>64.000159999999994</v>
      </c>
      <c r="E61" s="5">
        <v>79.881280000000004</v>
      </c>
      <c r="F61" s="5">
        <v>76.896050000000002</v>
      </c>
      <c r="G61" s="5">
        <v>85.395250000000004</v>
      </c>
      <c r="H61" s="5">
        <v>80.73115500212063</v>
      </c>
      <c r="I61" s="5">
        <v>81.586609999999993</v>
      </c>
      <c r="J61" s="5">
        <v>81.906419999999997</v>
      </c>
      <c r="K61" s="5">
        <v>90.325659999999999</v>
      </c>
      <c r="L61" s="5">
        <v>116.30583</v>
      </c>
      <c r="M61" s="5">
        <v>131.9180044621454</v>
      </c>
      <c r="N61" s="5">
        <v>127.11391292275155</v>
      </c>
      <c r="O61" s="5">
        <v>0.54934556224324005</v>
      </c>
      <c r="P61" s="5">
        <v>1.815231078495368</v>
      </c>
      <c r="Q61" s="5">
        <v>10.079281499518816</v>
      </c>
      <c r="R61" s="5">
        <v>20.731823827266599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78.604161630377504</v>
      </c>
      <c r="D68" s="4">
        <v>64.000159999999994</v>
      </c>
      <c r="E68" s="4">
        <v>79.881280000000004</v>
      </c>
      <c r="F68" s="4">
        <v>76.896050000000002</v>
      </c>
      <c r="G68" s="4">
        <v>85.395250000000004</v>
      </c>
      <c r="H68" s="4">
        <v>80.73115500212063</v>
      </c>
      <c r="I68" s="4">
        <v>81.586609999999993</v>
      </c>
      <c r="J68" s="4">
        <v>81.906419999999997</v>
      </c>
      <c r="K68" s="4">
        <v>90.325659999999999</v>
      </c>
      <c r="L68" s="4">
        <v>116.30583</v>
      </c>
      <c r="M68" s="4">
        <v>131.9180044621454</v>
      </c>
      <c r="N68" s="4">
        <v>127.11391292275155</v>
      </c>
      <c r="O68" s="4">
        <v>0.54934556224324005</v>
      </c>
      <c r="P68" s="4">
        <v>1.815231078495368</v>
      </c>
      <c r="Q68" s="4">
        <v>10.079281499518816</v>
      </c>
      <c r="R68" s="4">
        <v>20.731823827266599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0.54934556224324005</v>
      </c>
      <c r="P69" s="7">
        <v>1.815231078495368</v>
      </c>
      <c r="Q69" s="7">
        <v>10.079281499518816</v>
      </c>
      <c r="R69" s="7">
        <v>20.731823827266599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78.604161630377504</v>
      </c>
      <c r="D72" s="7">
        <v>64.000159999999994</v>
      </c>
      <c r="E72" s="7">
        <v>79.881280000000004</v>
      </c>
      <c r="F72" s="7">
        <v>76.896050000000002</v>
      </c>
      <c r="G72" s="7">
        <v>85.395250000000004</v>
      </c>
      <c r="H72" s="7">
        <v>80.73115500212063</v>
      </c>
      <c r="I72" s="7">
        <v>81.586609999999993</v>
      </c>
      <c r="J72" s="7">
        <v>81.906419999999997</v>
      </c>
      <c r="K72" s="7">
        <v>90.325659999999999</v>
      </c>
      <c r="L72" s="7">
        <v>116.30583</v>
      </c>
      <c r="M72" s="7">
        <v>131.9180044621454</v>
      </c>
      <c r="N72" s="7">
        <v>127.11391292275155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74.734859234716055</v>
      </c>
      <c r="D80" s="5">
        <v>63.511899999999997</v>
      </c>
      <c r="E80" s="5">
        <v>81.595259999999996</v>
      </c>
      <c r="F80" s="5">
        <v>86.705349999999996</v>
      </c>
      <c r="G80" s="5">
        <v>96.294150000000002</v>
      </c>
      <c r="H80" s="5">
        <v>91.025571527921201</v>
      </c>
      <c r="I80" s="5">
        <v>88.313999999999993</v>
      </c>
      <c r="J80" s="5">
        <v>88.7</v>
      </c>
      <c r="K80" s="5">
        <v>94.012630000000001</v>
      </c>
      <c r="L80" s="5">
        <v>111.79987</v>
      </c>
      <c r="M80" s="5">
        <v>116.98974935618564</v>
      </c>
      <c r="N80" s="5">
        <v>108.26895289173744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74.734859234716055</v>
      </c>
      <c r="D82" s="4">
        <v>63.511899999999997</v>
      </c>
      <c r="E82" s="4">
        <v>81.595259999999996</v>
      </c>
      <c r="F82" s="4">
        <v>86.705349999999996</v>
      </c>
      <c r="G82" s="4">
        <v>96.294150000000002</v>
      </c>
      <c r="H82" s="4">
        <v>91.025571527921201</v>
      </c>
      <c r="I82" s="4">
        <v>88.313999999999993</v>
      </c>
      <c r="J82" s="4">
        <v>88.7</v>
      </c>
      <c r="K82" s="4">
        <v>94.012630000000001</v>
      </c>
      <c r="L82" s="4">
        <v>111.79987</v>
      </c>
      <c r="M82" s="4">
        <v>116.98974935618564</v>
      </c>
      <c r="N82" s="4">
        <v>108.26895289173744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520</v>
      </c>
      <c r="B1" s="42" t="s">
        <v>321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59830.788338132348</v>
      </c>
      <c r="D2" s="45">
        <v>59404.164690000005</v>
      </c>
      <c r="E2" s="45">
        <v>54590.180590000004</v>
      </c>
      <c r="F2" s="45">
        <v>57298.600000000006</v>
      </c>
      <c r="G2" s="45">
        <v>59369.511159999995</v>
      </c>
      <c r="H2" s="45">
        <v>60102.065334779472</v>
      </c>
      <c r="I2" s="45">
        <v>58691.361349999999</v>
      </c>
      <c r="J2" s="45">
        <v>57153.389539999996</v>
      </c>
      <c r="K2" s="45">
        <v>57446.596919999996</v>
      </c>
      <c r="L2" s="45">
        <v>56205.031909999998</v>
      </c>
      <c r="M2" s="45">
        <v>59189.407280347099</v>
      </c>
      <c r="N2" s="45">
        <v>58211.309858850873</v>
      </c>
      <c r="O2" s="45">
        <v>57930.519709749162</v>
      </c>
      <c r="P2" s="45">
        <v>56614.669914970829</v>
      </c>
      <c r="Q2" s="45">
        <v>57837.734467348309</v>
      </c>
      <c r="R2" s="45">
        <v>61334.769212427207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59830.788338132348</v>
      </c>
      <c r="D21" s="5">
        <v>59404.164690000005</v>
      </c>
      <c r="E21" s="5">
        <v>54590.180590000004</v>
      </c>
      <c r="F21" s="5">
        <v>57298.600000000006</v>
      </c>
      <c r="G21" s="5">
        <v>59369.511159999995</v>
      </c>
      <c r="H21" s="5">
        <v>60102.065334779472</v>
      </c>
      <c r="I21" s="5">
        <v>58691.361349999999</v>
      </c>
      <c r="J21" s="5">
        <v>57153.389539999996</v>
      </c>
      <c r="K21" s="5">
        <v>57446.596919999996</v>
      </c>
      <c r="L21" s="5">
        <v>56205.031909999998</v>
      </c>
      <c r="M21" s="5">
        <v>59189.407280347099</v>
      </c>
      <c r="N21" s="5">
        <v>58211.309858850873</v>
      </c>
      <c r="O21" s="5">
        <v>57930.519709749162</v>
      </c>
      <c r="P21" s="5">
        <v>56614.669914970829</v>
      </c>
      <c r="Q21" s="5">
        <v>57837.734467348309</v>
      </c>
      <c r="R21" s="5">
        <v>61334.769212427207</v>
      </c>
    </row>
    <row r="22" spans="1:18" ht="11.25" customHeight="1" x14ac:dyDescent="0.25">
      <c r="A22" s="48" t="s">
        <v>249</v>
      </c>
      <c r="B22" s="49" t="s">
        <v>248</v>
      </c>
      <c r="C22" s="4">
        <v>59830.788338132348</v>
      </c>
      <c r="D22" s="4">
        <v>59404.164690000005</v>
      </c>
      <c r="E22" s="4">
        <v>54590.180590000004</v>
      </c>
      <c r="F22" s="4">
        <v>57298.600000000006</v>
      </c>
      <c r="G22" s="4">
        <v>59369.511159999995</v>
      </c>
      <c r="H22" s="4">
        <v>60102.065334779472</v>
      </c>
      <c r="I22" s="4">
        <v>58691.361349999999</v>
      </c>
      <c r="J22" s="4">
        <v>57153.389539999996</v>
      </c>
      <c r="K22" s="4">
        <v>57446.596919999996</v>
      </c>
      <c r="L22" s="4">
        <v>56205.031909999998</v>
      </c>
      <c r="M22" s="4">
        <v>59189.407280347099</v>
      </c>
      <c r="N22" s="4">
        <v>58211.309858850873</v>
      </c>
      <c r="O22" s="4">
        <v>57930.519709749162</v>
      </c>
      <c r="P22" s="4">
        <v>56614.669914970829</v>
      </c>
      <c r="Q22" s="4">
        <v>57837.734467348309</v>
      </c>
      <c r="R22" s="4">
        <v>61334.769212427207</v>
      </c>
    </row>
    <row r="23" spans="1:18" ht="11.25" customHeight="1" x14ac:dyDescent="0.25">
      <c r="A23" s="50" t="s">
        <v>247</v>
      </c>
      <c r="B23" s="51" t="s">
        <v>246</v>
      </c>
      <c r="C23" s="7">
        <v>57303.321618847702</v>
      </c>
      <c r="D23" s="7">
        <v>57302.355330000006</v>
      </c>
      <c r="E23" s="7">
        <v>51762.17641</v>
      </c>
      <c r="F23" s="7">
        <v>54919.3</v>
      </c>
      <c r="G23" s="7">
        <v>56774.719409999998</v>
      </c>
      <c r="H23" s="7">
        <v>57276.137042436756</v>
      </c>
      <c r="I23" s="7">
        <v>55371.457880000002</v>
      </c>
      <c r="J23" s="7">
        <v>54890.782039999998</v>
      </c>
      <c r="K23" s="7">
        <v>54810.887879999995</v>
      </c>
      <c r="L23" s="7">
        <v>53786.926229999997</v>
      </c>
      <c r="M23" s="7">
        <v>56156.446419311862</v>
      </c>
      <c r="N23" s="7">
        <v>54295.576103160129</v>
      </c>
      <c r="O23" s="7">
        <v>54394.16590740886</v>
      </c>
      <c r="P23" s="7">
        <v>51751.003152765807</v>
      </c>
      <c r="Q23" s="7">
        <v>52873.180701829784</v>
      </c>
      <c r="R23" s="7">
        <v>57160.507055435337</v>
      </c>
    </row>
    <row r="24" spans="1:18" ht="11.25" customHeight="1" x14ac:dyDescent="0.25">
      <c r="A24" s="52" t="s">
        <v>245</v>
      </c>
      <c r="B24" s="53" t="s">
        <v>244</v>
      </c>
      <c r="C24" s="6">
        <v>55173.103307001555</v>
      </c>
      <c r="D24" s="6">
        <v>54681.343650000003</v>
      </c>
      <c r="E24" s="6">
        <v>48230.071199999998</v>
      </c>
      <c r="F24" s="6">
        <v>50298.400000000001</v>
      </c>
      <c r="G24" s="6">
        <v>52562.632809999996</v>
      </c>
      <c r="H24" s="6">
        <v>52453.457632410449</v>
      </c>
      <c r="I24" s="6">
        <v>48663.450870000001</v>
      </c>
      <c r="J24" s="6">
        <v>49442.76397</v>
      </c>
      <c r="K24" s="6">
        <v>50199.472069999996</v>
      </c>
      <c r="L24" s="6">
        <v>47883.912379999994</v>
      </c>
      <c r="M24" s="6">
        <v>51449.366829368395</v>
      </c>
      <c r="N24" s="6">
        <v>50140.232230373978</v>
      </c>
      <c r="O24" s="6">
        <v>50065.416631973574</v>
      </c>
      <c r="P24" s="6">
        <v>47693.39352249926</v>
      </c>
      <c r="Q24" s="6">
        <v>49978.942541322162</v>
      </c>
      <c r="R24" s="6">
        <v>53279.452134546365</v>
      </c>
    </row>
    <row r="25" spans="1:18" ht="11.25" customHeight="1" x14ac:dyDescent="0.25">
      <c r="A25" s="52" t="s">
        <v>243</v>
      </c>
      <c r="B25" s="53" t="s">
        <v>242</v>
      </c>
      <c r="C25" s="6">
        <v>2130.2183118461453</v>
      </c>
      <c r="D25" s="6">
        <v>2621.0116800000001</v>
      </c>
      <c r="E25" s="6">
        <v>3532.1052100000002</v>
      </c>
      <c r="F25" s="6">
        <v>4620.8999999999996</v>
      </c>
      <c r="G25" s="6">
        <v>4212.0865999999996</v>
      </c>
      <c r="H25" s="6">
        <v>4822.679410026305</v>
      </c>
      <c r="I25" s="6">
        <v>6708.0070100000003</v>
      </c>
      <c r="J25" s="6">
        <v>5448.0180700000001</v>
      </c>
      <c r="K25" s="6">
        <v>4611.4158100000004</v>
      </c>
      <c r="L25" s="6">
        <v>5903.0138500000003</v>
      </c>
      <c r="M25" s="6">
        <v>4707.0795899434661</v>
      </c>
      <c r="N25" s="6">
        <v>4155.3438727861512</v>
      </c>
      <c r="O25" s="6">
        <v>4328.7492754352879</v>
      </c>
      <c r="P25" s="6">
        <v>4057.6096302665474</v>
      </c>
      <c r="Q25" s="6">
        <v>2894.2381605076203</v>
      </c>
      <c r="R25" s="6">
        <v>3881.0549208889702</v>
      </c>
    </row>
    <row r="26" spans="1:18" ht="11.25" customHeight="1" x14ac:dyDescent="0.25">
      <c r="A26" s="50" t="s">
        <v>241</v>
      </c>
      <c r="B26" s="51" t="s">
        <v>240</v>
      </c>
      <c r="C26" s="7">
        <v>2527.4667192846487</v>
      </c>
      <c r="D26" s="7">
        <v>2101.8093600000002</v>
      </c>
      <c r="E26" s="7">
        <v>2828.0041799999999</v>
      </c>
      <c r="F26" s="7">
        <v>2379.2999999999997</v>
      </c>
      <c r="G26" s="7">
        <v>2594.7917500000003</v>
      </c>
      <c r="H26" s="7">
        <v>2825.9282923427177</v>
      </c>
      <c r="I26" s="7">
        <v>3319.9034700000002</v>
      </c>
      <c r="J26" s="7">
        <v>2262.6075000000001</v>
      </c>
      <c r="K26" s="7">
        <v>2635.7090400000002</v>
      </c>
      <c r="L26" s="7">
        <v>2418.1056800000001</v>
      </c>
      <c r="M26" s="7">
        <v>3032.960861035237</v>
      </c>
      <c r="N26" s="7">
        <v>3915.7337556907441</v>
      </c>
      <c r="O26" s="7">
        <v>3536.3538023403044</v>
      </c>
      <c r="P26" s="7">
        <v>4863.6667622050227</v>
      </c>
      <c r="Q26" s="7">
        <v>4964.5537655185271</v>
      </c>
      <c r="R26" s="7">
        <v>4174.2621569918692</v>
      </c>
    </row>
    <row r="27" spans="1:18" ht="11.25" customHeight="1" x14ac:dyDescent="0.25">
      <c r="A27" s="52" t="s">
        <v>239</v>
      </c>
      <c r="B27" s="53" t="s">
        <v>238</v>
      </c>
      <c r="C27" s="6">
        <v>2320.4351418629963</v>
      </c>
      <c r="D27" s="6">
        <v>1903.20848</v>
      </c>
      <c r="E27" s="6">
        <v>2571.6037999999999</v>
      </c>
      <c r="F27" s="6">
        <v>1973.6</v>
      </c>
      <c r="G27" s="6">
        <v>2009.3936100000001</v>
      </c>
      <c r="H27" s="6">
        <v>2181.7133264795398</v>
      </c>
      <c r="I27" s="6">
        <v>2635.7027499999999</v>
      </c>
      <c r="J27" s="6">
        <v>1804.40598</v>
      </c>
      <c r="K27" s="6">
        <v>2169.1074400000002</v>
      </c>
      <c r="L27" s="6">
        <v>2163.8050800000001</v>
      </c>
      <c r="M27" s="6">
        <v>2732.3971721038165</v>
      </c>
      <c r="N27" s="6">
        <v>3586.7953054676623</v>
      </c>
      <c r="O27" s="6">
        <v>3214.7715546386294</v>
      </c>
      <c r="P27" s="6">
        <v>4386.5481991019369</v>
      </c>
      <c r="Q27" s="6">
        <v>4504.2500929323469</v>
      </c>
      <c r="R27" s="6">
        <v>3628.8336425208768</v>
      </c>
    </row>
    <row r="28" spans="1:18" ht="11.25" customHeight="1" x14ac:dyDescent="0.25">
      <c r="A28" s="52" t="s">
        <v>237</v>
      </c>
      <c r="B28" s="53" t="s">
        <v>236</v>
      </c>
      <c r="C28" s="6">
        <v>207.0315774216526</v>
      </c>
      <c r="D28" s="6">
        <v>198.60087999999999</v>
      </c>
      <c r="E28" s="6">
        <v>256.40037999999998</v>
      </c>
      <c r="F28" s="6">
        <v>405.7</v>
      </c>
      <c r="G28" s="6">
        <v>585.39814000000001</v>
      </c>
      <c r="H28" s="6">
        <v>644.21496586317778</v>
      </c>
      <c r="I28" s="6">
        <v>684.20072000000005</v>
      </c>
      <c r="J28" s="6">
        <v>458.20152000000002</v>
      </c>
      <c r="K28" s="6">
        <v>466.60160000000002</v>
      </c>
      <c r="L28" s="6">
        <v>254.3006</v>
      </c>
      <c r="M28" s="6">
        <v>300.5636889314203</v>
      </c>
      <c r="N28" s="6">
        <v>328.93845022308165</v>
      </c>
      <c r="O28" s="6">
        <v>321.58224770167487</v>
      </c>
      <c r="P28" s="6">
        <v>477.11856310308622</v>
      </c>
      <c r="Q28" s="6">
        <v>460.30367258617986</v>
      </c>
      <c r="R28" s="6">
        <v>545.42851447099247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521</v>
      </c>
      <c r="B1" s="42" t="s">
        <v>322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2058.4927590744646</v>
      </c>
      <c r="D2" s="45">
        <v>2122.8794699999917</v>
      </c>
      <c r="E2" s="45">
        <v>2040.7247799999795</v>
      </c>
      <c r="F2" s="45">
        <v>2090.0247499999987</v>
      </c>
      <c r="G2" s="45">
        <v>2155.6974300000256</v>
      </c>
      <c r="H2" s="45">
        <v>2161.8891353313074</v>
      </c>
      <c r="I2" s="45">
        <v>2087.3024900000082</v>
      </c>
      <c r="J2" s="45">
        <v>2127.6740400000144</v>
      </c>
      <c r="K2" s="45">
        <v>2097.4999100000041</v>
      </c>
      <c r="L2" s="45">
        <v>1700.9979699999885</v>
      </c>
      <c r="M2" s="45">
        <v>2007.8102608197178</v>
      </c>
      <c r="N2" s="45">
        <v>2026.2969332186899</v>
      </c>
      <c r="O2" s="45">
        <v>1877.7109009267224</v>
      </c>
      <c r="P2" s="45">
        <v>1921.5391229578681</v>
      </c>
      <c r="Q2" s="45">
        <v>1990.7083025963739</v>
      </c>
      <c r="R2" s="45">
        <v>2032.4785683581758</v>
      </c>
    </row>
    <row r="3" spans="1:18" ht="11.25" customHeight="1" x14ac:dyDescent="0.25">
      <c r="A3" s="46" t="s">
        <v>286</v>
      </c>
      <c r="B3" s="47" t="s">
        <v>285</v>
      </c>
      <c r="C3" s="5">
        <v>2058.4927590744646</v>
      </c>
      <c r="D3" s="5">
        <v>2122.8794699999917</v>
      </c>
      <c r="E3" s="5">
        <v>2040.7247799999795</v>
      </c>
      <c r="F3" s="5">
        <v>2090.0247499999987</v>
      </c>
      <c r="G3" s="5">
        <v>2155.6974300000256</v>
      </c>
      <c r="H3" s="5">
        <v>2161.8891353313074</v>
      </c>
      <c r="I3" s="5">
        <v>2087.3024900000082</v>
      </c>
      <c r="J3" s="5">
        <v>2127.6740400000144</v>
      </c>
      <c r="K3" s="5">
        <v>2097.4999100000041</v>
      </c>
      <c r="L3" s="5">
        <v>1700.9979699999885</v>
      </c>
      <c r="M3" s="5">
        <v>2007.8102608197178</v>
      </c>
      <c r="N3" s="5">
        <v>2026.2969332186899</v>
      </c>
      <c r="O3" s="5">
        <v>1877.7109009267224</v>
      </c>
      <c r="P3" s="5">
        <v>1921.5391229578681</v>
      </c>
      <c r="Q3" s="5">
        <v>1990.7083025963739</v>
      </c>
      <c r="R3" s="5">
        <v>2032.4785683581758</v>
      </c>
    </row>
    <row r="4" spans="1:18" ht="11.25" customHeight="1" x14ac:dyDescent="0.25">
      <c r="A4" s="48" t="s">
        <v>284</v>
      </c>
      <c r="B4" s="49" t="s">
        <v>283</v>
      </c>
      <c r="C4" s="4">
        <v>2058.4927590744646</v>
      </c>
      <c r="D4" s="4">
        <v>2122.8794699999917</v>
      </c>
      <c r="E4" s="4">
        <v>2040.7247799999795</v>
      </c>
      <c r="F4" s="4">
        <v>2090.0247499999987</v>
      </c>
      <c r="G4" s="4">
        <v>2155.6974300000256</v>
      </c>
      <c r="H4" s="4">
        <v>2161.8891353313074</v>
      </c>
      <c r="I4" s="4">
        <v>2087.3024900000082</v>
      </c>
      <c r="J4" s="4">
        <v>2127.6740400000144</v>
      </c>
      <c r="K4" s="4">
        <v>2097.4999100000041</v>
      </c>
      <c r="L4" s="4">
        <v>1700.9979699999885</v>
      </c>
      <c r="M4" s="4">
        <v>2007.8102608197178</v>
      </c>
      <c r="N4" s="4">
        <v>2026.2969332186899</v>
      </c>
      <c r="O4" s="4">
        <v>1877.7109009267224</v>
      </c>
      <c r="P4" s="4">
        <v>1921.5391229578681</v>
      </c>
      <c r="Q4" s="4">
        <v>1990.7083025963739</v>
      </c>
      <c r="R4" s="4">
        <v>2032.4785683581758</v>
      </c>
    </row>
    <row r="5" spans="1:18" ht="11.25" customHeight="1" x14ac:dyDescent="0.25">
      <c r="A5" s="50" t="s">
        <v>282</v>
      </c>
      <c r="B5" s="51" t="s">
        <v>281</v>
      </c>
      <c r="C5" s="7">
        <v>2058.4927590744646</v>
      </c>
      <c r="D5" s="7">
        <v>2122.8794699999917</v>
      </c>
      <c r="E5" s="7">
        <v>2040.7247799999795</v>
      </c>
      <c r="F5" s="7">
        <v>2090.0247499999987</v>
      </c>
      <c r="G5" s="7">
        <v>2155.6974300000256</v>
      </c>
      <c r="H5" s="7">
        <v>2161.8891353313074</v>
      </c>
      <c r="I5" s="7">
        <v>2087.3024900000082</v>
      </c>
      <c r="J5" s="7">
        <v>2127.6740400000144</v>
      </c>
      <c r="K5" s="7">
        <v>2097.4999100000041</v>
      </c>
      <c r="L5" s="7">
        <v>1700.9979699999885</v>
      </c>
      <c r="M5" s="7">
        <v>2007.8102608197178</v>
      </c>
      <c r="N5" s="7">
        <v>2026.2969332186899</v>
      </c>
      <c r="O5" s="7">
        <v>1877.7109009267224</v>
      </c>
      <c r="P5" s="7">
        <v>1921.5391229578681</v>
      </c>
      <c r="Q5" s="7">
        <v>1990.7083025963739</v>
      </c>
      <c r="R5" s="7">
        <v>2032.4785683581758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2058.4927590744646</v>
      </c>
      <c r="D7" s="6">
        <v>2122.8794699999917</v>
      </c>
      <c r="E7" s="6">
        <v>2040.7247799999795</v>
      </c>
      <c r="F7" s="6">
        <v>2090.0247499999987</v>
      </c>
      <c r="G7" s="6">
        <v>2155.6974300000256</v>
      </c>
      <c r="H7" s="6">
        <v>2161.8891353313074</v>
      </c>
      <c r="I7" s="6">
        <v>2087.3024900000082</v>
      </c>
      <c r="J7" s="6">
        <v>2127.6740400000144</v>
      </c>
      <c r="K7" s="6">
        <v>2097.4999100000041</v>
      </c>
      <c r="L7" s="6">
        <v>1700.9979699999885</v>
      </c>
      <c r="M7" s="6">
        <v>2007.8102608197178</v>
      </c>
      <c r="N7" s="6">
        <v>2026.2969332186899</v>
      </c>
      <c r="O7" s="6">
        <v>1877.7109009267224</v>
      </c>
      <c r="P7" s="6">
        <v>1921.5391229578681</v>
      </c>
      <c r="Q7" s="6">
        <v>1990.7083025963739</v>
      </c>
      <c r="R7" s="6">
        <v>2032.4785683581758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522</v>
      </c>
      <c r="B1" s="42" t="s">
        <v>323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730.15169281088947</v>
      </c>
      <c r="D2" s="45">
        <v>795.69230000000005</v>
      </c>
      <c r="E2" s="45">
        <v>798.40970000000004</v>
      </c>
      <c r="F2" s="45">
        <v>846.51003000000003</v>
      </c>
      <c r="G2" s="45">
        <v>894.59893999999997</v>
      </c>
      <c r="H2" s="45">
        <v>900.78315895756202</v>
      </c>
      <c r="I2" s="45">
        <v>801.60095000000001</v>
      </c>
      <c r="J2" s="45">
        <v>941.48851000000002</v>
      </c>
      <c r="K2" s="45">
        <v>915.59996000000001</v>
      </c>
      <c r="L2" s="45">
        <v>670.0992</v>
      </c>
      <c r="M2" s="45">
        <v>857.21792299608296</v>
      </c>
      <c r="N2" s="45">
        <v>885.59281551542904</v>
      </c>
      <c r="O2" s="45">
        <v>883.77758670106005</v>
      </c>
      <c r="P2" s="45">
        <v>851.17512181140705</v>
      </c>
      <c r="Q2" s="45">
        <v>864.33527366740896</v>
      </c>
      <c r="R2" s="45">
        <v>876.56251126662926</v>
      </c>
    </row>
    <row r="3" spans="1:18" ht="11.25" customHeight="1" x14ac:dyDescent="0.25">
      <c r="A3" s="46" t="s">
        <v>286</v>
      </c>
      <c r="B3" s="47" t="s">
        <v>285</v>
      </c>
      <c r="C3" s="5">
        <v>730.15169281088947</v>
      </c>
      <c r="D3" s="5">
        <v>795.69230000000005</v>
      </c>
      <c r="E3" s="5">
        <v>798.40970000000004</v>
      </c>
      <c r="F3" s="5">
        <v>846.51003000000003</v>
      </c>
      <c r="G3" s="5">
        <v>894.59893999999997</v>
      </c>
      <c r="H3" s="5">
        <v>900.78315895756202</v>
      </c>
      <c r="I3" s="5">
        <v>801.60095000000001</v>
      </c>
      <c r="J3" s="5">
        <v>941.48851000000002</v>
      </c>
      <c r="K3" s="5">
        <v>915.59996000000001</v>
      </c>
      <c r="L3" s="5">
        <v>670.0992</v>
      </c>
      <c r="M3" s="5">
        <v>857.21792299608296</v>
      </c>
      <c r="N3" s="5">
        <v>885.59281551542904</v>
      </c>
      <c r="O3" s="5">
        <v>883.77758670106005</v>
      </c>
      <c r="P3" s="5">
        <v>851.17512181140705</v>
      </c>
      <c r="Q3" s="5">
        <v>864.33527366740896</v>
      </c>
      <c r="R3" s="5">
        <v>876.56251126662926</v>
      </c>
    </row>
    <row r="4" spans="1:18" ht="11.25" customHeight="1" x14ac:dyDescent="0.25">
      <c r="A4" s="48" t="s">
        <v>284</v>
      </c>
      <c r="B4" s="49" t="s">
        <v>283</v>
      </c>
      <c r="C4" s="4">
        <v>730.15169281088947</v>
      </c>
      <c r="D4" s="4">
        <v>795.69230000000005</v>
      </c>
      <c r="E4" s="4">
        <v>798.40970000000004</v>
      </c>
      <c r="F4" s="4">
        <v>846.51003000000003</v>
      </c>
      <c r="G4" s="4">
        <v>894.59893999999997</v>
      </c>
      <c r="H4" s="4">
        <v>900.78315895756202</v>
      </c>
      <c r="I4" s="4">
        <v>801.60095000000001</v>
      </c>
      <c r="J4" s="4">
        <v>941.48851000000002</v>
      </c>
      <c r="K4" s="4">
        <v>915.59996000000001</v>
      </c>
      <c r="L4" s="4">
        <v>670.0992</v>
      </c>
      <c r="M4" s="4">
        <v>857.21792299608296</v>
      </c>
      <c r="N4" s="4">
        <v>885.59281551542904</v>
      </c>
      <c r="O4" s="4">
        <v>883.77758670106005</v>
      </c>
      <c r="P4" s="4">
        <v>851.17512181140705</v>
      </c>
      <c r="Q4" s="4">
        <v>864.33527366740896</v>
      </c>
      <c r="R4" s="4">
        <v>876.56251126662926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730.15169281088947</v>
      </c>
      <c r="D11" s="7">
        <v>795.69230000000005</v>
      </c>
      <c r="E11" s="7">
        <v>798.40970000000004</v>
      </c>
      <c r="F11" s="7">
        <v>846.51003000000003</v>
      </c>
      <c r="G11" s="7">
        <v>894.59893999999997</v>
      </c>
      <c r="H11" s="7">
        <v>900.78315895756202</v>
      </c>
      <c r="I11" s="7">
        <v>801.60095000000001</v>
      </c>
      <c r="J11" s="7">
        <v>941.48851000000002</v>
      </c>
      <c r="K11" s="7">
        <v>915.59996000000001</v>
      </c>
      <c r="L11" s="7">
        <v>670.0992</v>
      </c>
      <c r="M11" s="7">
        <v>857.21792299608296</v>
      </c>
      <c r="N11" s="7">
        <v>885.59281551542904</v>
      </c>
      <c r="O11" s="7">
        <v>883.77758670106005</v>
      </c>
      <c r="P11" s="7">
        <v>851.17512181140705</v>
      </c>
      <c r="Q11" s="7">
        <v>864.33527366740896</v>
      </c>
      <c r="R11" s="7">
        <v>876.56251126662926</v>
      </c>
    </row>
    <row r="12" spans="1:18" ht="11.25" customHeight="1" x14ac:dyDescent="0.25">
      <c r="A12" s="52" t="s">
        <v>268</v>
      </c>
      <c r="B12" s="53" t="s">
        <v>267</v>
      </c>
      <c r="C12" s="6">
        <v>730.15169281088947</v>
      </c>
      <c r="D12" s="6">
        <v>795.69230000000005</v>
      </c>
      <c r="E12" s="6">
        <v>798.40970000000004</v>
      </c>
      <c r="F12" s="6">
        <v>846.51003000000003</v>
      </c>
      <c r="G12" s="6">
        <v>894.59893999999997</v>
      </c>
      <c r="H12" s="6">
        <v>900.78315895756202</v>
      </c>
      <c r="I12" s="6">
        <v>801.60095000000001</v>
      </c>
      <c r="J12" s="6">
        <v>941.48851000000002</v>
      </c>
      <c r="K12" s="6">
        <v>915.59996000000001</v>
      </c>
      <c r="L12" s="6">
        <v>670.0992</v>
      </c>
      <c r="M12" s="6">
        <v>857.21792299608296</v>
      </c>
      <c r="N12" s="6">
        <v>885.59281551542904</v>
      </c>
      <c r="O12" s="6">
        <v>883.77758670106005</v>
      </c>
      <c r="P12" s="6">
        <v>851.17512181140705</v>
      </c>
      <c r="Q12" s="6">
        <v>864.33527366740896</v>
      </c>
      <c r="R12" s="6">
        <v>876.56251126662926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523</v>
      </c>
      <c r="B1" s="42" t="s">
        <v>324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524</v>
      </c>
      <c r="B1" s="42" t="s">
        <v>325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525</v>
      </c>
      <c r="B1" s="42" t="s">
        <v>326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526</v>
      </c>
      <c r="B1" s="42" t="s">
        <v>327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8.598449768136101</v>
      </c>
      <c r="D2" s="45">
        <v>8.6000200000000007</v>
      </c>
      <c r="E2" s="45">
        <v>8.6</v>
      </c>
      <c r="F2" s="45">
        <v>8.5990699999999993</v>
      </c>
      <c r="G2" s="45">
        <v>8.5999300000000005</v>
      </c>
      <c r="H2" s="45">
        <v>8.5984600413497123</v>
      </c>
      <c r="I2" s="45">
        <v>8.5999800000000004</v>
      </c>
      <c r="J2" s="45">
        <v>8.5988600000000002</v>
      </c>
      <c r="K2" s="45">
        <v>8.6000399999999999</v>
      </c>
      <c r="L2" s="45">
        <v>8.6005099999999999</v>
      </c>
      <c r="M2" s="45">
        <v>8.5984429894265961</v>
      </c>
      <c r="N2" s="45">
        <v>8.5984622988749475</v>
      </c>
      <c r="O2" s="45">
        <v>8.5984522785898498</v>
      </c>
      <c r="P2" s="45">
        <v>8.5984630033991039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8.598449768136101</v>
      </c>
      <c r="D61" s="5">
        <v>8.6000200000000007</v>
      </c>
      <c r="E61" s="5">
        <v>8.6</v>
      </c>
      <c r="F61" s="5">
        <v>8.5990699999999993</v>
      </c>
      <c r="G61" s="5">
        <v>8.5999300000000005</v>
      </c>
      <c r="H61" s="5">
        <v>8.5984600413497123</v>
      </c>
      <c r="I61" s="5">
        <v>8.5999800000000004</v>
      </c>
      <c r="J61" s="5">
        <v>8.5988600000000002</v>
      </c>
      <c r="K61" s="5">
        <v>8.6000399999999999</v>
      </c>
      <c r="L61" s="5">
        <v>8.6005099999999999</v>
      </c>
      <c r="M61" s="5">
        <v>8.5984429894265961</v>
      </c>
      <c r="N61" s="5">
        <v>8.5984622988749475</v>
      </c>
      <c r="O61" s="5">
        <v>8.5984522785898498</v>
      </c>
      <c r="P61" s="5">
        <v>8.5984630033991039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8.598449768136101</v>
      </c>
      <c r="D68" s="4">
        <v>8.6000200000000007</v>
      </c>
      <c r="E68" s="4">
        <v>8.6</v>
      </c>
      <c r="F68" s="4">
        <v>8.5990699999999993</v>
      </c>
      <c r="G68" s="4">
        <v>8.5999300000000005</v>
      </c>
      <c r="H68" s="4">
        <v>8.5984600413497123</v>
      </c>
      <c r="I68" s="4">
        <v>8.5999800000000004</v>
      </c>
      <c r="J68" s="4">
        <v>8.5988600000000002</v>
      </c>
      <c r="K68" s="4">
        <v>8.6000399999999999</v>
      </c>
      <c r="L68" s="4">
        <v>8.6005099999999999</v>
      </c>
      <c r="M68" s="4">
        <v>8.5984429894265961</v>
      </c>
      <c r="N68" s="4">
        <v>8.5984622988749475</v>
      </c>
      <c r="O68" s="4">
        <v>8.5984522785898498</v>
      </c>
      <c r="P68" s="4">
        <v>8.5984630033991039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8.598449768136101</v>
      </c>
      <c r="D69" s="7">
        <v>8.6000200000000007</v>
      </c>
      <c r="E69" s="7">
        <v>8.6</v>
      </c>
      <c r="F69" s="7">
        <v>8.5990699999999993</v>
      </c>
      <c r="G69" s="7">
        <v>8.5999300000000005</v>
      </c>
      <c r="H69" s="7">
        <v>8.5984600413497123</v>
      </c>
      <c r="I69" s="7">
        <v>8.5999800000000004</v>
      </c>
      <c r="J69" s="7">
        <v>8.5988600000000002</v>
      </c>
      <c r="K69" s="7">
        <v>8.6000399999999999</v>
      </c>
      <c r="L69" s="7">
        <v>8.6005099999999999</v>
      </c>
      <c r="M69" s="7">
        <v>8.5984429894265961</v>
      </c>
      <c r="N69" s="7">
        <v>8.5984622988749475</v>
      </c>
      <c r="O69" s="7">
        <v>8.5984522785898498</v>
      </c>
      <c r="P69" s="7">
        <v>8.5984630033991039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527</v>
      </c>
      <c r="B1" s="42" t="s">
        <v>328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330</v>
      </c>
      <c r="B1" s="42" t="s">
        <v>329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13.112635896407541</v>
      </c>
      <c r="D2" s="45">
        <v>11.500030000000001</v>
      </c>
      <c r="E2" s="45">
        <v>9.9</v>
      </c>
      <c r="F2" s="45">
        <v>7.5095299999999998</v>
      </c>
      <c r="G2" s="45">
        <v>10.40005</v>
      </c>
      <c r="H2" s="45">
        <v>10.652534793410618</v>
      </c>
      <c r="I2" s="45">
        <v>51.613530000000004</v>
      </c>
      <c r="J2" s="45">
        <v>76.901700000000005</v>
      </c>
      <c r="K2" s="45">
        <v>121.69232</v>
      </c>
      <c r="L2" s="45">
        <v>117.17281</v>
      </c>
      <c r="M2" s="45">
        <v>101.08089755584406</v>
      </c>
      <c r="N2" s="45">
        <v>114.48150842736152</v>
      </c>
      <c r="O2" s="45">
        <v>211.97018515245156</v>
      </c>
      <c r="P2" s="45">
        <v>180.28100757582268</v>
      </c>
      <c r="Q2" s="45">
        <v>221.50457503219224</v>
      </c>
      <c r="R2" s="45">
        <v>259.95922534946766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41.000590000000003</v>
      </c>
      <c r="J21" s="5">
        <v>66.900880000000001</v>
      </c>
      <c r="K21" s="5">
        <v>112.20574999999999</v>
      </c>
      <c r="L21" s="5">
        <v>107.96482</v>
      </c>
      <c r="M21" s="5">
        <v>92.840722724851375</v>
      </c>
      <c r="N21" s="5">
        <v>101.46439275819169</v>
      </c>
      <c r="O21" s="5">
        <v>191.07116919754566</v>
      </c>
      <c r="P21" s="5">
        <v>144.64516295138554</v>
      </c>
      <c r="Q21" s="5">
        <v>174.88191408294574</v>
      </c>
      <c r="R21" s="5">
        <v>199.69840563035046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41.000590000000003</v>
      </c>
      <c r="J30" s="4">
        <v>66.900880000000001</v>
      </c>
      <c r="K30" s="4">
        <v>112.20574999999999</v>
      </c>
      <c r="L30" s="4">
        <v>107.96482</v>
      </c>
      <c r="M30" s="4">
        <v>92.840722724851375</v>
      </c>
      <c r="N30" s="4">
        <v>101.46439275819169</v>
      </c>
      <c r="O30" s="4">
        <v>191.07116919754566</v>
      </c>
      <c r="P30" s="4">
        <v>144.64516295138554</v>
      </c>
      <c r="Q30" s="4">
        <v>174.88191408294574</v>
      </c>
      <c r="R30" s="4">
        <v>199.69840563035046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41.000590000000003</v>
      </c>
      <c r="J31" s="7">
        <v>66.900880000000001</v>
      </c>
      <c r="K31" s="7">
        <v>112.20574999999999</v>
      </c>
      <c r="L31" s="7">
        <v>107.96482</v>
      </c>
      <c r="M31" s="7">
        <v>92.840722724851375</v>
      </c>
      <c r="N31" s="7">
        <v>101.46439275819169</v>
      </c>
      <c r="O31" s="7">
        <v>191.07116919754566</v>
      </c>
      <c r="P31" s="7">
        <v>144.64516295138554</v>
      </c>
      <c r="Q31" s="7">
        <v>174.88191408294574</v>
      </c>
      <c r="R31" s="7">
        <v>199.69840563035046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41.000590000000003</v>
      </c>
      <c r="J32" s="6">
        <v>66.900880000000001</v>
      </c>
      <c r="K32" s="6">
        <v>112.20574999999999</v>
      </c>
      <c r="L32" s="6">
        <v>107.96482</v>
      </c>
      <c r="M32" s="6">
        <v>92.840722724851375</v>
      </c>
      <c r="N32" s="6">
        <v>101.46439275819169</v>
      </c>
      <c r="O32" s="6">
        <v>191.07116919754566</v>
      </c>
      <c r="P32" s="6">
        <v>144.64516295138554</v>
      </c>
      <c r="Q32" s="6">
        <v>174.88191408294574</v>
      </c>
      <c r="R32" s="6">
        <v>199.69840563035046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13.112635896407541</v>
      </c>
      <c r="D61" s="5">
        <v>11.500030000000001</v>
      </c>
      <c r="E61" s="5">
        <v>9.9</v>
      </c>
      <c r="F61" s="5">
        <v>7.5095299999999998</v>
      </c>
      <c r="G61" s="5">
        <v>10.40005</v>
      </c>
      <c r="H61" s="5">
        <v>10.652534793410618</v>
      </c>
      <c r="I61" s="5">
        <v>10.61294</v>
      </c>
      <c r="J61" s="5">
        <v>10.000819999999999</v>
      </c>
      <c r="K61" s="5">
        <v>9.4865700000000004</v>
      </c>
      <c r="L61" s="5">
        <v>9.2079900000000006</v>
      </c>
      <c r="M61" s="5">
        <v>8.2401748309926877</v>
      </c>
      <c r="N61" s="5">
        <v>13.017115669169831</v>
      </c>
      <c r="O61" s="5">
        <v>20.899015954905899</v>
      </c>
      <c r="P61" s="5">
        <v>35.635844624437127</v>
      </c>
      <c r="Q61" s="5">
        <v>46.622660949246502</v>
      </c>
      <c r="R61" s="5">
        <v>60.260819719117201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13.112635896407541</v>
      </c>
      <c r="D68" s="4">
        <v>11.500030000000001</v>
      </c>
      <c r="E68" s="4">
        <v>9.9</v>
      </c>
      <c r="F68" s="4">
        <v>7.5095299999999998</v>
      </c>
      <c r="G68" s="4">
        <v>10.40005</v>
      </c>
      <c r="H68" s="4">
        <v>10.652534793410618</v>
      </c>
      <c r="I68" s="4">
        <v>10.61294</v>
      </c>
      <c r="J68" s="4">
        <v>10.000819999999999</v>
      </c>
      <c r="K68" s="4">
        <v>9.4865700000000004</v>
      </c>
      <c r="L68" s="4">
        <v>9.2079900000000006</v>
      </c>
      <c r="M68" s="4">
        <v>8.2401748309926877</v>
      </c>
      <c r="N68" s="4">
        <v>13.017115669169831</v>
      </c>
      <c r="O68" s="4">
        <v>20.899015954905899</v>
      </c>
      <c r="P68" s="4">
        <v>35.635844624437127</v>
      </c>
      <c r="Q68" s="4">
        <v>46.622660949246502</v>
      </c>
      <c r="R68" s="4">
        <v>60.260819719117201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13.112635896407541</v>
      </c>
      <c r="D71" s="7">
        <v>11.500030000000001</v>
      </c>
      <c r="E71" s="7">
        <v>9.9</v>
      </c>
      <c r="F71" s="7">
        <v>7.5095299999999998</v>
      </c>
      <c r="G71" s="7">
        <v>10.40005</v>
      </c>
      <c r="H71" s="7">
        <v>10.652534793410618</v>
      </c>
      <c r="I71" s="7">
        <v>10.61294</v>
      </c>
      <c r="J71" s="7">
        <v>10.000819999999999</v>
      </c>
      <c r="K71" s="7">
        <v>9.4865700000000004</v>
      </c>
      <c r="L71" s="7">
        <v>9.2079900000000006</v>
      </c>
      <c r="M71" s="7">
        <v>8.2401748309926877</v>
      </c>
      <c r="N71" s="7">
        <v>13.017115669169831</v>
      </c>
      <c r="O71" s="7">
        <v>20.899015954905899</v>
      </c>
      <c r="P71" s="7">
        <v>35.635844624437127</v>
      </c>
      <c r="Q71" s="7">
        <v>46.622660949246502</v>
      </c>
      <c r="R71" s="7">
        <v>60.260819719117201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528</v>
      </c>
      <c r="B1" s="42" t="s">
        <v>331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333</v>
      </c>
      <c r="B1" s="42" t="s">
        <v>332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74234.260055412189</v>
      </c>
      <c r="D2" s="45">
        <v>74265.199999999983</v>
      </c>
      <c r="E2" s="45">
        <v>69728.000000000015</v>
      </c>
      <c r="F2" s="45">
        <v>72638.699999999983</v>
      </c>
      <c r="G2" s="45">
        <v>75270</v>
      </c>
      <c r="H2" s="45">
        <v>75682.358842075133</v>
      </c>
      <c r="I2" s="45">
        <v>73319.3</v>
      </c>
      <c r="J2" s="45">
        <v>72400.800000000003</v>
      </c>
      <c r="K2" s="45">
        <v>72748.300000000017</v>
      </c>
      <c r="L2" s="45">
        <v>71422.7</v>
      </c>
      <c r="M2" s="45">
        <v>75609.080920989814</v>
      </c>
      <c r="N2" s="45">
        <v>73953.926626540502</v>
      </c>
      <c r="O2" s="45">
        <v>72524.696665711293</v>
      </c>
      <c r="P2" s="45">
        <v>71054.074710996501</v>
      </c>
      <c r="Q2" s="45">
        <v>72358.173306582627</v>
      </c>
      <c r="R2" s="45">
        <v>76088.802904366094</v>
      </c>
    </row>
    <row r="3" spans="1:18" ht="11.25" customHeight="1" x14ac:dyDescent="0.25">
      <c r="A3" s="46" t="s">
        <v>286</v>
      </c>
      <c r="B3" s="47" t="s">
        <v>285</v>
      </c>
      <c r="C3" s="5">
        <v>1537.0208478716668</v>
      </c>
      <c r="D3" s="5">
        <v>1589</v>
      </c>
      <c r="E3" s="5">
        <v>1525.3023700000049</v>
      </c>
      <c r="F3" s="5">
        <v>1551.8</v>
      </c>
      <c r="G3" s="5">
        <v>1596.6988500000007</v>
      </c>
      <c r="H3" s="5">
        <v>1614.6693648319051</v>
      </c>
      <c r="I3" s="5">
        <v>1561.8011499999993</v>
      </c>
      <c r="J3" s="5">
        <v>1569.401159999994</v>
      </c>
      <c r="K3" s="5">
        <v>1523.3977600000071</v>
      </c>
      <c r="L3" s="5">
        <v>1228.6990699999878</v>
      </c>
      <c r="M3" s="5">
        <v>1471.8880871820002</v>
      </c>
      <c r="N3" s="5">
        <v>1458.9660224451072</v>
      </c>
      <c r="O3" s="5">
        <v>1367.321828028842</v>
      </c>
      <c r="P3" s="5">
        <v>1428.656988254108</v>
      </c>
      <c r="Q3" s="5">
        <v>1451.7536418936215</v>
      </c>
      <c r="R3" s="5">
        <v>1459.0856979077068</v>
      </c>
    </row>
    <row r="4" spans="1:18" ht="11.25" customHeight="1" x14ac:dyDescent="0.25">
      <c r="A4" s="48" t="s">
        <v>284</v>
      </c>
      <c r="B4" s="49" t="s">
        <v>283</v>
      </c>
      <c r="C4" s="4">
        <v>1537.0208478716668</v>
      </c>
      <c r="D4" s="4">
        <v>1589</v>
      </c>
      <c r="E4" s="4">
        <v>1525.3023700000049</v>
      </c>
      <c r="F4" s="4">
        <v>1551.8</v>
      </c>
      <c r="G4" s="4">
        <v>1596.6988500000007</v>
      </c>
      <c r="H4" s="4">
        <v>1614.6693648319051</v>
      </c>
      <c r="I4" s="4">
        <v>1561.8011499999993</v>
      </c>
      <c r="J4" s="4">
        <v>1569.401159999994</v>
      </c>
      <c r="K4" s="4">
        <v>1523.3977600000071</v>
      </c>
      <c r="L4" s="4">
        <v>1228.6990699999878</v>
      </c>
      <c r="M4" s="4">
        <v>1471.8880871820002</v>
      </c>
      <c r="N4" s="4">
        <v>1458.9660224451072</v>
      </c>
      <c r="O4" s="4">
        <v>1367.321828028842</v>
      </c>
      <c r="P4" s="4">
        <v>1428.656988254108</v>
      </c>
      <c r="Q4" s="4">
        <v>1451.7536418936215</v>
      </c>
      <c r="R4" s="4">
        <v>1459.0856979077068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1447.8835746826896</v>
      </c>
      <c r="D11" s="7">
        <v>1507.1</v>
      </c>
      <c r="E11" s="7">
        <v>1447.9022500000049</v>
      </c>
      <c r="F11" s="7">
        <v>1466.3</v>
      </c>
      <c r="G11" s="7">
        <v>1508.4988500000006</v>
      </c>
      <c r="H11" s="7">
        <v>1530.9299934743051</v>
      </c>
      <c r="I11" s="7">
        <v>1479.9010899999994</v>
      </c>
      <c r="J11" s="7">
        <v>1478.5011599999939</v>
      </c>
      <c r="K11" s="7">
        <v>1428.8917000000072</v>
      </c>
      <c r="L11" s="7">
        <v>1150.3991299999877</v>
      </c>
      <c r="M11" s="7">
        <v>1381.8431689073368</v>
      </c>
      <c r="N11" s="7">
        <v>1371.6215230740379</v>
      </c>
      <c r="O11" s="7">
        <v>1281.7686770366797</v>
      </c>
      <c r="P11" s="7">
        <v>1351.2218400292807</v>
      </c>
      <c r="Q11" s="7">
        <v>1368.9218556725843</v>
      </c>
      <c r="R11" s="7">
        <v>1385.258431260148</v>
      </c>
    </row>
    <row r="12" spans="1:18" ht="11.25" customHeight="1" x14ac:dyDescent="0.25">
      <c r="A12" s="52" t="s">
        <v>268</v>
      </c>
      <c r="B12" s="53" t="s">
        <v>267</v>
      </c>
      <c r="C12" s="6">
        <v>1447.8835746826896</v>
      </c>
      <c r="D12" s="6">
        <v>1507.1</v>
      </c>
      <c r="E12" s="6">
        <v>1447.9022500000049</v>
      </c>
      <c r="F12" s="6">
        <v>1466.3</v>
      </c>
      <c r="G12" s="6">
        <v>1508.4988500000006</v>
      </c>
      <c r="H12" s="6">
        <v>1530.9299934743051</v>
      </c>
      <c r="I12" s="6">
        <v>1479.9010899999994</v>
      </c>
      <c r="J12" s="6">
        <v>1478.5011599999939</v>
      </c>
      <c r="K12" s="6">
        <v>1428.8917000000072</v>
      </c>
      <c r="L12" s="6">
        <v>1150.3991299999877</v>
      </c>
      <c r="M12" s="6">
        <v>1381.8431689073368</v>
      </c>
      <c r="N12" s="6">
        <v>1371.6215230740379</v>
      </c>
      <c r="O12" s="6">
        <v>1281.7686770366797</v>
      </c>
      <c r="P12" s="6">
        <v>1351.2218400292807</v>
      </c>
      <c r="Q12" s="6">
        <v>1368.9218556725843</v>
      </c>
      <c r="R12" s="6">
        <v>1385.258431260148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89.137273188977233</v>
      </c>
      <c r="D14" s="7">
        <v>81.900000000000006</v>
      </c>
      <c r="E14" s="7">
        <v>77.400120000000001</v>
      </c>
      <c r="F14" s="7">
        <v>85.5</v>
      </c>
      <c r="G14" s="7">
        <v>88.2</v>
      </c>
      <c r="H14" s="7">
        <v>83.739371357600106</v>
      </c>
      <c r="I14" s="7">
        <v>81.900059999999996</v>
      </c>
      <c r="J14" s="7">
        <v>90.9</v>
      </c>
      <c r="K14" s="7">
        <v>94.506060000000005</v>
      </c>
      <c r="L14" s="7">
        <v>78.299940000000007</v>
      </c>
      <c r="M14" s="7">
        <v>90.044918274663416</v>
      </c>
      <c r="N14" s="7">
        <v>87.344499371069375</v>
      </c>
      <c r="O14" s="7">
        <v>85.55315099216233</v>
      </c>
      <c r="P14" s="7">
        <v>77.435148224827287</v>
      </c>
      <c r="Q14" s="7">
        <v>82.831786221037149</v>
      </c>
      <c r="R14" s="7">
        <v>73.827266647558886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59812.44784659319</v>
      </c>
      <c r="D21" s="5">
        <v>59380.499999999978</v>
      </c>
      <c r="E21" s="5">
        <v>54572.784919999998</v>
      </c>
      <c r="F21" s="5">
        <v>57276.099999999991</v>
      </c>
      <c r="G21" s="5">
        <v>59345.757290000009</v>
      </c>
      <c r="H21" s="5">
        <v>60079.443559956664</v>
      </c>
      <c r="I21" s="5">
        <v>58669.842830000001</v>
      </c>
      <c r="J21" s="5">
        <v>57124.142370000001</v>
      </c>
      <c r="K21" s="5">
        <v>57423.815330000012</v>
      </c>
      <c r="L21" s="5">
        <v>56180.45794</v>
      </c>
      <c r="M21" s="5">
        <v>59160.156190484093</v>
      </c>
      <c r="N21" s="5">
        <v>58187.698919174109</v>
      </c>
      <c r="O21" s="5">
        <v>57902.056055763795</v>
      </c>
      <c r="P21" s="5">
        <v>56595.214178111957</v>
      </c>
      <c r="Q21" s="5">
        <v>57821.554778688318</v>
      </c>
      <c r="R21" s="5">
        <v>61323.301805674979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59812.44784659319</v>
      </c>
      <c r="D30" s="4">
        <v>59380.499999999978</v>
      </c>
      <c r="E30" s="4">
        <v>54572.784919999998</v>
      </c>
      <c r="F30" s="4">
        <v>57276.099999999991</v>
      </c>
      <c r="G30" s="4">
        <v>59345.757290000009</v>
      </c>
      <c r="H30" s="4">
        <v>60079.443559956664</v>
      </c>
      <c r="I30" s="4">
        <v>58669.842830000001</v>
      </c>
      <c r="J30" s="4">
        <v>57124.142370000001</v>
      </c>
      <c r="K30" s="4">
        <v>57423.815330000012</v>
      </c>
      <c r="L30" s="4">
        <v>56180.45794</v>
      </c>
      <c r="M30" s="4">
        <v>59160.156190484093</v>
      </c>
      <c r="N30" s="4">
        <v>58187.698919174109</v>
      </c>
      <c r="O30" s="4">
        <v>57902.056055763795</v>
      </c>
      <c r="P30" s="4">
        <v>56595.214178111957</v>
      </c>
      <c r="Q30" s="4">
        <v>57821.554778688318</v>
      </c>
      <c r="R30" s="4">
        <v>61323.301805674979</v>
      </c>
    </row>
    <row r="31" spans="1:18" ht="11.25" customHeight="1" x14ac:dyDescent="0.25">
      <c r="A31" s="50" t="s">
        <v>231</v>
      </c>
      <c r="B31" s="51" t="s">
        <v>230</v>
      </c>
      <c r="C31" s="7">
        <v>1961.4336497623535</v>
      </c>
      <c r="D31" s="7">
        <v>1910.72912</v>
      </c>
      <c r="E31" s="7">
        <v>1758.4736399999999</v>
      </c>
      <c r="F31" s="7">
        <v>1872.9</v>
      </c>
      <c r="G31" s="7">
        <v>2028.3722600000001</v>
      </c>
      <c r="H31" s="7">
        <v>2090.9764020254102</v>
      </c>
      <c r="I31" s="7">
        <v>2065.0703899999999</v>
      </c>
      <c r="J31" s="7">
        <v>2272.2702199999999</v>
      </c>
      <c r="K31" s="7">
        <v>2139.5</v>
      </c>
      <c r="L31" s="7">
        <v>2127.6999999999998</v>
      </c>
      <c r="M31" s="7">
        <v>1985.1747360321529</v>
      </c>
      <c r="N31" s="7">
        <v>2103.9291932056472</v>
      </c>
      <c r="O31" s="7">
        <v>2230.223559759243</v>
      </c>
      <c r="P31" s="7">
        <v>2034.823731728291</v>
      </c>
      <c r="Q31" s="7">
        <v>2215.1046145027231</v>
      </c>
      <c r="R31" s="7">
        <v>2457.9949893079811</v>
      </c>
    </row>
    <row r="32" spans="1:18" ht="11.25" customHeight="1" x14ac:dyDescent="0.25">
      <c r="A32" s="52" t="s">
        <v>229</v>
      </c>
      <c r="B32" s="53" t="s">
        <v>228</v>
      </c>
      <c r="C32" s="6">
        <v>1961.4336497623535</v>
      </c>
      <c r="D32" s="6">
        <v>1910.72912</v>
      </c>
      <c r="E32" s="6">
        <v>1758.4736399999999</v>
      </c>
      <c r="F32" s="6">
        <v>1872.9</v>
      </c>
      <c r="G32" s="6">
        <v>2028.3722600000001</v>
      </c>
      <c r="H32" s="6">
        <v>2090.9764020254102</v>
      </c>
      <c r="I32" s="6">
        <v>2065.0703899999999</v>
      </c>
      <c r="J32" s="6">
        <v>2272.2702199999999</v>
      </c>
      <c r="K32" s="6">
        <v>2139.5</v>
      </c>
      <c r="L32" s="6">
        <v>2127.6999999999998</v>
      </c>
      <c r="M32" s="6">
        <v>1985.1747360321529</v>
      </c>
      <c r="N32" s="6">
        <v>2103.9291932056472</v>
      </c>
      <c r="O32" s="6">
        <v>2230.223559759243</v>
      </c>
      <c r="P32" s="6">
        <v>2034.823731728291</v>
      </c>
      <c r="Q32" s="6">
        <v>2215.1046145027231</v>
      </c>
      <c r="R32" s="6">
        <v>2457.9949893079811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1253.2962091462177</v>
      </c>
      <c r="D34" s="7">
        <v>1150.7034299999868</v>
      </c>
      <c r="E34" s="7">
        <v>995.29834000000119</v>
      </c>
      <c r="F34" s="7">
        <v>1076.1999999999898</v>
      </c>
      <c r="G34" s="7">
        <v>1389.2996300000086</v>
      </c>
      <c r="H34" s="7">
        <v>1407.66167946114</v>
      </c>
      <c r="I34" s="7">
        <v>1301.9016700000066</v>
      </c>
      <c r="J34" s="7">
        <v>1372.0043000000005</v>
      </c>
      <c r="K34" s="7">
        <v>1388.1953800000119</v>
      </c>
      <c r="L34" s="7">
        <v>1451.8988699999973</v>
      </c>
      <c r="M34" s="7">
        <v>1435.7266433099212</v>
      </c>
      <c r="N34" s="7">
        <v>1569.5753223188221</v>
      </c>
      <c r="O34" s="7">
        <v>1594.3934599579225</v>
      </c>
      <c r="P34" s="7">
        <v>1537.1885935851678</v>
      </c>
      <c r="Q34" s="7">
        <v>1761.7287375872911</v>
      </c>
      <c r="R34" s="7">
        <v>1872.9098444255505</v>
      </c>
    </row>
    <row r="35" spans="1:18" ht="11.25" customHeight="1" x14ac:dyDescent="0.25">
      <c r="A35" s="50" t="s">
        <v>223</v>
      </c>
      <c r="B35" s="51" t="s">
        <v>222</v>
      </c>
      <c r="C35" s="7">
        <v>9460.400375208319</v>
      </c>
      <c r="D35" s="7">
        <v>9861.9293300000008</v>
      </c>
      <c r="E35" s="7">
        <v>8328.5860099999991</v>
      </c>
      <c r="F35" s="7">
        <v>8589.1999999999989</v>
      </c>
      <c r="G35" s="7">
        <v>8189.7978600000006</v>
      </c>
      <c r="H35" s="7">
        <v>8460.9695937801298</v>
      </c>
      <c r="I35" s="7">
        <v>8927.6114300000008</v>
      </c>
      <c r="J35" s="7">
        <v>7320.7229699999998</v>
      </c>
      <c r="K35" s="7">
        <v>7304.9755999999998</v>
      </c>
      <c r="L35" s="7">
        <v>7218.7943800000003</v>
      </c>
      <c r="M35" s="7">
        <v>7732.6840715488197</v>
      </c>
      <c r="N35" s="7">
        <v>6844.6525035007835</v>
      </c>
      <c r="O35" s="7">
        <v>7364.8682051254664</v>
      </c>
      <c r="P35" s="7">
        <v>6693.3231204949743</v>
      </c>
      <c r="Q35" s="7">
        <v>6720.6511955302158</v>
      </c>
      <c r="R35" s="7">
        <v>5768.5097747405716</v>
      </c>
    </row>
    <row r="36" spans="1:18" ht="11.25" customHeight="1" x14ac:dyDescent="0.25">
      <c r="A36" s="56" t="s">
        <v>221</v>
      </c>
      <c r="B36" s="53" t="s">
        <v>220</v>
      </c>
      <c r="C36" s="6">
        <v>9406.8033501988066</v>
      </c>
      <c r="D36" s="6">
        <v>9806.2291600000008</v>
      </c>
      <c r="E36" s="6">
        <v>8283.38609</v>
      </c>
      <c r="F36" s="6">
        <v>8529.2999999999993</v>
      </c>
      <c r="G36" s="6">
        <v>8129.8978800000004</v>
      </c>
      <c r="H36" s="6">
        <v>8406.3216719224019</v>
      </c>
      <c r="I36" s="6">
        <v>8888.7113800000006</v>
      </c>
      <c r="J36" s="6">
        <v>7236.6227099999996</v>
      </c>
      <c r="K36" s="6">
        <v>7235.5758299999998</v>
      </c>
      <c r="L36" s="6">
        <v>7159.8944300000003</v>
      </c>
      <c r="M36" s="6">
        <v>7685.3925815760422</v>
      </c>
      <c r="N36" s="6">
        <v>6804.7174819848879</v>
      </c>
      <c r="O36" s="6">
        <v>7312.3220564016829</v>
      </c>
      <c r="P36" s="6">
        <v>6646.03162411842</v>
      </c>
      <c r="Q36" s="6">
        <v>6656.5449057839542</v>
      </c>
      <c r="R36" s="6">
        <v>5673.9268125021581</v>
      </c>
    </row>
    <row r="37" spans="1:18" ht="11.25" customHeight="1" x14ac:dyDescent="0.25">
      <c r="A37" s="52" t="s">
        <v>219</v>
      </c>
      <c r="B37" s="53" t="s">
        <v>218</v>
      </c>
      <c r="C37" s="6">
        <v>53.597025009511704</v>
      </c>
      <c r="D37" s="6">
        <v>55.70017</v>
      </c>
      <c r="E37" s="6">
        <v>45.199919999999999</v>
      </c>
      <c r="F37" s="6">
        <v>59.9</v>
      </c>
      <c r="G37" s="6">
        <v>59.899979999999999</v>
      </c>
      <c r="H37" s="6">
        <v>54.64792185772783</v>
      </c>
      <c r="I37" s="6">
        <v>38.90005</v>
      </c>
      <c r="J37" s="6">
        <v>84.100260000000006</v>
      </c>
      <c r="K37" s="6">
        <v>69.399770000000004</v>
      </c>
      <c r="L37" s="6">
        <v>58.899949999999997</v>
      </c>
      <c r="M37" s="6">
        <v>47.291489972777519</v>
      </c>
      <c r="N37" s="6">
        <v>39.935021515895841</v>
      </c>
      <c r="O37" s="6">
        <v>52.546148723783311</v>
      </c>
      <c r="P37" s="6">
        <v>47.291496376554228</v>
      </c>
      <c r="Q37" s="6">
        <v>64.106289746261638</v>
      </c>
      <c r="R37" s="6">
        <v>94.582962238413486</v>
      </c>
    </row>
    <row r="38" spans="1:18" ht="11.25" customHeight="1" x14ac:dyDescent="0.25">
      <c r="A38" s="50" t="s">
        <v>217</v>
      </c>
      <c r="B38" s="51" t="s">
        <v>216</v>
      </c>
      <c r="C38" s="7">
        <v>7493.0503961492814</v>
      </c>
      <c r="D38" s="7">
        <v>6653.61978</v>
      </c>
      <c r="E38" s="7">
        <v>6399.7892499999998</v>
      </c>
      <c r="F38" s="7">
        <v>6865.3</v>
      </c>
      <c r="G38" s="7">
        <v>7139.3981400000002</v>
      </c>
      <c r="H38" s="7">
        <v>7499.6868529549665</v>
      </c>
      <c r="I38" s="7">
        <v>7431.6095100000002</v>
      </c>
      <c r="J38" s="7">
        <v>7275.0228299999999</v>
      </c>
      <c r="K38" s="7">
        <v>6709.6775900000002</v>
      </c>
      <c r="L38" s="7">
        <v>6100.5952500000003</v>
      </c>
      <c r="M38" s="7">
        <v>6816.1845497127488</v>
      </c>
      <c r="N38" s="7">
        <v>7692.0535970190049</v>
      </c>
      <c r="O38" s="7">
        <v>7390.9502025829097</v>
      </c>
      <c r="P38" s="7">
        <v>7091.3121124760482</v>
      </c>
      <c r="Q38" s="7">
        <v>7605.8386784982458</v>
      </c>
      <c r="R38" s="7">
        <v>8301.3985112297196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7263.4955800323405</v>
      </c>
      <c r="D40" s="6">
        <v>6430.2191199999997</v>
      </c>
      <c r="E40" s="6">
        <v>6143.4896799999997</v>
      </c>
      <c r="F40" s="6">
        <v>6613.1</v>
      </c>
      <c r="G40" s="6">
        <v>6865.5982100000001</v>
      </c>
      <c r="H40" s="6">
        <v>7201.1534721421431</v>
      </c>
      <c r="I40" s="6">
        <v>7186.6091999999999</v>
      </c>
      <c r="J40" s="6">
        <v>6837.5214599999999</v>
      </c>
      <c r="K40" s="6">
        <v>6370.9787200000001</v>
      </c>
      <c r="L40" s="6">
        <v>5732.0955400000003</v>
      </c>
      <c r="M40" s="6">
        <v>6529.9993816047581</v>
      </c>
      <c r="N40" s="6">
        <v>7297.7907978785179</v>
      </c>
      <c r="O40" s="6">
        <v>6793.8826454023938</v>
      </c>
      <c r="P40" s="6">
        <v>6672.328562255082</v>
      </c>
      <c r="Q40" s="6">
        <v>7212.6024808892853</v>
      </c>
      <c r="R40" s="6">
        <v>7737.2684644850005</v>
      </c>
    </row>
    <row r="41" spans="1:18" ht="11.25" customHeight="1" x14ac:dyDescent="0.25">
      <c r="A41" s="52" t="s">
        <v>211</v>
      </c>
      <c r="B41" s="53" t="s">
        <v>210</v>
      </c>
      <c r="C41" s="6">
        <v>229.55481611694123</v>
      </c>
      <c r="D41" s="6">
        <v>223.40065999999999</v>
      </c>
      <c r="E41" s="6">
        <v>256.29957000000002</v>
      </c>
      <c r="F41" s="6">
        <v>252.2</v>
      </c>
      <c r="G41" s="6">
        <v>273.79993000000002</v>
      </c>
      <c r="H41" s="6">
        <v>298.53338081282317</v>
      </c>
      <c r="I41" s="6">
        <v>245.00031000000001</v>
      </c>
      <c r="J41" s="6">
        <v>437.50137000000001</v>
      </c>
      <c r="K41" s="6">
        <v>338.69887</v>
      </c>
      <c r="L41" s="6">
        <v>368.49970999999999</v>
      </c>
      <c r="M41" s="6">
        <v>286.18516810799042</v>
      </c>
      <c r="N41" s="6">
        <v>394.26279914048666</v>
      </c>
      <c r="O41" s="6">
        <v>597.06755718051568</v>
      </c>
      <c r="P41" s="6">
        <v>418.98355022096644</v>
      </c>
      <c r="Q41" s="6">
        <v>393.23619760896082</v>
      </c>
      <c r="R41" s="6">
        <v>564.13004674471961</v>
      </c>
    </row>
    <row r="42" spans="1:18" ht="11.25" customHeight="1" x14ac:dyDescent="0.25">
      <c r="A42" s="55" t="s">
        <v>209</v>
      </c>
      <c r="B42" s="51" t="s">
        <v>208</v>
      </c>
      <c r="C42" s="7">
        <v>6721.6974894281702</v>
      </c>
      <c r="D42" s="7">
        <v>6478.9192599999997</v>
      </c>
      <c r="E42" s="7">
        <v>6393.7892599999996</v>
      </c>
      <c r="F42" s="7">
        <v>6789</v>
      </c>
      <c r="G42" s="7">
        <v>7398.4980699999996</v>
      </c>
      <c r="H42" s="7">
        <v>7597.1120597983518</v>
      </c>
      <c r="I42" s="7">
        <v>7083.2090600000001</v>
      </c>
      <c r="J42" s="7">
        <v>7884.0247399999998</v>
      </c>
      <c r="K42" s="7">
        <v>8398.9719399999994</v>
      </c>
      <c r="L42" s="7">
        <v>8074.1937200000002</v>
      </c>
      <c r="M42" s="7">
        <v>7915.5444994435638</v>
      </c>
      <c r="N42" s="7">
        <v>8634.3720203842222</v>
      </c>
      <c r="O42" s="7">
        <v>8113.1253629521416</v>
      </c>
      <c r="P42" s="7">
        <v>8033.248851164014</v>
      </c>
      <c r="Q42" s="7">
        <v>7507.7923597916952</v>
      </c>
      <c r="R42" s="7">
        <v>9253.3664723247875</v>
      </c>
    </row>
    <row r="43" spans="1:18" ht="11.25" customHeight="1" x14ac:dyDescent="0.25">
      <c r="A43" s="50" t="s">
        <v>207</v>
      </c>
      <c r="B43" s="51" t="s">
        <v>206</v>
      </c>
      <c r="C43" s="7">
        <v>20550.422595057484</v>
      </c>
      <c r="D43" s="7">
        <v>21961.9653</v>
      </c>
      <c r="E43" s="7">
        <v>18342.369190000001</v>
      </c>
      <c r="F43" s="7">
        <v>19912</v>
      </c>
      <c r="G43" s="7">
        <v>19977.29478</v>
      </c>
      <c r="H43" s="7">
        <v>21329.599808025716</v>
      </c>
      <c r="I43" s="7">
        <v>20042.52565</v>
      </c>
      <c r="J43" s="7">
        <v>19572.461429999999</v>
      </c>
      <c r="K43" s="7">
        <v>20748.23069</v>
      </c>
      <c r="L43" s="7">
        <v>20640.183939999999</v>
      </c>
      <c r="M43" s="7">
        <v>21470.336447641028</v>
      </c>
      <c r="N43" s="7">
        <v>20685.027493210484</v>
      </c>
      <c r="O43" s="7">
        <v>20452.537467758226</v>
      </c>
      <c r="P43" s="7">
        <v>20657.498847538027</v>
      </c>
      <c r="Q43" s="7">
        <v>21127.679970089284</v>
      </c>
      <c r="R43" s="7">
        <v>22800.25008478577</v>
      </c>
    </row>
    <row r="44" spans="1:18" ht="11.25" customHeight="1" x14ac:dyDescent="0.25">
      <c r="A44" s="50" t="s">
        <v>205</v>
      </c>
      <c r="B44" s="51" t="s">
        <v>204</v>
      </c>
      <c r="C44" s="7">
        <v>9845.22892554399</v>
      </c>
      <c r="D44" s="7">
        <v>8969.1266699999996</v>
      </c>
      <c r="E44" s="7">
        <v>9938.8832999999995</v>
      </c>
      <c r="F44" s="7">
        <v>9756.4</v>
      </c>
      <c r="G44" s="7">
        <v>10738.4972</v>
      </c>
      <c r="H44" s="7">
        <v>9435.3649697013952</v>
      </c>
      <c r="I44" s="7">
        <v>9645.6123399999997</v>
      </c>
      <c r="J44" s="7">
        <v>9111.5285999999996</v>
      </c>
      <c r="K44" s="7">
        <v>8261.1723999999995</v>
      </c>
      <c r="L44" s="7">
        <v>8114.9936900000002</v>
      </c>
      <c r="M44" s="7">
        <v>9205.1213310648727</v>
      </c>
      <c r="N44" s="7">
        <v>8132.2225632369737</v>
      </c>
      <c r="O44" s="7">
        <v>8336.6853411587872</v>
      </c>
      <c r="P44" s="7">
        <v>8066.3051294393381</v>
      </c>
      <c r="Q44" s="7">
        <v>8121.7223417730274</v>
      </c>
      <c r="R44" s="7">
        <v>8360.5606318015816</v>
      </c>
    </row>
    <row r="45" spans="1:18" ht="11.25" customHeight="1" x14ac:dyDescent="0.25">
      <c r="A45" s="50" t="s">
        <v>203</v>
      </c>
      <c r="B45" s="51" t="s">
        <v>202</v>
      </c>
      <c r="C45" s="7">
        <v>2526.9182062973741</v>
      </c>
      <c r="D45" s="7">
        <v>2393.5071099999996</v>
      </c>
      <c r="E45" s="7">
        <v>2415.59593</v>
      </c>
      <c r="F45" s="7">
        <v>2415.1</v>
      </c>
      <c r="G45" s="7">
        <v>2484.5993500000004</v>
      </c>
      <c r="H45" s="7">
        <v>2258.0721942095461</v>
      </c>
      <c r="I45" s="7">
        <v>2172.30278</v>
      </c>
      <c r="J45" s="7">
        <v>2316.1072800000002</v>
      </c>
      <c r="K45" s="7">
        <v>2473.0917300000001</v>
      </c>
      <c r="L45" s="7">
        <v>2452.09809</v>
      </c>
      <c r="M45" s="7">
        <v>2599.3839117309853</v>
      </c>
      <c r="N45" s="7">
        <v>2525.866226298167</v>
      </c>
      <c r="O45" s="7">
        <v>2419.2724564690961</v>
      </c>
      <c r="P45" s="7">
        <v>2481.5137916860995</v>
      </c>
      <c r="Q45" s="7">
        <v>2761.0368809158349</v>
      </c>
      <c r="R45" s="7">
        <v>2508.3114970590163</v>
      </c>
    </row>
    <row r="46" spans="1:18" ht="11.25" customHeight="1" x14ac:dyDescent="0.25">
      <c r="A46" s="52" t="s">
        <v>201</v>
      </c>
      <c r="B46" s="53" t="s">
        <v>200</v>
      </c>
      <c r="C46" s="6">
        <v>80.180576184015507</v>
      </c>
      <c r="D46" s="6">
        <v>54.200159999999997</v>
      </c>
      <c r="E46" s="6">
        <v>44.79992</v>
      </c>
      <c r="F46" s="6">
        <v>45.8</v>
      </c>
      <c r="G46" s="6">
        <v>49.999989999999997</v>
      </c>
      <c r="H46" s="6">
        <v>39.576751100635931</v>
      </c>
      <c r="I46" s="6">
        <v>39.600050000000003</v>
      </c>
      <c r="J46" s="6">
        <v>43.700139999999998</v>
      </c>
      <c r="K46" s="6">
        <v>41.699860000000001</v>
      </c>
      <c r="L46" s="6">
        <v>44.799970000000002</v>
      </c>
      <c r="M46" s="6">
        <v>114.55049793406106</v>
      </c>
      <c r="N46" s="6">
        <v>115.60137807233009</v>
      </c>
      <c r="O46" s="6">
        <v>107.26579723568634</v>
      </c>
      <c r="P46" s="6">
        <v>53.119337344170006</v>
      </c>
      <c r="Q46" s="6">
        <v>30.190145394662725</v>
      </c>
      <c r="R46" s="6">
        <v>195.78195491623075</v>
      </c>
    </row>
    <row r="47" spans="1:18" ht="11.25" customHeight="1" x14ac:dyDescent="0.25">
      <c r="A47" s="52" t="s">
        <v>199</v>
      </c>
      <c r="B47" s="53" t="s">
        <v>198</v>
      </c>
      <c r="C47" s="6">
        <v>589.32842918212589</v>
      </c>
      <c r="D47" s="6">
        <v>524.10155999999995</v>
      </c>
      <c r="E47" s="6">
        <v>575.49902999999995</v>
      </c>
      <c r="F47" s="6">
        <v>542.9</v>
      </c>
      <c r="G47" s="6">
        <v>581.39985000000001</v>
      </c>
      <c r="H47" s="6">
        <v>515.16653258274948</v>
      </c>
      <c r="I47" s="6">
        <v>546.80070000000001</v>
      </c>
      <c r="J47" s="6">
        <v>556.70174999999995</v>
      </c>
      <c r="K47" s="6">
        <v>762.39745000000005</v>
      </c>
      <c r="L47" s="6">
        <v>935.39927</v>
      </c>
      <c r="M47" s="6">
        <v>902.78976666214373</v>
      </c>
      <c r="N47" s="6">
        <v>626.9225148021734</v>
      </c>
      <c r="O47" s="6">
        <v>576.47902072601539</v>
      </c>
      <c r="P47" s="6">
        <v>483.54360815320166</v>
      </c>
      <c r="Q47" s="6">
        <v>547.81738510441801</v>
      </c>
      <c r="R47" s="6">
        <v>535.65961972749972</v>
      </c>
    </row>
    <row r="48" spans="1:18" ht="11.25" customHeight="1" x14ac:dyDescent="0.25">
      <c r="A48" s="52" t="s">
        <v>197</v>
      </c>
      <c r="B48" s="53" t="s">
        <v>196</v>
      </c>
      <c r="C48" s="6">
        <v>590.45100501788727</v>
      </c>
      <c r="D48" s="6">
        <v>585.40174000000002</v>
      </c>
      <c r="E48" s="6">
        <v>496.39917000000003</v>
      </c>
      <c r="F48" s="6">
        <v>299.2</v>
      </c>
      <c r="G48" s="6">
        <v>410.29989</v>
      </c>
      <c r="H48" s="6">
        <v>300.22918608026117</v>
      </c>
      <c r="I48" s="6">
        <v>319.20040999999998</v>
      </c>
      <c r="J48" s="6">
        <v>376.30117999999999</v>
      </c>
      <c r="K48" s="6">
        <v>275.19907999999998</v>
      </c>
      <c r="L48" s="6">
        <v>291.19977</v>
      </c>
      <c r="M48" s="6">
        <v>184.15019580308785</v>
      </c>
      <c r="N48" s="6">
        <v>247.18154166746831</v>
      </c>
      <c r="O48" s="6">
        <v>315.22912311658723</v>
      </c>
      <c r="P48" s="6">
        <v>452.35032821998055</v>
      </c>
      <c r="Q48" s="6">
        <v>516.38524005744273</v>
      </c>
      <c r="R48" s="6">
        <v>483.37626004570984</v>
      </c>
    </row>
    <row r="49" spans="1:18" ht="11.25" customHeight="1" x14ac:dyDescent="0.25">
      <c r="A49" s="52" t="s">
        <v>195</v>
      </c>
      <c r="B49" s="53" t="s">
        <v>194</v>
      </c>
      <c r="C49" s="6">
        <v>216.06002149556292</v>
      </c>
      <c r="D49" s="6">
        <v>186.60055</v>
      </c>
      <c r="E49" s="6">
        <v>152.19973999999999</v>
      </c>
      <c r="F49" s="6">
        <v>180.8</v>
      </c>
      <c r="G49" s="6">
        <v>208.49995000000001</v>
      </c>
      <c r="H49" s="6">
        <v>188.32992301057027</v>
      </c>
      <c r="I49" s="6">
        <v>200.10025999999999</v>
      </c>
      <c r="J49" s="6">
        <v>274.90086000000002</v>
      </c>
      <c r="K49" s="6">
        <v>315.29894999999999</v>
      </c>
      <c r="L49" s="6">
        <v>258.09980000000002</v>
      </c>
      <c r="M49" s="6">
        <v>224.46738523442616</v>
      </c>
      <c r="N49" s="6">
        <v>311.07279917645229</v>
      </c>
      <c r="O49" s="6">
        <v>377.37688628898968</v>
      </c>
      <c r="P49" s="6">
        <v>327.69663145773899</v>
      </c>
      <c r="Q49" s="6">
        <v>395.52912004399855</v>
      </c>
      <c r="R49" s="6">
        <v>377.37646549670069</v>
      </c>
    </row>
    <row r="50" spans="1:18" ht="11.25" customHeight="1" x14ac:dyDescent="0.25">
      <c r="A50" s="52" t="s">
        <v>193</v>
      </c>
      <c r="B50" s="53" t="s">
        <v>192</v>
      </c>
      <c r="C50" s="6">
        <v>120.35446034889883</v>
      </c>
      <c r="D50" s="6">
        <v>105.00031</v>
      </c>
      <c r="E50" s="6">
        <v>124.39979</v>
      </c>
      <c r="F50" s="6">
        <v>125.4</v>
      </c>
      <c r="G50" s="6">
        <v>136.69996</v>
      </c>
      <c r="H50" s="6">
        <v>128.49904702560139</v>
      </c>
      <c r="I50" s="6">
        <v>127.50015999999999</v>
      </c>
      <c r="J50" s="6">
        <v>138.70043999999999</v>
      </c>
      <c r="K50" s="6">
        <v>118.2996</v>
      </c>
      <c r="L50" s="6">
        <v>191.69985</v>
      </c>
      <c r="M50" s="6">
        <v>441.60220106398134</v>
      </c>
      <c r="N50" s="6">
        <v>351.86766565321642</v>
      </c>
      <c r="O50" s="6">
        <v>281.48016486808478</v>
      </c>
      <c r="P50" s="6">
        <v>335.53077833223904</v>
      </c>
      <c r="Q50" s="6">
        <v>430.37676413483189</v>
      </c>
      <c r="R50" s="6">
        <v>119.32739377351361</v>
      </c>
    </row>
    <row r="51" spans="1:18" ht="11.25" customHeight="1" x14ac:dyDescent="0.25">
      <c r="A51" s="52" t="s">
        <v>191</v>
      </c>
      <c r="B51" s="53" t="s">
        <v>190</v>
      </c>
      <c r="C51" s="6">
        <v>930.54371406888367</v>
      </c>
      <c r="D51" s="6">
        <v>938.20279000000005</v>
      </c>
      <c r="E51" s="6">
        <v>1022.29828</v>
      </c>
      <c r="F51" s="6">
        <v>1221</v>
      </c>
      <c r="G51" s="6">
        <v>1097.6997100000001</v>
      </c>
      <c r="H51" s="6">
        <v>1086.2707544097277</v>
      </c>
      <c r="I51" s="6">
        <v>939.10119999999995</v>
      </c>
      <c r="J51" s="6">
        <v>925.80291</v>
      </c>
      <c r="K51" s="6">
        <v>960.19678999999996</v>
      </c>
      <c r="L51" s="6">
        <v>730.89943000000005</v>
      </c>
      <c r="M51" s="6">
        <v>731.82386503328485</v>
      </c>
      <c r="N51" s="6">
        <v>873.22032692652658</v>
      </c>
      <c r="O51" s="6">
        <v>761.44146423373275</v>
      </c>
      <c r="P51" s="6">
        <v>829.27310817876923</v>
      </c>
      <c r="Q51" s="6">
        <v>840.73822618048086</v>
      </c>
      <c r="R51" s="6">
        <v>796.78980309936173</v>
      </c>
    </row>
    <row r="52" spans="1:18" ht="11.25" customHeight="1" x14ac:dyDescent="0.25">
      <c r="A52" s="46" t="s">
        <v>189</v>
      </c>
      <c r="B52" s="47" t="s">
        <v>188</v>
      </c>
      <c r="C52" s="5">
        <v>1140.8832517784981</v>
      </c>
      <c r="D52" s="5">
        <v>1215</v>
      </c>
      <c r="E52" s="5">
        <v>1189.7</v>
      </c>
      <c r="F52" s="5">
        <v>1261.0999999999999</v>
      </c>
      <c r="G52" s="5">
        <v>1316.35</v>
      </c>
      <c r="H52" s="5">
        <v>1317.2828890799651</v>
      </c>
      <c r="I52" s="5">
        <v>1204.5</v>
      </c>
      <c r="J52" s="5">
        <v>1367.54999</v>
      </c>
      <c r="K52" s="5">
        <v>1339.35</v>
      </c>
      <c r="L52" s="5">
        <v>1005.7</v>
      </c>
      <c r="M52" s="5">
        <v>1256.0069739425528</v>
      </c>
      <c r="N52" s="5">
        <v>1279.2944488591118</v>
      </c>
      <c r="O52" s="5">
        <v>1264.0560806414908</v>
      </c>
      <c r="P52" s="5">
        <v>1228.8501954760131</v>
      </c>
      <c r="Q52" s="5">
        <v>1253.3199579631219</v>
      </c>
      <c r="R52" s="5">
        <v>1269.0599025508741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1140.8832517784981</v>
      </c>
      <c r="D54" s="4">
        <v>1215</v>
      </c>
      <c r="E54" s="4">
        <v>1189.7</v>
      </c>
      <c r="F54" s="4">
        <v>1261.0999999999999</v>
      </c>
      <c r="G54" s="4">
        <v>1316.35</v>
      </c>
      <c r="H54" s="4">
        <v>1317.2828890799651</v>
      </c>
      <c r="I54" s="4">
        <v>1204.5</v>
      </c>
      <c r="J54" s="4">
        <v>1367.54999</v>
      </c>
      <c r="K54" s="4">
        <v>1339.35</v>
      </c>
      <c r="L54" s="4">
        <v>1005.7</v>
      </c>
      <c r="M54" s="4">
        <v>1256.0069739425528</v>
      </c>
      <c r="N54" s="4">
        <v>1279.2944488591118</v>
      </c>
      <c r="O54" s="4">
        <v>1264.0560806414908</v>
      </c>
      <c r="P54" s="4">
        <v>1228.8501954760131</v>
      </c>
      <c r="Q54" s="4">
        <v>1253.3199579631219</v>
      </c>
      <c r="R54" s="4">
        <v>1269.0599025508741</v>
      </c>
    </row>
    <row r="55" spans="1:18" ht="11.25" customHeight="1" x14ac:dyDescent="0.25">
      <c r="A55" s="50" t="s">
        <v>183</v>
      </c>
      <c r="B55" s="51" t="s">
        <v>182</v>
      </c>
      <c r="C55" s="7">
        <v>410.731345788243</v>
      </c>
      <c r="D55" s="7">
        <v>419.3</v>
      </c>
      <c r="E55" s="7">
        <v>391.3</v>
      </c>
      <c r="F55" s="7">
        <v>414.6</v>
      </c>
      <c r="G55" s="7">
        <v>421.7</v>
      </c>
      <c r="H55" s="7">
        <v>416.49947453902701</v>
      </c>
      <c r="I55" s="7">
        <v>402.9</v>
      </c>
      <c r="J55" s="7">
        <v>426.04998999999998</v>
      </c>
      <c r="K55" s="7">
        <v>423.7</v>
      </c>
      <c r="L55" s="7">
        <v>335.6</v>
      </c>
      <c r="M55" s="7">
        <v>398.78905094646984</v>
      </c>
      <c r="N55" s="7">
        <v>393.70163334368272</v>
      </c>
      <c r="O55" s="7">
        <v>380.27849394043074</v>
      </c>
      <c r="P55" s="7">
        <v>377.67507366460615</v>
      </c>
      <c r="Q55" s="7">
        <v>388.98442724754</v>
      </c>
      <c r="R55" s="7">
        <v>392.49546192796402</v>
      </c>
    </row>
    <row r="56" spans="1:18" ht="11.25" customHeight="1" x14ac:dyDescent="0.25">
      <c r="A56" s="50" t="s">
        <v>181</v>
      </c>
      <c r="B56" s="51" t="s">
        <v>180</v>
      </c>
      <c r="C56" s="7">
        <v>730.15190599025505</v>
      </c>
      <c r="D56" s="7">
        <v>795.7</v>
      </c>
      <c r="E56" s="7">
        <v>798.4</v>
      </c>
      <c r="F56" s="7">
        <v>846.5</v>
      </c>
      <c r="G56" s="7">
        <v>894.65</v>
      </c>
      <c r="H56" s="7">
        <v>900.783414540938</v>
      </c>
      <c r="I56" s="7">
        <v>801.6</v>
      </c>
      <c r="J56" s="7">
        <v>941.5</v>
      </c>
      <c r="K56" s="7">
        <v>915.65</v>
      </c>
      <c r="L56" s="7">
        <v>670.1</v>
      </c>
      <c r="M56" s="7">
        <v>857.21792299608296</v>
      </c>
      <c r="N56" s="7">
        <v>885.59281551542904</v>
      </c>
      <c r="O56" s="7">
        <v>883.77758670106005</v>
      </c>
      <c r="P56" s="7">
        <v>851.17512181140705</v>
      </c>
      <c r="Q56" s="7">
        <v>864.33553071558197</v>
      </c>
      <c r="R56" s="7">
        <v>876.56444062290996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4116.9150663991613</v>
      </c>
      <c r="D60" s="5">
        <v>4104.8999999999996</v>
      </c>
      <c r="E60" s="5">
        <v>4275.4000000000015</v>
      </c>
      <c r="F60" s="5">
        <v>4342.5</v>
      </c>
      <c r="G60" s="5">
        <v>4476</v>
      </c>
      <c r="H60" s="5">
        <v>4263.3037164421512</v>
      </c>
      <c r="I60" s="5">
        <v>3628.1499999999992</v>
      </c>
      <c r="J60" s="5">
        <v>3600.8000000000011</v>
      </c>
      <c r="K60" s="5">
        <v>3588.0499999999993</v>
      </c>
      <c r="L60" s="5">
        <v>3634.0499999999997</v>
      </c>
      <c r="M60" s="5">
        <v>3818.6204261010798</v>
      </c>
      <c r="N60" s="5">
        <v>3677.0564631699617</v>
      </c>
      <c r="O60" s="5">
        <v>3561.5983567402282</v>
      </c>
      <c r="P60" s="5">
        <v>3584.838062482087</v>
      </c>
      <c r="Q60" s="5">
        <v>3514.7845610012396</v>
      </c>
      <c r="R60" s="5">
        <v>3326.6934174070871</v>
      </c>
    </row>
    <row r="61" spans="1:18" ht="11.25" customHeight="1" x14ac:dyDescent="0.25">
      <c r="A61" s="46" t="s">
        <v>171</v>
      </c>
      <c r="B61" s="47" t="s">
        <v>170</v>
      </c>
      <c r="C61" s="5">
        <v>4.2992253949667445</v>
      </c>
      <c r="D61" s="5">
        <v>4.3</v>
      </c>
      <c r="E61" s="5">
        <v>4.3000100000000003</v>
      </c>
      <c r="F61" s="5">
        <v>4.3</v>
      </c>
      <c r="G61" s="5">
        <v>4.3</v>
      </c>
      <c r="H61" s="5">
        <v>4.2992246744929155</v>
      </c>
      <c r="I61" s="5">
        <v>4.3</v>
      </c>
      <c r="J61" s="5">
        <v>4.3</v>
      </c>
      <c r="K61" s="5">
        <v>4.2999900000000002</v>
      </c>
      <c r="L61" s="5">
        <v>4.3</v>
      </c>
      <c r="M61" s="5">
        <v>4.2992268672253244</v>
      </c>
      <c r="N61" s="5">
        <v>4.2992253951954558</v>
      </c>
      <c r="O61" s="5">
        <v>4.2992284145054374</v>
      </c>
      <c r="P61" s="5">
        <v>4.299226914415093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4.2992253949667445</v>
      </c>
      <c r="D68" s="4">
        <v>4.3</v>
      </c>
      <c r="E68" s="4">
        <v>4.3000100000000003</v>
      </c>
      <c r="F68" s="4">
        <v>4.3</v>
      </c>
      <c r="G68" s="4">
        <v>4.3</v>
      </c>
      <c r="H68" s="4">
        <v>4.2992246744929155</v>
      </c>
      <c r="I68" s="4">
        <v>4.3</v>
      </c>
      <c r="J68" s="4">
        <v>4.3</v>
      </c>
      <c r="K68" s="4">
        <v>4.2999900000000002</v>
      </c>
      <c r="L68" s="4">
        <v>4.3</v>
      </c>
      <c r="M68" s="4">
        <v>4.2992268672253244</v>
      </c>
      <c r="N68" s="4">
        <v>4.2992253951954558</v>
      </c>
      <c r="O68" s="4">
        <v>4.2992284145054374</v>
      </c>
      <c r="P68" s="4">
        <v>4.299226914415093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4.2992253949667445</v>
      </c>
      <c r="D70" s="7">
        <v>4.3</v>
      </c>
      <c r="E70" s="7">
        <v>4.3000100000000003</v>
      </c>
      <c r="F70" s="7">
        <v>4.3</v>
      </c>
      <c r="G70" s="7">
        <v>4.3</v>
      </c>
      <c r="H70" s="7">
        <v>4.2992246744929155</v>
      </c>
      <c r="I70" s="7">
        <v>4.3</v>
      </c>
      <c r="J70" s="7">
        <v>4.3</v>
      </c>
      <c r="K70" s="7">
        <v>4.2999900000000002</v>
      </c>
      <c r="L70" s="7">
        <v>4.3</v>
      </c>
      <c r="M70" s="7">
        <v>4.2992268672253244</v>
      </c>
      <c r="N70" s="7">
        <v>4.2992253951954558</v>
      </c>
      <c r="O70" s="7">
        <v>4.2992284145054374</v>
      </c>
      <c r="P70" s="7">
        <v>4.299226914415093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7622.6938173747212</v>
      </c>
      <c r="D79" s="5">
        <v>7971.5000000000009</v>
      </c>
      <c r="E79" s="5">
        <v>8160.512700000002</v>
      </c>
      <c r="F79" s="5">
        <v>8202.9</v>
      </c>
      <c r="G79" s="5">
        <v>8530.8938599999983</v>
      </c>
      <c r="H79" s="5">
        <v>8403.360087089939</v>
      </c>
      <c r="I79" s="5">
        <v>8250.7060200000014</v>
      </c>
      <c r="J79" s="5">
        <v>8734.6064800000004</v>
      </c>
      <c r="K79" s="5">
        <v>8869.3869200000026</v>
      </c>
      <c r="L79" s="5">
        <v>9369.4929900000006</v>
      </c>
      <c r="M79" s="5">
        <v>9898.1100164128584</v>
      </c>
      <c r="N79" s="5">
        <v>9346.6115474970247</v>
      </c>
      <c r="O79" s="5">
        <v>8425.3651161224207</v>
      </c>
      <c r="P79" s="5">
        <v>8212.2160597579204</v>
      </c>
      <c r="Q79" s="5">
        <v>8316.7603670363133</v>
      </c>
      <c r="R79" s="5">
        <v>8710.6620808254465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335</v>
      </c>
      <c r="B1" s="42" t="s">
        <v>334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337.58367407840251</v>
      </c>
      <c r="D2" s="45">
        <v>341.89570999999978</v>
      </c>
      <c r="E2" s="45">
        <v>336.60051999999996</v>
      </c>
      <c r="F2" s="45">
        <v>345.49697999999989</v>
      </c>
      <c r="G2" s="45">
        <v>328.60087000000021</v>
      </c>
      <c r="H2" s="45">
        <v>343.67622038176796</v>
      </c>
      <c r="I2" s="45">
        <v>298.29659999999967</v>
      </c>
      <c r="J2" s="45">
        <v>361.10136000000051</v>
      </c>
      <c r="K2" s="45">
        <v>358.49947000000066</v>
      </c>
      <c r="L2" s="45">
        <v>365.29973000000058</v>
      </c>
      <c r="M2" s="45">
        <v>341.26307488286329</v>
      </c>
      <c r="N2" s="45">
        <v>356.0714010642987</v>
      </c>
      <c r="O2" s="45">
        <v>336.62958485577656</v>
      </c>
      <c r="P2" s="45">
        <v>248.59085402906931</v>
      </c>
      <c r="Q2" s="45">
        <v>351.77135062106936</v>
      </c>
      <c r="R2" s="45">
        <v>350.55412248017637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337.58367407840251</v>
      </c>
      <c r="D79" s="5">
        <v>341.89570999999978</v>
      </c>
      <c r="E79" s="5">
        <v>336.60051999999996</v>
      </c>
      <c r="F79" s="5">
        <v>345.49697999999989</v>
      </c>
      <c r="G79" s="5">
        <v>328.60087000000021</v>
      </c>
      <c r="H79" s="5">
        <v>343.67622038176796</v>
      </c>
      <c r="I79" s="5">
        <v>298.29659999999967</v>
      </c>
      <c r="J79" s="5">
        <v>361.10136000000051</v>
      </c>
      <c r="K79" s="5">
        <v>358.49947000000066</v>
      </c>
      <c r="L79" s="5">
        <v>365.29973000000058</v>
      </c>
      <c r="M79" s="5">
        <v>341.26307488286329</v>
      </c>
      <c r="N79" s="5">
        <v>356.0714010642987</v>
      </c>
      <c r="O79" s="5">
        <v>336.62958485577656</v>
      </c>
      <c r="P79" s="5">
        <v>248.59085402906931</v>
      </c>
      <c r="Q79" s="5">
        <v>351.77135062106936</v>
      </c>
      <c r="R79" s="5">
        <v>350.55412248017637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337</v>
      </c>
      <c r="B1" s="42" t="s">
        <v>336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10283.462106609592</v>
      </c>
      <c r="D2" s="45">
        <v>10590.476420000001</v>
      </c>
      <c r="E2" s="45">
        <v>10931.812180000004</v>
      </c>
      <c r="F2" s="45">
        <v>10974.71103</v>
      </c>
      <c r="G2" s="45">
        <v>11493.200569999999</v>
      </c>
      <c r="H2" s="45">
        <v>11149.131654995166</v>
      </c>
      <c r="I2" s="45">
        <v>11010.167280000001</v>
      </c>
      <c r="J2" s="45">
        <v>11366.709559999999</v>
      </c>
      <c r="K2" s="45">
        <v>11521.145500000002</v>
      </c>
      <c r="L2" s="45">
        <v>12048.835149999999</v>
      </c>
      <c r="M2" s="45">
        <v>12771.163364573848</v>
      </c>
      <c r="N2" s="45">
        <v>12096.874339611284</v>
      </c>
      <c r="O2" s="45">
        <v>11236.605025868725</v>
      </c>
      <c r="P2" s="45">
        <v>11103.111209359309</v>
      </c>
      <c r="Q2" s="45">
        <v>10982.926343251966</v>
      </c>
      <c r="R2" s="45">
        <v>11234.427247539881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2998.3519633132732</v>
      </c>
      <c r="D60" s="5">
        <v>2960.8721299999993</v>
      </c>
      <c r="E60" s="5">
        <v>3107.9000000000015</v>
      </c>
      <c r="F60" s="5">
        <v>3117.3080100000006</v>
      </c>
      <c r="G60" s="5">
        <v>3290.9075800000005</v>
      </c>
      <c r="H60" s="5">
        <v>3089.447788286996</v>
      </c>
      <c r="I60" s="5">
        <v>3057.7578599999993</v>
      </c>
      <c r="J60" s="5">
        <v>2993.2044400000009</v>
      </c>
      <c r="K60" s="5">
        <v>3010.2580499999995</v>
      </c>
      <c r="L60" s="5">
        <v>3044.6418899999999</v>
      </c>
      <c r="M60" s="5">
        <v>3214.3164230438524</v>
      </c>
      <c r="N60" s="5">
        <v>3106.334193178559</v>
      </c>
      <c r="O60" s="5">
        <v>3147.8694946020805</v>
      </c>
      <c r="P60" s="5">
        <v>3139.4860036304585</v>
      </c>
      <c r="Q60" s="5">
        <v>3017.9373268367226</v>
      </c>
      <c r="R60" s="5">
        <v>2874.3192891946105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7285.1101432963187</v>
      </c>
      <c r="D79" s="5">
        <v>7629.6042900000011</v>
      </c>
      <c r="E79" s="5">
        <v>7823.9121800000021</v>
      </c>
      <c r="F79" s="5">
        <v>7857.4030199999997</v>
      </c>
      <c r="G79" s="5">
        <v>8202.2929899999981</v>
      </c>
      <c r="H79" s="5">
        <v>8059.6838667081702</v>
      </c>
      <c r="I79" s="5">
        <v>7952.4094200000027</v>
      </c>
      <c r="J79" s="5">
        <v>8373.5051199999998</v>
      </c>
      <c r="K79" s="5">
        <v>8510.887450000002</v>
      </c>
      <c r="L79" s="5">
        <v>9004.19326</v>
      </c>
      <c r="M79" s="5">
        <v>9556.8469415299951</v>
      </c>
      <c r="N79" s="5">
        <v>8990.540146432726</v>
      </c>
      <c r="O79" s="5">
        <v>8088.7355312666441</v>
      </c>
      <c r="P79" s="5">
        <v>7963.6252057288502</v>
      </c>
      <c r="Q79" s="5">
        <v>7964.9890164152439</v>
      </c>
      <c r="R79" s="5">
        <v>8360.1079583452702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3246.5274257970618</v>
      </c>
      <c r="D2" s="45">
        <v>3350.021180257012</v>
      </c>
      <c r="E2" s="45">
        <v>3533.4659879695719</v>
      </c>
      <c r="F2" s="45">
        <v>3715.3756170258062</v>
      </c>
      <c r="G2" s="45">
        <v>3612.2576230459504</v>
      </c>
      <c r="H2" s="45">
        <v>3173.5552000584557</v>
      </c>
      <c r="I2" s="45">
        <v>3054.242384023958</v>
      </c>
      <c r="J2" s="45">
        <v>3306.1159012912563</v>
      </c>
      <c r="K2" s="45">
        <v>3250.0512177598425</v>
      </c>
      <c r="L2" s="45">
        <v>3751.7422589642165</v>
      </c>
      <c r="M2" s="45">
        <v>3892.7630350403865</v>
      </c>
      <c r="N2" s="45">
        <v>4130.1422485053909</v>
      </c>
      <c r="O2" s="45">
        <v>3294.2750835286265</v>
      </c>
      <c r="P2" s="45">
        <v>3619.0928745395486</v>
      </c>
      <c r="Q2" s="45">
        <v>3974.9290306854464</v>
      </c>
      <c r="R2" s="45">
        <v>4356.9318433360968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3246.5274257970618</v>
      </c>
      <c r="D79" s="5">
        <v>3350.021180257012</v>
      </c>
      <c r="E79" s="5">
        <v>3533.4659879695719</v>
      </c>
      <c r="F79" s="5">
        <v>3715.3756170258062</v>
      </c>
      <c r="G79" s="5">
        <v>3612.2576230459504</v>
      </c>
      <c r="H79" s="5">
        <v>3173.5552000584557</v>
      </c>
      <c r="I79" s="5">
        <v>3054.242384023958</v>
      </c>
      <c r="J79" s="5">
        <v>3306.1159012912563</v>
      </c>
      <c r="K79" s="5">
        <v>3250.0512177598425</v>
      </c>
      <c r="L79" s="5">
        <v>3751.7422589642165</v>
      </c>
      <c r="M79" s="5">
        <v>3892.7630350403865</v>
      </c>
      <c r="N79" s="5">
        <v>4130.1422485053909</v>
      </c>
      <c r="O79" s="5">
        <v>3294.2750835286265</v>
      </c>
      <c r="P79" s="5">
        <v>3619.0928745395486</v>
      </c>
      <c r="Q79" s="5">
        <v>3974.9290306854464</v>
      </c>
      <c r="R79" s="5">
        <v>4356.9318433360968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7036.9346808125301</v>
      </c>
      <c r="D2" s="45">
        <v>7240.4552397429889</v>
      </c>
      <c r="E2" s="45">
        <v>7398.3461920304317</v>
      </c>
      <c r="F2" s="45">
        <v>7259.3354129741938</v>
      </c>
      <c r="G2" s="45">
        <v>7880.9429469540482</v>
      </c>
      <c r="H2" s="45">
        <v>7975.5764549367104</v>
      </c>
      <c r="I2" s="45">
        <v>7955.9248959760444</v>
      </c>
      <c r="J2" s="45">
        <v>8060.5936587087435</v>
      </c>
      <c r="K2" s="45">
        <v>8271.0942822401594</v>
      </c>
      <c r="L2" s="45">
        <v>8297.0928910357834</v>
      </c>
      <c r="M2" s="45">
        <v>8878.4003295334605</v>
      </c>
      <c r="N2" s="45">
        <v>7966.7320911058941</v>
      </c>
      <c r="O2" s="45">
        <v>7942.3299423400986</v>
      </c>
      <c r="P2" s="45">
        <v>7484.0183348197606</v>
      </c>
      <c r="Q2" s="45">
        <v>7007.9973125665201</v>
      </c>
      <c r="R2" s="45">
        <v>6877.4954042037843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2998.3519633132732</v>
      </c>
      <c r="D60" s="5">
        <v>2960.8721299999993</v>
      </c>
      <c r="E60" s="5">
        <v>3107.9000000000015</v>
      </c>
      <c r="F60" s="5">
        <v>3117.3080100000006</v>
      </c>
      <c r="G60" s="5">
        <v>3290.9075800000005</v>
      </c>
      <c r="H60" s="5">
        <v>3089.447788286996</v>
      </c>
      <c r="I60" s="5">
        <v>3057.7578599999993</v>
      </c>
      <c r="J60" s="5">
        <v>2993.2044400000009</v>
      </c>
      <c r="K60" s="5">
        <v>3010.2580499999995</v>
      </c>
      <c r="L60" s="5">
        <v>3044.6418899999999</v>
      </c>
      <c r="M60" s="5">
        <v>3214.3164230438524</v>
      </c>
      <c r="N60" s="5">
        <v>3106.334193178559</v>
      </c>
      <c r="O60" s="5">
        <v>3147.8694946020805</v>
      </c>
      <c r="P60" s="5">
        <v>3139.4860036304585</v>
      </c>
      <c r="Q60" s="5">
        <v>3017.9373268367226</v>
      </c>
      <c r="R60" s="5">
        <v>2874.3192891946105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4038.5827174992569</v>
      </c>
      <c r="D79" s="5">
        <v>4279.5831097429891</v>
      </c>
      <c r="E79" s="5">
        <v>4290.4461920304302</v>
      </c>
      <c r="F79" s="5">
        <v>4142.0274029741931</v>
      </c>
      <c r="G79" s="5">
        <v>4590.0353669540482</v>
      </c>
      <c r="H79" s="5">
        <v>4886.1286666497144</v>
      </c>
      <c r="I79" s="5">
        <v>4898.1670359760446</v>
      </c>
      <c r="J79" s="5">
        <v>5067.3892187087431</v>
      </c>
      <c r="K79" s="5">
        <v>5260.8362322401599</v>
      </c>
      <c r="L79" s="5">
        <v>5252.4510010357835</v>
      </c>
      <c r="M79" s="5">
        <v>5664.0839064896081</v>
      </c>
      <c r="N79" s="5">
        <v>4860.3978979273352</v>
      </c>
      <c r="O79" s="5">
        <v>4794.460447738018</v>
      </c>
      <c r="P79" s="5">
        <v>4344.5323311893017</v>
      </c>
      <c r="Q79" s="5">
        <v>3990.059985729798</v>
      </c>
      <c r="R79" s="5">
        <v>4003.1761150091738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339</v>
      </c>
      <c r="B1" s="42" t="s">
        <v>338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1118.5631030858879</v>
      </c>
      <c r="D2" s="45">
        <v>1144.0278699999999</v>
      </c>
      <c r="E2" s="45">
        <v>1167.5</v>
      </c>
      <c r="F2" s="45">
        <v>1225.1919899999998</v>
      </c>
      <c r="G2" s="45">
        <v>1185.0924199999997</v>
      </c>
      <c r="H2" s="45">
        <v>1173.8559281551547</v>
      </c>
      <c r="I2" s="45">
        <v>570.39213999999993</v>
      </c>
      <c r="J2" s="45">
        <v>607.59556000000009</v>
      </c>
      <c r="K2" s="45">
        <v>577.79195000000004</v>
      </c>
      <c r="L2" s="45">
        <v>589.40810999999997</v>
      </c>
      <c r="M2" s="45">
        <v>604.30400305722719</v>
      </c>
      <c r="N2" s="45">
        <v>570.72226999140253</v>
      </c>
      <c r="O2" s="45">
        <v>413.7288621381478</v>
      </c>
      <c r="P2" s="45">
        <v>445.3520588516285</v>
      </c>
      <c r="Q2" s="45">
        <v>496.84723416451692</v>
      </c>
      <c r="R2" s="45">
        <v>452.37412821247648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1118.5631030858879</v>
      </c>
      <c r="D60" s="5">
        <v>1144.0278699999999</v>
      </c>
      <c r="E60" s="5">
        <v>1167.5</v>
      </c>
      <c r="F60" s="5">
        <v>1225.1919899999998</v>
      </c>
      <c r="G60" s="5">
        <v>1185.0924199999997</v>
      </c>
      <c r="H60" s="5">
        <v>1173.8559281551547</v>
      </c>
      <c r="I60" s="5">
        <v>570.39213999999993</v>
      </c>
      <c r="J60" s="5">
        <v>607.59556000000009</v>
      </c>
      <c r="K60" s="5">
        <v>577.79195000000004</v>
      </c>
      <c r="L60" s="5">
        <v>589.40810999999997</v>
      </c>
      <c r="M60" s="5">
        <v>604.30400305722719</v>
      </c>
      <c r="N60" s="5">
        <v>570.72226999140253</v>
      </c>
      <c r="O60" s="5">
        <v>413.7288621381478</v>
      </c>
      <c r="P60" s="5">
        <v>445.3520588516285</v>
      </c>
      <c r="Q60" s="5">
        <v>496.84723416451692</v>
      </c>
      <c r="R60" s="5">
        <v>452.37412821247648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531</v>
      </c>
      <c r="B1" s="42" t="s">
        <v>340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59812.44784659319</v>
      </c>
      <c r="D2" s="45">
        <v>59380.499999999978</v>
      </c>
      <c r="E2" s="45">
        <v>54572.784919999998</v>
      </c>
      <c r="F2" s="45">
        <v>57276.099999999991</v>
      </c>
      <c r="G2" s="45">
        <v>59345.757290000009</v>
      </c>
      <c r="H2" s="45">
        <v>60079.443559956664</v>
      </c>
      <c r="I2" s="45">
        <v>58669.842830000001</v>
      </c>
      <c r="J2" s="45">
        <v>57124.142370000001</v>
      </c>
      <c r="K2" s="45">
        <v>57423.815330000012</v>
      </c>
      <c r="L2" s="45">
        <v>56180.45794</v>
      </c>
      <c r="M2" s="45">
        <v>59160.156190484093</v>
      </c>
      <c r="N2" s="45">
        <v>58187.698919174109</v>
      </c>
      <c r="O2" s="45">
        <v>57902.056055763795</v>
      </c>
      <c r="P2" s="45">
        <v>56595.214178111957</v>
      </c>
      <c r="Q2" s="45">
        <v>57821.554778688318</v>
      </c>
      <c r="R2" s="45">
        <v>61323.301805674979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59812.44784659319</v>
      </c>
      <c r="D21" s="5">
        <v>59380.499999999978</v>
      </c>
      <c r="E21" s="5">
        <v>54572.784919999998</v>
      </c>
      <c r="F21" s="5">
        <v>57276.099999999991</v>
      </c>
      <c r="G21" s="5">
        <v>59345.757290000009</v>
      </c>
      <c r="H21" s="5">
        <v>60079.443559956664</v>
      </c>
      <c r="I21" s="5">
        <v>58669.842830000001</v>
      </c>
      <c r="J21" s="5">
        <v>57124.142370000001</v>
      </c>
      <c r="K21" s="5">
        <v>57423.815330000012</v>
      </c>
      <c r="L21" s="5">
        <v>56180.45794</v>
      </c>
      <c r="M21" s="5">
        <v>59160.156190484093</v>
      </c>
      <c r="N21" s="5">
        <v>58187.698919174109</v>
      </c>
      <c r="O21" s="5">
        <v>57902.056055763795</v>
      </c>
      <c r="P21" s="5">
        <v>56595.214178111957</v>
      </c>
      <c r="Q21" s="5">
        <v>57821.554778688318</v>
      </c>
      <c r="R21" s="5">
        <v>61323.301805674979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59812.44784659319</v>
      </c>
      <c r="D30" s="4">
        <v>59380.499999999978</v>
      </c>
      <c r="E30" s="4">
        <v>54572.784919999998</v>
      </c>
      <c r="F30" s="4">
        <v>57276.099999999991</v>
      </c>
      <c r="G30" s="4">
        <v>59345.757290000009</v>
      </c>
      <c r="H30" s="4">
        <v>60079.443559956664</v>
      </c>
      <c r="I30" s="4">
        <v>58669.842830000001</v>
      </c>
      <c r="J30" s="4">
        <v>57124.142370000001</v>
      </c>
      <c r="K30" s="4">
        <v>57423.815330000012</v>
      </c>
      <c r="L30" s="4">
        <v>56180.45794</v>
      </c>
      <c r="M30" s="4">
        <v>59160.156190484093</v>
      </c>
      <c r="N30" s="4">
        <v>58187.698919174109</v>
      </c>
      <c r="O30" s="4">
        <v>57902.056055763795</v>
      </c>
      <c r="P30" s="4">
        <v>56595.214178111957</v>
      </c>
      <c r="Q30" s="4">
        <v>57821.554778688318</v>
      </c>
      <c r="R30" s="4">
        <v>61323.301805674979</v>
      </c>
    </row>
    <row r="31" spans="1:18" ht="11.25" customHeight="1" x14ac:dyDescent="0.25">
      <c r="A31" s="50" t="s">
        <v>231</v>
      </c>
      <c r="B31" s="51" t="s">
        <v>230</v>
      </c>
      <c r="C31" s="7">
        <v>1961.4336497623535</v>
      </c>
      <c r="D31" s="7">
        <v>1910.72912</v>
      </c>
      <c r="E31" s="7">
        <v>1758.4736399999999</v>
      </c>
      <c r="F31" s="7">
        <v>1872.9</v>
      </c>
      <c r="G31" s="7">
        <v>2028.3722600000001</v>
      </c>
      <c r="H31" s="7">
        <v>2090.9764020254102</v>
      </c>
      <c r="I31" s="7">
        <v>2065.0703899999999</v>
      </c>
      <c r="J31" s="7">
        <v>2272.2702199999999</v>
      </c>
      <c r="K31" s="7">
        <v>2139.5</v>
      </c>
      <c r="L31" s="7">
        <v>2127.6999999999998</v>
      </c>
      <c r="M31" s="7">
        <v>1985.1747360321529</v>
      </c>
      <c r="N31" s="7">
        <v>2103.9291932056472</v>
      </c>
      <c r="O31" s="7">
        <v>2230.223559759243</v>
      </c>
      <c r="P31" s="7">
        <v>2034.823731728291</v>
      </c>
      <c r="Q31" s="7">
        <v>2215.1046145027231</v>
      </c>
      <c r="R31" s="7">
        <v>2457.9949893079811</v>
      </c>
    </row>
    <row r="32" spans="1:18" ht="11.25" customHeight="1" x14ac:dyDescent="0.25">
      <c r="A32" s="52" t="s">
        <v>229</v>
      </c>
      <c r="B32" s="53" t="s">
        <v>228</v>
      </c>
      <c r="C32" s="6">
        <v>1961.4336497623535</v>
      </c>
      <c r="D32" s="6">
        <v>1910.72912</v>
      </c>
      <c r="E32" s="6">
        <v>1758.4736399999999</v>
      </c>
      <c r="F32" s="6">
        <v>1872.9</v>
      </c>
      <c r="G32" s="6">
        <v>2028.3722600000001</v>
      </c>
      <c r="H32" s="6">
        <v>2090.9764020254102</v>
      </c>
      <c r="I32" s="6">
        <v>2065.0703899999999</v>
      </c>
      <c r="J32" s="6">
        <v>2272.2702199999999</v>
      </c>
      <c r="K32" s="6">
        <v>2139.5</v>
      </c>
      <c r="L32" s="6">
        <v>2127.6999999999998</v>
      </c>
      <c r="M32" s="6">
        <v>1985.1747360321529</v>
      </c>
      <c r="N32" s="6">
        <v>2103.9291932056472</v>
      </c>
      <c r="O32" s="6">
        <v>2230.223559759243</v>
      </c>
      <c r="P32" s="6">
        <v>2034.823731728291</v>
      </c>
      <c r="Q32" s="6">
        <v>2215.1046145027231</v>
      </c>
      <c r="R32" s="6">
        <v>2457.9949893079811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1253.2962091462177</v>
      </c>
      <c r="D34" s="7">
        <v>1150.7034299999868</v>
      </c>
      <c r="E34" s="7">
        <v>995.29834000000119</v>
      </c>
      <c r="F34" s="7">
        <v>1076.1999999999898</v>
      </c>
      <c r="G34" s="7">
        <v>1389.2996300000086</v>
      </c>
      <c r="H34" s="7">
        <v>1407.66167946114</v>
      </c>
      <c r="I34" s="7">
        <v>1301.9016700000066</v>
      </c>
      <c r="J34" s="7">
        <v>1372.0043000000005</v>
      </c>
      <c r="K34" s="7">
        <v>1388.1953800000119</v>
      </c>
      <c r="L34" s="7">
        <v>1451.8988699999973</v>
      </c>
      <c r="M34" s="7">
        <v>1435.7266433099212</v>
      </c>
      <c r="N34" s="7">
        <v>1569.5753223188221</v>
      </c>
      <c r="O34" s="7">
        <v>1594.3934599579225</v>
      </c>
      <c r="P34" s="7">
        <v>1537.1885935851678</v>
      </c>
      <c r="Q34" s="7">
        <v>1761.7287375872911</v>
      </c>
      <c r="R34" s="7">
        <v>1872.9098444255505</v>
      </c>
    </row>
    <row r="35" spans="1:18" ht="11.25" customHeight="1" x14ac:dyDescent="0.25">
      <c r="A35" s="50" t="s">
        <v>223</v>
      </c>
      <c r="B35" s="51" t="s">
        <v>222</v>
      </c>
      <c r="C35" s="7">
        <v>9460.400375208319</v>
      </c>
      <c r="D35" s="7">
        <v>9861.9293300000008</v>
      </c>
      <c r="E35" s="7">
        <v>8328.5860099999991</v>
      </c>
      <c r="F35" s="7">
        <v>8589.1999999999989</v>
      </c>
      <c r="G35" s="7">
        <v>8189.7978600000006</v>
      </c>
      <c r="H35" s="7">
        <v>8460.9695937801298</v>
      </c>
      <c r="I35" s="7">
        <v>8927.6114300000008</v>
      </c>
      <c r="J35" s="7">
        <v>7320.7229699999998</v>
      </c>
      <c r="K35" s="7">
        <v>7304.9755999999998</v>
      </c>
      <c r="L35" s="7">
        <v>7218.7943800000003</v>
      </c>
      <c r="M35" s="7">
        <v>7732.6840715488197</v>
      </c>
      <c r="N35" s="7">
        <v>6844.6525035007835</v>
      </c>
      <c r="O35" s="7">
        <v>7364.8682051254664</v>
      </c>
      <c r="P35" s="7">
        <v>6693.3231204949743</v>
      </c>
      <c r="Q35" s="7">
        <v>6720.6511955302158</v>
      </c>
      <c r="R35" s="7">
        <v>5768.5097747405716</v>
      </c>
    </row>
    <row r="36" spans="1:18" ht="11.25" customHeight="1" x14ac:dyDescent="0.25">
      <c r="A36" s="56" t="s">
        <v>221</v>
      </c>
      <c r="B36" s="53" t="s">
        <v>220</v>
      </c>
      <c r="C36" s="6">
        <v>9406.8033501988066</v>
      </c>
      <c r="D36" s="6">
        <v>9806.2291600000008</v>
      </c>
      <c r="E36" s="6">
        <v>8283.38609</v>
      </c>
      <c r="F36" s="6">
        <v>8529.2999999999993</v>
      </c>
      <c r="G36" s="6">
        <v>8129.8978800000004</v>
      </c>
      <c r="H36" s="6">
        <v>8406.3216719224019</v>
      </c>
      <c r="I36" s="6">
        <v>8888.7113800000006</v>
      </c>
      <c r="J36" s="6">
        <v>7236.6227099999996</v>
      </c>
      <c r="K36" s="6">
        <v>7235.5758299999998</v>
      </c>
      <c r="L36" s="6">
        <v>7159.8944300000003</v>
      </c>
      <c r="M36" s="6">
        <v>7685.3925815760422</v>
      </c>
      <c r="N36" s="6">
        <v>6804.7174819848879</v>
      </c>
      <c r="O36" s="6">
        <v>7312.3220564016829</v>
      </c>
      <c r="P36" s="6">
        <v>6646.03162411842</v>
      </c>
      <c r="Q36" s="6">
        <v>6656.5449057839542</v>
      </c>
      <c r="R36" s="6">
        <v>5673.9268125021581</v>
      </c>
    </row>
    <row r="37" spans="1:18" ht="11.25" customHeight="1" x14ac:dyDescent="0.25">
      <c r="A37" s="52" t="s">
        <v>219</v>
      </c>
      <c r="B37" s="53" t="s">
        <v>218</v>
      </c>
      <c r="C37" s="6">
        <v>53.597025009511704</v>
      </c>
      <c r="D37" s="6">
        <v>55.70017</v>
      </c>
      <c r="E37" s="6">
        <v>45.199919999999999</v>
      </c>
      <c r="F37" s="6">
        <v>59.9</v>
      </c>
      <c r="G37" s="6">
        <v>59.899979999999999</v>
      </c>
      <c r="H37" s="6">
        <v>54.64792185772783</v>
      </c>
      <c r="I37" s="6">
        <v>38.90005</v>
      </c>
      <c r="J37" s="6">
        <v>84.100260000000006</v>
      </c>
      <c r="K37" s="6">
        <v>69.399770000000004</v>
      </c>
      <c r="L37" s="6">
        <v>58.899949999999997</v>
      </c>
      <c r="M37" s="6">
        <v>47.291489972777519</v>
      </c>
      <c r="N37" s="6">
        <v>39.935021515895841</v>
      </c>
      <c r="O37" s="6">
        <v>52.546148723783311</v>
      </c>
      <c r="P37" s="6">
        <v>47.291496376554228</v>
      </c>
      <c r="Q37" s="6">
        <v>64.106289746261638</v>
      </c>
      <c r="R37" s="6">
        <v>94.582962238413486</v>
      </c>
    </row>
    <row r="38" spans="1:18" ht="11.25" customHeight="1" x14ac:dyDescent="0.25">
      <c r="A38" s="50" t="s">
        <v>217</v>
      </c>
      <c r="B38" s="51" t="s">
        <v>216</v>
      </c>
      <c r="C38" s="7">
        <v>7493.0503961492814</v>
      </c>
      <c r="D38" s="7">
        <v>6653.61978</v>
      </c>
      <c r="E38" s="7">
        <v>6399.7892499999998</v>
      </c>
      <c r="F38" s="7">
        <v>6865.3</v>
      </c>
      <c r="G38" s="7">
        <v>7139.3981400000002</v>
      </c>
      <c r="H38" s="7">
        <v>7499.6868529549665</v>
      </c>
      <c r="I38" s="7">
        <v>7431.6095100000002</v>
      </c>
      <c r="J38" s="7">
        <v>7275.0228299999999</v>
      </c>
      <c r="K38" s="7">
        <v>6709.6775900000002</v>
      </c>
      <c r="L38" s="7">
        <v>6100.5952500000003</v>
      </c>
      <c r="M38" s="7">
        <v>6816.1845497127488</v>
      </c>
      <c r="N38" s="7">
        <v>7692.0535970190049</v>
      </c>
      <c r="O38" s="7">
        <v>7390.9502025829097</v>
      </c>
      <c r="P38" s="7">
        <v>7091.3121124760482</v>
      </c>
      <c r="Q38" s="7">
        <v>7605.8386784982458</v>
      </c>
      <c r="R38" s="7">
        <v>8301.3985112297196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7263.4955800323405</v>
      </c>
      <c r="D40" s="6">
        <v>6430.2191199999997</v>
      </c>
      <c r="E40" s="6">
        <v>6143.4896799999997</v>
      </c>
      <c r="F40" s="6">
        <v>6613.1</v>
      </c>
      <c r="G40" s="6">
        <v>6865.5982100000001</v>
      </c>
      <c r="H40" s="6">
        <v>7201.1534721421431</v>
      </c>
      <c r="I40" s="6">
        <v>7186.6091999999999</v>
      </c>
      <c r="J40" s="6">
        <v>6837.5214599999999</v>
      </c>
      <c r="K40" s="6">
        <v>6370.9787200000001</v>
      </c>
      <c r="L40" s="6">
        <v>5732.0955400000003</v>
      </c>
      <c r="M40" s="6">
        <v>6529.9993816047581</v>
      </c>
      <c r="N40" s="6">
        <v>7297.7907978785179</v>
      </c>
      <c r="O40" s="6">
        <v>6793.8826454023938</v>
      </c>
      <c r="P40" s="6">
        <v>6672.328562255082</v>
      </c>
      <c r="Q40" s="6">
        <v>7212.6024808892853</v>
      </c>
      <c r="R40" s="6">
        <v>7737.2684644850005</v>
      </c>
    </row>
    <row r="41" spans="1:18" ht="11.25" customHeight="1" x14ac:dyDescent="0.25">
      <c r="A41" s="52" t="s">
        <v>211</v>
      </c>
      <c r="B41" s="53" t="s">
        <v>210</v>
      </c>
      <c r="C41" s="6">
        <v>229.55481611694123</v>
      </c>
      <c r="D41" s="6">
        <v>223.40065999999999</v>
      </c>
      <c r="E41" s="6">
        <v>256.29957000000002</v>
      </c>
      <c r="F41" s="6">
        <v>252.2</v>
      </c>
      <c r="G41" s="6">
        <v>273.79993000000002</v>
      </c>
      <c r="H41" s="6">
        <v>298.53338081282317</v>
      </c>
      <c r="I41" s="6">
        <v>245.00031000000001</v>
      </c>
      <c r="J41" s="6">
        <v>437.50137000000001</v>
      </c>
      <c r="K41" s="6">
        <v>338.69887</v>
      </c>
      <c r="L41" s="6">
        <v>368.49970999999999</v>
      </c>
      <c r="M41" s="6">
        <v>286.18516810799042</v>
      </c>
      <c r="N41" s="6">
        <v>394.26279914048666</v>
      </c>
      <c r="O41" s="6">
        <v>597.06755718051568</v>
      </c>
      <c r="P41" s="6">
        <v>418.98355022096644</v>
      </c>
      <c r="Q41" s="6">
        <v>393.23619760896082</v>
      </c>
      <c r="R41" s="6">
        <v>564.13004674471961</v>
      </c>
    </row>
    <row r="42" spans="1:18" ht="11.25" customHeight="1" x14ac:dyDescent="0.25">
      <c r="A42" s="55" t="s">
        <v>209</v>
      </c>
      <c r="B42" s="51" t="s">
        <v>208</v>
      </c>
      <c r="C42" s="7">
        <v>6721.6974894281702</v>
      </c>
      <c r="D42" s="7">
        <v>6478.9192599999997</v>
      </c>
      <c r="E42" s="7">
        <v>6393.7892599999996</v>
      </c>
      <c r="F42" s="7">
        <v>6789</v>
      </c>
      <c r="G42" s="7">
        <v>7398.4980699999996</v>
      </c>
      <c r="H42" s="7">
        <v>7597.1120597983518</v>
      </c>
      <c r="I42" s="7">
        <v>7083.2090600000001</v>
      </c>
      <c r="J42" s="7">
        <v>7884.0247399999998</v>
      </c>
      <c r="K42" s="7">
        <v>8398.9719399999994</v>
      </c>
      <c r="L42" s="7">
        <v>8074.1937200000002</v>
      </c>
      <c r="M42" s="7">
        <v>7915.5444994435638</v>
      </c>
      <c r="N42" s="7">
        <v>8634.3720203842222</v>
      </c>
      <c r="O42" s="7">
        <v>8113.1253629521416</v>
      </c>
      <c r="P42" s="7">
        <v>8033.248851164014</v>
      </c>
      <c r="Q42" s="7">
        <v>7507.7923597916952</v>
      </c>
      <c r="R42" s="7">
        <v>9253.3664723247875</v>
      </c>
    </row>
    <row r="43" spans="1:18" ht="11.25" customHeight="1" x14ac:dyDescent="0.25">
      <c r="A43" s="50" t="s">
        <v>207</v>
      </c>
      <c r="B43" s="51" t="s">
        <v>206</v>
      </c>
      <c r="C43" s="7">
        <v>20550.422595057484</v>
      </c>
      <c r="D43" s="7">
        <v>21961.9653</v>
      </c>
      <c r="E43" s="7">
        <v>18342.369190000001</v>
      </c>
      <c r="F43" s="7">
        <v>19912</v>
      </c>
      <c r="G43" s="7">
        <v>19977.29478</v>
      </c>
      <c r="H43" s="7">
        <v>21329.599808025716</v>
      </c>
      <c r="I43" s="7">
        <v>20042.52565</v>
      </c>
      <c r="J43" s="7">
        <v>19572.461429999999</v>
      </c>
      <c r="K43" s="7">
        <v>20748.23069</v>
      </c>
      <c r="L43" s="7">
        <v>20640.183939999999</v>
      </c>
      <c r="M43" s="7">
        <v>21470.336447641028</v>
      </c>
      <c r="N43" s="7">
        <v>20685.027493210484</v>
      </c>
      <c r="O43" s="7">
        <v>20452.537467758226</v>
      </c>
      <c r="P43" s="7">
        <v>20657.498847538027</v>
      </c>
      <c r="Q43" s="7">
        <v>21127.679970089284</v>
      </c>
      <c r="R43" s="7">
        <v>22800.25008478577</v>
      </c>
    </row>
    <row r="44" spans="1:18" ht="11.25" customHeight="1" x14ac:dyDescent="0.25">
      <c r="A44" s="50" t="s">
        <v>205</v>
      </c>
      <c r="B44" s="51" t="s">
        <v>204</v>
      </c>
      <c r="C44" s="7">
        <v>9845.22892554399</v>
      </c>
      <c r="D44" s="7">
        <v>8969.1266699999996</v>
      </c>
      <c r="E44" s="7">
        <v>9938.8832999999995</v>
      </c>
      <c r="F44" s="7">
        <v>9756.4</v>
      </c>
      <c r="G44" s="7">
        <v>10738.4972</v>
      </c>
      <c r="H44" s="7">
        <v>9435.3649697013952</v>
      </c>
      <c r="I44" s="7">
        <v>9645.6123399999997</v>
      </c>
      <c r="J44" s="7">
        <v>9111.5285999999996</v>
      </c>
      <c r="K44" s="7">
        <v>8261.1723999999995</v>
      </c>
      <c r="L44" s="7">
        <v>8114.9936900000002</v>
      </c>
      <c r="M44" s="7">
        <v>9205.1213310648727</v>
      </c>
      <c r="N44" s="7">
        <v>8132.2225632369737</v>
      </c>
      <c r="O44" s="7">
        <v>8336.6853411587872</v>
      </c>
      <c r="P44" s="7">
        <v>8066.3051294393381</v>
      </c>
      <c r="Q44" s="7">
        <v>8121.7223417730274</v>
      </c>
      <c r="R44" s="7">
        <v>8360.5606318015816</v>
      </c>
    </row>
    <row r="45" spans="1:18" ht="11.25" customHeight="1" x14ac:dyDescent="0.25">
      <c r="A45" s="50" t="s">
        <v>203</v>
      </c>
      <c r="B45" s="51" t="s">
        <v>202</v>
      </c>
      <c r="C45" s="7">
        <v>2526.9182062973741</v>
      </c>
      <c r="D45" s="7">
        <v>2393.5071099999996</v>
      </c>
      <c r="E45" s="7">
        <v>2415.59593</v>
      </c>
      <c r="F45" s="7">
        <v>2415.1</v>
      </c>
      <c r="G45" s="7">
        <v>2484.5993500000004</v>
      </c>
      <c r="H45" s="7">
        <v>2258.0721942095461</v>
      </c>
      <c r="I45" s="7">
        <v>2172.30278</v>
      </c>
      <c r="J45" s="7">
        <v>2316.1072800000002</v>
      </c>
      <c r="K45" s="7">
        <v>2473.0917300000001</v>
      </c>
      <c r="L45" s="7">
        <v>2452.09809</v>
      </c>
      <c r="M45" s="7">
        <v>2599.3839117309853</v>
      </c>
      <c r="N45" s="7">
        <v>2525.866226298167</v>
      </c>
      <c r="O45" s="7">
        <v>2419.2724564690961</v>
      </c>
      <c r="P45" s="7">
        <v>2481.5137916860995</v>
      </c>
      <c r="Q45" s="7">
        <v>2761.0368809158349</v>
      </c>
      <c r="R45" s="7">
        <v>2508.3114970590163</v>
      </c>
    </row>
    <row r="46" spans="1:18" ht="11.25" customHeight="1" x14ac:dyDescent="0.25">
      <c r="A46" s="52" t="s">
        <v>201</v>
      </c>
      <c r="B46" s="53" t="s">
        <v>200</v>
      </c>
      <c r="C46" s="6">
        <v>80.180576184015507</v>
      </c>
      <c r="D46" s="6">
        <v>54.200159999999997</v>
      </c>
      <c r="E46" s="6">
        <v>44.79992</v>
      </c>
      <c r="F46" s="6">
        <v>45.8</v>
      </c>
      <c r="G46" s="6">
        <v>49.999989999999997</v>
      </c>
      <c r="H46" s="6">
        <v>39.576751100635931</v>
      </c>
      <c r="I46" s="6">
        <v>39.600050000000003</v>
      </c>
      <c r="J46" s="6">
        <v>43.700139999999998</v>
      </c>
      <c r="K46" s="6">
        <v>41.699860000000001</v>
      </c>
      <c r="L46" s="6">
        <v>44.799970000000002</v>
      </c>
      <c r="M46" s="6">
        <v>114.55049793406106</v>
      </c>
      <c r="N46" s="6">
        <v>115.60137807233009</v>
      </c>
      <c r="O46" s="6">
        <v>107.26579723568634</v>
      </c>
      <c r="P46" s="6">
        <v>53.119337344170006</v>
      </c>
      <c r="Q46" s="6">
        <v>30.190145394662725</v>
      </c>
      <c r="R46" s="6">
        <v>195.78195491623075</v>
      </c>
    </row>
    <row r="47" spans="1:18" ht="11.25" customHeight="1" x14ac:dyDescent="0.25">
      <c r="A47" s="52" t="s">
        <v>199</v>
      </c>
      <c r="B47" s="53" t="s">
        <v>198</v>
      </c>
      <c r="C47" s="6">
        <v>589.32842918212589</v>
      </c>
      <c r="D47" s="6">
        <v>524.10155999999995</v>
      </c>
      <c r="E47" s="6">
        <v>575.49902999999995</v>
      </c>
      <c r="F47" s="6">
        <v>542.9</v>
      </c>
      <c r="G47" s="6">
        <v>581.39985000000001</v>
      </c>
      <c r="H47" s="6">
        <v>515.16653258274948</v>
      </c>
      <c r="I47" s="6">
        <v>546.80070000000001</v>
      </c>
      <c r="J47" s="6">
        <v>556.70174999999995</v>
      </c>
      <c r="K47" s="6">
        <v>762.39745000000005</v>
      </c>
      <c r="L47" s="6">
        <v>935.39927</v>
      </c>
      <c r="M47" s="6">
        <v>902.78976666214373</v>
      </c>
      <c r="N47" s="6">
        <v>626.9225148021734</v>
      </c>
      <c r="O47" s="6">
        <v>576.47902072601539</v>
      </c>
      <c r="P47" s="6">
        <v>483.54360815320166</v>
      </c>
      <c r="Q47" s="6">
        <v>547.81738510441801</v>
      </c>
      <c r="R47" s="6">
        <v>535.65961972749972</v>
      </c>
    </row>
    <row r="48" spans="1:18" ht="11.25" customHeight="1" x14ac:dyDescent="0.25">
      <c r="A48" s="52" t="s">
        <v>197</v>
      </c>
      <c r="B48" s="53" t="s">
        <v>196</v>
      </c>
      <c r="C48" s="6">
        <v>590.45100501788727</v>
      </c>
      <c r="D48" s="6">
        <v>585.40174000000002</v>
      </c>
      <c r="E48" s="6">
        <v>496.39917000000003</v>
      </c>
      <c r="F48" s="6">
        <v>299.2</v>
      </c>
      <c r="G48" s="6">
        <v>410.29989</v>
      </c>
      <c r="H48" s="6">
        <v>300.22918608026117</v>
      </c>
      <c r="I48" s="6">
        <v>319.20040999999998</v>
      </c>
      <c r="J48" s="6">
        <v>376.30117999999999</v>
      </c>
      <c r="K48" s="6">
        <v>275.19907999999998</v>
      </c>
      <c r="L48" s="6">
        <v>291.19977</v>
      </c>
      <c r="M48" s="6">
        <v>184.15019580308785</v>
      </c>
      <c r="N48" s="6">
        <v>247.18154166746831</v>
      </c>
      <c r="O48" s="6">
        <v>315.22912311658723</v>
      </c>
      <c r="P48" s="6">
        <v>452.35032821998055</v>
      </c>
      <c r="Q48" s="6">
        <v>516.38524005744273</v>
      </c>
      <c r="R48" s="6">
        <v>483.37626004570984</v>
      </c>
    </row>
    <row r="49" spans="1:18" ht="11.25" customHeight="1" x14ac:dyDescent="0.25">
      <c r="A49" s="52" t="s">
        <v>195</v>
      </c>
      <c r="B49" s="53" t="s">
        <v>194</v>
      </c>
      <c r="C49" s="6">
        <v>216.06002149556292</v>
      </c>
      <c r="D49" s="6">
        <v>186.60055</v>
      </c>
      <c r="E49" s="6">
        <v>152.19973999999999</v>
      </c>
      <c r="F49" s="6">
        <v>180.8</v>
      </c>
      <c r="G49" s="6">
        <v>208.49995000000001</v>
      </c>
      <c r="H49" s="6">
        <v>188.32992301057027</v>
      </c>
      <c r="I49" s="6">
        <v>200.10025999999999</v>
      </c>
      <c r="J49" s="6">
        <v>274.90086000000002</v>
      </c>
      <c r="K49" s="6">
        <v>315.29894999999999</v>
      </c>
      <c r="L49" s="6">
        <v>258.09980000000002</v>
      </c>
      <c r="M49" s="6">
        <v>224.46738523442616</v>
      </c>
      <c r="N49" s="6">
        <v>311.07279917645229</v>
      </c>
      <c r="O49" s="6">
        <v>377.37688628898968</v>
      </c>
      <c r="P49" s="6">
        <v>327.69663145773899</v>
      </c>
      <c r="Q49" s="6">
        <v>395.52912004399855</v>
      </c>
      <c r="R49" s="6">
        <v>377.37646549670069</v>
      </c>
    </row>
    <row r="50" spans="1:18" ht="11.25" customHeight="1" x14ac:dyDescent="0.25">
      <c r="A50" s="52" t="s">
        <v>193</v>
      </c>
      <c r="B50" s="53" t="s">
        <v>192</v>
      </c>
      <c r="C50" s="6">
        <v>120.35446034889883</v>
      </c>
      <c r="D50" s="6">
        <v>105.00031</v>
      </c>
      <c r="E50" s="6">
        <v>124.39979</v>
      </c>
      <c r="F50" s="6">
        <v>125.4</v>
      </c>
      <c r="G50" s="6">
        <v>136.69996</v>
      </c>
      <c r="H50" s="6">
        <v>128.49904702560139</v>
      </c>
      <c r="I50" s="6">
        <v>127.50015999999999</v>
      </c>
      <c r="J50" s="6">
        <v>138.70043999999999</v>
      </c>
      <c r="K50" s="6">
        <v>118.2996</v>
      </c>
      <c r="L50" s="6">
        <v>191.69985</v>
      </c>
      <c r="M50" s="6">
        <v>441.60220106398134</v>
      </c>
      <c r="N50" s="6">
        <v>351.86766565321642</v>
      </c>
      <c r="O50" s="6">
        <v>281.48016486808478</v>
      </c>
      <c r="P50" s="6">
        <v>335.53077833223904</v>
      </c>
      <c r="Q50" s="6">
        <v>430.37676413483189</v>
      </c>
      <c r="R50" s="6">
        <v>119.32739377351361</v>
      </c>
    </row>
    <row r="51" spans="1:18" ht="11.25" customHeight="1" x14ac:dyDescent="0.25">
      <c r="A51" s="52" t="s">
        <v>191</v>
      </c>
      <c r="B51" s="53" t="s">
        <v>190</v>
      </c>
      <c r="C51" s="6">
        <v>930.54371406888367</v>
      </c>
      <c r="D51" s="6">
        <v>938.20279000000005</v>
      </c>
      <c r="E51" s="6">
        <v>1022.29828</v>
      </c>
      <c r="F51" s="6">
        <v>1221</v>
      </c>
      <c r="G51" s="6">
        <v>1097.6997100000001</v>
      </c>
      <c r="H51" s="6">
        <v>1086.2707544097277</v>
      </c>
      <c r="I51" s="6">
        <v>939.10119999999995</v>
      </c>
      <c r="J51" s="6">
        <v>925.80291</v>
      </c>
      <c r="K51" s="6">
        <v>960.19678999999996</v>
      </c>
      <c r="L51" s="6">
        <v>730.89943000000005</v>
      </c>
      <c r="M51" s="6">
        <v>731.82386503328485</v>
      </c>
      <c r="N51" s="6">
        <v>873.22032692652658</v>
      </c>
      <c r="O51" s="6">
        <v>761.44146423373275</v>
      </c>
      <c r="P51" s="6">
        <v>829.27310817876923</v>
      </c>
      <c r="Q51" s="6">
        <v>840.73822618048086</v>
      </c>
      <c r="R51" s="6">
        <v>796.78980309936173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532</v>
      </c>
      <c r="B1" s="42" t="s">
        <v>341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1947.7521936599098</v>
      </c>
      <c r="D2" s="45">
        <v>2008.3</v>
      </c>
      <c r="E2" s="45">
        <v>1916.6023700000048</v>
      </c>
      <c r="F2" s="45">
        <v>1966.4</v>
      </c>
      <c r="G2" s="45">
        <v>2018.3988500000007</v>
      </c>
      <c r="H2" s="45">
        <v>2031.1688393709321</v>
      </c>
      <c r="I2" s="45">
        <v>1964.7011499999994</v>
      </c>
      <c r="J2" s="45">
        <v>1995.451149999994</v>
      </c>
      <c r="K2" s="45">
        <v>1947.0977600000072</v>
      </c>
      <c r="L2" s="45">
        <v>1564.2990699999878</v>
      </c>
      <c r="M2" s="45">
        <v>1870.67713812847</v>
      </c>
      <c r="N2" s="45">
        <v>1852.6676557887899</v>
      </c>
      <c r="O2" s="45">
        <v>1747.6003219692727</v>
      </c>
      <c r="P2" s="45">
        <v>1806.3320619187141</v>
      </c>
      <c r="Q2" s="45">
        <v>1840.7380691411615</v>
      </c>
      <c r="R2" s="45">
        <v>1851.5811598356709</v>
      </c>
    </row>
    <row r="3" spans="1:18" ht="11.25" customHeight="1" x14ac:dyDescent="0.25">
      <c r="A3" s="46" t="s">
        <v>286</v>
      </c>
      <c r="B3" s="47" t="s">
        <v>285</v>
      </c>
      <c r="C3" s="5">
        <v>1537.0208478716668</v>
      </c>
      <c r="D3" s="5">
        <v>1589</v>
      </c>
      <c r="E3" s="5">
        <v>1525.3023700000049</v>
      </c>
      <c r="F3" s="5">
        <v>1551.8</v>
      </c>
      <c r="G3" s="5">
        <v>1596.6988500000007</v>
      </c>
      <c r="H3" s="5">
        <v>1614.6693648319051</v>
      </c>
      <c r="I3" s="5">
        <v>1561.8011499999993</v>
      </c>
      <c r="J3" s="5">
        <v>1569.401159999994</v>
      </c>
      <c r="K3" s="5">
        <v>1523.3977600000071</v>
      </c>
      <c r="L3" s="5">
        <v>1228.6990699999878</v>
      </c>
      <c r="M3" s="5">
        <v>1471.8880871820002</v>
      </c>
      <c r="N3" s="5">
        <v>1458.9660224451072</v>
      </c>
      <c r="O3" s="5">
        <v>1367.321828028842</v>
      </c>
      <c r="P3" s="5">
        <v>1428.656988254108</v>
      </c>
      <c r="Q3" s="5">
        <v>1451.7536418936215</v>
      </c>
      <c r="R3" s="5">
        <v>1459.0856979077068</v>
      </c>
    </row>
    <row r="4" spans="1:18" ht="11.25" customHeight="1" x14ac:dyDescent="0.25">
      <c r="A4" s="48" t="s">
        <v>284</v>
      </c>
      <c r="B4" s="49" t="s">
        <v>283</v>
      </c>
      <c r="C4" s="4">
        <v>1537.0208478716668</v>
      </c>
      <c r="D4" s="4">
        <v>1589</v>
      </c>
      <c r="E4" s="4">
        <v>1525.3023700000049</v>
      </c>
      <c r="F4" s="4">
        <v>1551.8</v>
      </c>
      <c r="G4" s="4">
        <v>1596.6988500000007</v>
      </c>
      <c r="H4" s="4">
        <v>1614.6693648319051</v>
      </c>
      <c r="I4" s="4">
        <v>1561.8011499999993</v>
      </c>
      <c r="J4" s="4">
        <v>1569.401159999994</v>
      </c>
      <c r="K4" s="4">
        <v>1523.3977600000071</v>
      </c>
      <c r="L4" s="4">
        <v>1228.6990699999878</v>
      </c>
      <c r="M4" s="4">
        <v>1471.8880871820002</v>
      </c>
      <c r="N4" s="4">
        <v>1458.9660224451072</v>
      </c>
      <c r="O4" s="4">
        <v>1367.321828028842</v>
      </c>
      <c r="P4" s="4">
        <v>1428.656988254108</v>
      </c>
      <c r="Q4" s="4">
        <v>1451.7536418936215</v>
      </c>
      <c r="R4" s="4">
        <v>1459.0856979077068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1447.8835746826896</v>
      </c>
      <c r="D11" s="7">
        <v>1507.1</v>
      </c>
      <c r="E11" s="7">
        <v>1447.9022500000049</v>
      </c>
      <c r="F11" s="7">
        <v>1466.3</v>
      </c>
      <c r="G11" s="7">
        <v>1508.4988500000006</v>
      </c>
      <c r="H11" s="7">
        <v>1530.9299934743051</v>
      </c>
      <c r="I11" s="7">
        <v>1479.9010899999994</v>
      </c>
      <c r="J11" s="7">
        <v>1478.5011599999939</v>
      </c>
      <c r="K11" s="7">
        <v>1428.8917000000072</v>
      </c>
      <c r="L11" s="7">
        <v>1150.3991299999877</v>
      </c>
      <c r="M11" s="7">
        <v>1381.8431689073368</v>
      </c>
      <c r="N11" s="7">
        <v>1371.6215230740379</v>
      </c>
      <c r="O11" s="7">
        <v>1281.7686770366797</v>
      </c>
      <c r="P11" s="7">
        <v>1351.2218400292807</v>
      </c>
      <c r="Q11" s="7">
        <v>1368.9218556725843</v>
      </c>
      <c r="R11" s="7">
        <v>1385.258431260148</v>
      </c>
    </row>
    <row r="12" spans="1:18" ht="11.25" customHeight="1" x14ac:dyDescent="0.25">
      <c r="A12" s="52" t="s">
        <v>268</v>
      </c>
      <c r="B12" s="53" t="s">
        <v>267</v>
      </c>
      <c r="C12" s="6">
        <v>1447.8835746826896</v>
      </c>
      <c r="D12" s="6">
        <v>1507.1</v>
      </c>
      <c r="E12" s="6">
        <v>1447.9022500000049</v>
      </c>
      <c r="F12" s="6">
        <v>1466.3</v>
      </c>
      <c r="G12" s="6">
        <v>1508.4988500000006</v>
      </c>
      <c r="H12" s="6">
        <v>1530.9299934743051</v>
      </c>
      <c r="I12" s="6">
        <v>1479.9010899999994</v>
      </c>
      <c r="J12" s="6">
        <v>1478.5011599999939</v>
      </c>
      <c r="K12" s="6">
        <v>1428.8917000000072</v>
      </c>
      <c r="L12" s="6">
        <v>1150.3991299999877</v>
      </c>
      <c r="M12" s="6">
        <v>1381.8431689073368</v>
      </c>
      <c r="N12" s="6">
        <v>1371.6215230740379</v>
      </c>
      <c r="O12" s="6">
        <v>1281.7686770366797</v>
      </c>
      <c r="P12" s="6">
        <v>1351.2218400292807</v>
      </c>
      <c r="Q12" s="6">
        <v>1368.9218556725843</v>
      </c>
      <c r="R12" s="6">
        <v>1385.258431260148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89.137273188977233</v>
      </c>
      <c r="D14" s="7">
        <v>81.900000000000006</v>
      </c>
      <c r="E14" s="7">
        <v>77.400120000000001</v>
      </c>
      <c r="F14" s="7">
        <v>85.5</v>
      </c>
      <c r="G14" s="7">
        <v>88.2</v>
      </c>
      <c r="H14" s="7">
        <v>83.739371357600106</v>
      </c>
      <c r="I14" s="7">
        <v>81.900059999999996</v>
      </c>
      <c r="J14" s="7">
        <v>90.9</v>
      </c>
      <c r="K14" s="7">
        <v>94.506060000000005</v>
      </c>
      <c r="L14" s="7">
        <v>78.299940000000007</v>
      </c>
      <c r="M14" s="7">
        <v>90.044918274663416</v>
      </c>
      <c r="N14" s="7">
        <v>87.344499371069375</v>
      </c>
      <c r="O14" s="7">
        <v>85.55315099216233</v>
      </c>
      <c r="P14" s="7">
        <v>77.435148224827287</v>
      </c>
      <c r="Q14" s="7">
        <v>82.831786221037149</v>
      </c>
      <c r="R14" s="7">
        <v>73.827266647558886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410.731345788243</v>
      </c>
      <c r="D52" s="5">
        <v>419.3</v>
      </c>
      <c r="E52" s="5">
        <v>391.3</v>
      </c>
      <c r="F52" s="5">
        <v>414.6</v>
      </c>
      <c r="G52" s="5">
        <v>421.7</v>
      </c>
      <c r="H52" s="5">
        <v>416.49947453902701</v>
      </c>
      <c r="I52" s="5">
        <v>402.9</v>
      </c>
      <c r="J52" s="5">
        <v>426.04998999999998</v>
      </c>
      <c r="K52" s="5">
        <v>423.7</v>
      </c>
      <c r="L52" s="5">
        <v>335.6</v>
      </c>
      <c r="M52" s="5">
        <v>398.78905094646984</v>
      </c>
      <c r="N52" s="5">
        <v>393.70163334368272</v>
      </c>
      <c r="O52" s="5">
        <v>380.27849394043074</v>
      </c>
      <c r="P52" s="5">
        <v>377.67507366460615</v>
      </c>
      <c r="Q52" s="5">
        <v>388.98442724754</v>
      </c>
      <c r="R52" s="5">
        <v>392.49546192796402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410.731345788243</v>
      </c>
      <c r="D54" s="4">
        <v>419.3</v>
      </c>
      <c r="E54" s="4">
        <v>391.3</v>
      </c>
      <c r="F54" s="4">
        <v>414.6</v>
      </c>
      <c r="G54" s="4">
        <v>421.7</v>
      </c>
      <c r="H54" s="4">
        <v>416.49947453902701</v>
      </c>
      <c r="I54" s="4">
        <v>402.9</v>
      </c>
      <c r="J54" s="4">
        <v>426.04998999999998</v>
      </c>
      <c r="K54" s="4">
        <v>423.7</v>
      </c>
      <c r="L54" s="4">
        <v>335.6</v>
      </c>
      <c r="M54" s="4">
        <v>398.78905094646984</v>
      </c>
      <c r="N54" s="4">
        <v>393.70163334368272</v>
      </c>
      <c r="O54" s="4">
        <v>380.27849394043074</v>
      </c>
      <c r="P54" s="4">
        <v>377.67507366460615</v>
      </c>
      <c r="Q54" s="4">
        <v>388.98442724754</v>
      </c>
      <c r="R54" s="4">
        <v>392.49546192796402</v>
      </c>
    </row>
    <row r="55" spans="1:18" ht="11.25" customHeight="1" x14ac:dyDescent="0.25">
      <c r="A55" s="50" t="s">
        <v>183</v>
      </c>
      <c r="B55" s="51" t="s">
        <v>182</v>
      </c>
      <c r="C55" s="7">
        <v>410.731345788243</v>
      </c>
      <c r="D55" s="7">
        <v>419.3</v>
      </c>
      <c r="E55" s="7">
        <v>391.3</v>
      </c>
      <c r="F55" s="7">
        <v>414.6</v>
      </c>
      <c r="G55" s="7">
        <v>421.7</v>
      </c>
      <c r="H55" s="7">
        <v>416.49947453902701</v>
      </c>
      <c r="I55" s="7">
        <v>402.9</v>
      </c>
      <c r="J55" s="7">
        <v>426.04998999999998</v>
      </c>
      <c r="K55" s="7">
        <v>423.7</v>
      </c>
      <c r="L55" s="7">
        <v>335.6</v>
      </c>
      <c r="M55" s="7">
        <v>398.78905094646984</v>
      </c>
      <c r="N55" s="7">
        <v>393.70163334368272</v>
      </c>
      <c r="O55" s="7">
        <v>380.27849394043074</v>
      </c>
      <c r="P55" s="7">
        <v>377.67507366460615</v>
      </c>
      <c r="Q55" s="7">
        <v>388.98442724754</v>
      </c>
      <c r="R55" s="7">
        <v>392.49546192796402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533</v>
      </c>
      <c r="B1" s="42" t="s">
        <v>342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730.15190599025505</v>
      </c>
      <c r="D2" s="45">
        <v>795.7</v>
      </c>
      <c r="E2" s="45">
        <v>798.4</v>
      </c>
      <c r="F2" s="45">
        <v>846.5</v>
      </c>
      <c r="G2" s="45">
        <v>894.65</v>
      </c>
      <c r="H2" s="45">
        <v>900.783414540938</v>
      </c>
      <c r="I2" s="45">
        <v>801.6</v>
      </c>
      <c r="J2" s="45">
        <v>941.5</v>
      </c>
      <c r="K2" s="45">
        <v>915.65</v>
      </c>
      <c r="L2" s="45">
        <v>670.1</v>
      </c>
      <c r="M2" s="45">
        <v>857.21792299608296</v>
      </c>
      <c r="N2" s="45">
        <v>885.59281551542904</v>
      </c>
      <c r="O2" s="45">
        <v>883.77758670106005</v>
      </c>
      <c r="P2" s="45">
        <v>851.17512181140705</v>
      </c>
      <c r="Q2" s="45">
        <v>864.33553071558197</v>
      </c>
      <c r="R2" s="45">
        <v>876.56444062290996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730.15190599025505</v>
      </c>
      <c r="D52" s="5">
        <v>795.7</v>
      </c>
      <c r="E52" s="5">
        <v>798.4</v>
      </c>
      <c r="F52" s="5">
        <v>846.5</v>
      </c>
      <c r="G52" s="5">
        <v>894.65</v>
      </c>
      <c r="H52" s="5">
        <v>900.783414540938</v>
      </c>
      <c r="I52" s="5">
        <v>801.6</v>
      </c>
      <c r="J52" s="5">
        <v>941.5</v>
      </c>
      <c r="K52" s="5">
        <v>915.65</v>
      </c>
      <c r="L52" s="5">
        <v>670.1</v>
      </c>
      <c r="M52" s="5">
        <v>857.21792299608296</v>
      </c>
      <c r="N52" s="5">
        <v>885.59281551542904</v>
      </c>
      <c r="O52" s="5">
        <v>883.77758670106005</v>
      </c>
      <c r="P52" s="5">
        <v>851.17512181140705</v>
      </c>
      <c r="Q52" s="5">
        <v>864.33553071558197</v>
      </c>
      <c r="R52" s="5">
        <v>876.56444062290996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730.15190599025505</v>
      </c>
      <c r="D54" s="4">
        <v>795.7</v>
      </c>
      <c r="E54" s="4">
        <v>798.4</v>
      </c>
      <c r="F54" s="4">
        <v>846.5</v>
      </c>
      <c r="G54" s="4">
        <v>894.65</v>
      </c>
      <c r="H54" s="4">
        <v>900.783414540938</v>
      </c>
      <c r="I54" s="4">
        <v>801.6</v>
      </c>
      <c r="J54" s="4">
        <v>941.5</v>
      </c>
      <c r="K54" s="4">
        <v>915.65</v>
      </c>
      <c r="L54" s="4">
        <v>670.1</v>
      </c>
      <c r="M54" s="4">
        <v>857.21792299608296</v>
      </c>
      <c r="N54" s="4">
        <v>885.59281551542904</v>
      </c>
      <c r="O54" s="4">
        <v>883.77758670106005</v>
      </c>
      <c r="P54" s="4">
        <v>851.17512181140705</v>
      </c>
      <c r="Q54" s="4">
        <v>864.33553071558197</v>
      </c>
      <c r="R54" s="4">
        <v>876.56444062290996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730.15190599025505</v>
      </c>
      <c r="D56" s="7">
        <v>795.7</v>
      </c>
      <c r="E56" s="7">
        <v>798.4</v>
      </c>
      <c r="F56" s="7">
        <v>846.5</v>
      </c>
      <c r="G56" s="7">
        <v>894.65</v>
      </c>
      <c r="H56" s="7">
        <v>900.783414540938</v>
      </c>
      <c r="I56" s="7">
        <v>801.6</v>
      </c>
      <c r="J56" s="7">
        <v>941.5</v>
      </c>
      <c r="K56" s="7">
        <v>915.65</v>
      </c>
      <c r="L56" s="7">
        <v>670.1</v>
      </c>
      <c r="M56" s="7">
        <v>857.21792299608296</v>
      </c>
      <c r="N56" s="7">
        <v>885.59281551542904</v>
      </c>
      <c r="O56" s="7">
        <v>883.77758670106005</v>
      </c>
      <c r="P56" s="7">
        <v>851.17512181140705</v>
      </c>
      <c r="Q56" s="7">
        <v>864.33553071558197</v>
      </c>
      <c r="R56" s="7">
        <v>876.56444062290996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534</v>
      </c>
      <c r="B1" s="42" t="s">
        <v>343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535</v>
      </c>
      <c r="B1" s="42" t="s">
        <v>344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536</v>
      </c>
      <c r="B1" s="42" t="s">
        <v>345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537</v>
      </c>
      <c r="B1" s="42" t="s">
        <v>346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4.2992253949667445</v>
      </c>
      <c r="D2" s="45">
        <v>4.3</v>
      </c>
      <c r="E2" s="45">
        <v>4.3000100000000003</v>
      </c>
      <c r="F2" s="45">
        <v>4.3</v>
      </c>
      <c r="G2" s="45">
        <v>4.3</v>
      </c>
      <c r="H2" s="45">
        <v>4.2992246744929155</v>
      </c>
      <c r="I2" s="45">
        <v>4.3</v>
      </c>
      <c r="J2" s="45">
        <v>4.3</v>
      </c>
      <c r="K2" s="45">
        <v>4.2999900000000002</v>
      </c>
      <c r="L2" s="45">
        <v>4.3</v>
      </c>
      <c r="M2" s="45">
        <v>4.2992268672253244</v>
      </c>
      <c r="N2" s="45">
        <v>4.2992253951954558</v>
      </c>
      <c r="O2" s="45">
        <v>4.2992284145054374</v>
      </c>
      <c r="P2" s="45">
        <v>4.299226914415093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4.2992253949667445</v>
      </c>
      <c r="D61" s="5">
        <v>4.3</v>
      </c>
      <c r="E61" s="5">
        <v>4.3000100000000003</v>
      </c>
      <c r="F61" s="5">
        <v>4.3</v>
      </c>
      <c r="G61" s="5">
        <v>4.3</v>
      </c>
      <c r="H61" s="5">
        <v>4.2992246744929155</v>
      </c>
      <c r="I61" s="5">
        <v>4.3</v>
      </c>
      <c r="J61" s="5">
        <v>4.3</v>
      </c>
      <c r="K61" s="5">
        <v>4.2999900000000002</v>
      </c>
      <c r="L61" s="5">
        <v>4.3</v>
      </c>
      <c r="M61" s="5">
        <v>4.2992268672253244</v>
      </c>
      <c r="N61" s="5">
        <v>4.2992253951954558</v>
      </c>
      <c r="O61" s="5">
        <v>4.2992284145054374</v>
      </c>
      <c r="P61" s="5">
        <v>4.299226914415093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4.2992253949667445</v>
      </c>
      <c r="D68" s="4">
        <v>4.3</v>
      </c>
      <c r="E68" s="4">
        <v>4.3000100000000003</v>
      </c>
      <c r="F68" s="4">
        <v>4.3</v>
      </c>
      <c r="G68" s="4">
        <v>4.3</v>
      </c>
      <c r="H68" s="4">
        <v>4.2992246744929155</v>
      </c>
      <c r="I68" s="4">
        <v>4.3</v>
      </c>
      <c r="J68" s="4">
        <v>4.3</v>
      </c>
      <c r="K68" s="4">
        <v>4.2999900000000002</v>
      </c>
      <c r="L68" s="4">
        <v>4.3</v>
      </c>
      <c r="M68" s="4">
        <v>4.2992268672253244</v>
      </c>
      <c r="N68" s="4">
        <v>4.2992253951954558</v>
      </c>
      <c r="O68" s="4">
        <v>4.2992284145054374</v>
      </c>
      <c r="P68" s="4">
        <v>4.299226914415093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4.2992253949667445</v>
      </c>
      <c r="D70" s="7">
        <v>4.3</v>
      </c>
      <c r="E70" s="7">
        <v>4.3000100000000003</v>
      </c>
      <c r="F70" s="7">
        <v>4.3</v>
      </c>
      <c r="G70" s="7">
        <v>4.3</v>
      </c>
      <c r="H70" s="7">
        <v>4.2992246744929155</v>
      </c>
      <c r="I70" s="7">
        <v>4.3</v>
      </c>
      <c r="J70" s="7">
        <v>4.3</v>
      </c>
      <c r="K70" s="7">
        <v>4.2999900000000002</v>
      </c>
      <c r="L70" s="7">
        <v>4.3</v>
      </c>
      <c r="M70" s="7">
        <v>4.2992268672253244</v>
      </c>
      <c r="N70" s="7">
        <v>4.2992253951954558</v>
      </c>
      <c r="O70" s="7">
        <v>4.2992284145054374</v>
      </c>
      <c r="P70" s="7">
        <v>4.299226914415093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348</v>
      </c>
      <c r="B1" s="42" t="s">
        <v>347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3668.0280882774382</v>
      </c>
      <c r="D2" s="45">
        <v>3643.0999999999985</v>
      </c>
      <c r="E2" s="45">
        <v>4329.0000000000009</v>
      </c>
      <c r="F2" s="45">
        <v>3673.8</v>
      </c>
      <c r="G2" s="45">
        <v>3668.5</v>
      </c>
      <c r="H2" s="45">
        <v>3423.7842743861688</v>
      </c>
      <c r="I2" s="45">
        <v>3373.2</v>
      </c>
      <c r="J2" s="45">
        <v>2916.4999999999991</v>
      </c>
      <c r="K2" s="45">
        <v>2800.9</v>
      </c>
      <c r="L2" s="45">
        <v>2718.7999999999997</v>
      </c>
      <c r="M2" s="45">
        <v>2626.1345180089806</v>
      </c>
      <c r="N2" s="45">
        <v>2558.4933600840695</v>
      </c>
      <c r="O2" s="45">
        <v>2354.1606955192487</v>
      </c>
      <c r="P2" s="45">
        <v>2433.1470335339609</v>
      </c>
      <c r="Q2" s="45">
        <v>2216.2988439858605</v>
      </c>
      <c r="R2" s="45">
        <v>2538.9318811502781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3668.0280882774382</v>
      </c>
      <c r="D21" s="5">
        <v>3643.0999999999985</v>
      </c>
      <c r="E21" s="5">
        <v>4329.0000000000009</v>
      </c>
      <c r="F21" s="5">
        <v>3673.8</v>
      </c>
      <c r="G21" s="5">
        <v>3668.5</v>
      </c>
      <c r="H21" s="5">
        <v>3423.7842743861693</v>
      </c>
      <c r="I21" s="5">
        <v>3373.2</v>
      </c>
      <c r="J21" s="5">
        <v>2916.4999999999991</v>
      </c>
      <c r="K21" s="5">
        <v>2800.9</v>
      </c>
      <c r="L21" s="5">
        <v>2718.7999999999997</v>
      </c>
      <c r="M21" s="5">
        <v>2626.1345180089806</v>
      </c>
      <c r="N21" s="5">
        <v>2558.4933600840695</v>
      </c>
      <c r="O21" s="5">
        <v>2354.1606955192487</v>
      </c>
      <c r="P21" s="5">
        <v>2433.1470335339609</v>
      </c>
      <c r="Q21" s="5">
        <v>2216.2988439858605</v>
      </c>
      <c r="R21" s="5">
        <v>2538.9318811502781</v>
      </c>
    </row>
    <row r="22" spans="1:18" ht="11.25" customHeight="1" x14ac:dyDescent="0.25">
      <c r="A22" s="48" t="s">
        <v>249</v>
      </c>
      <c r="B22" s="49" t="s">
        <v>248</v>
      </c>
      <c r="C22" s="4">
        <v>7830.4194133944711</v>
      </c>
      <c r="D22" s="4">
        <v>7528.8558699999994</v>
      </c>
      <c r="E22" s="4">
        <v>9015.9736400000002</v>
      </c>
      <c r="F22" s="4">
        <v>8326.447110000001</v>
      </c>
      <c r="G22" s="4">
        <v>8166.6502099999998</v>
      </c>
      <c r="H22" s="4">
        <v>7622.3468245170734</v>
      </c>
      <c r="I22" s="4">
        <v>7879.8138899999994</v>
      </c>
      <c r="J22" s="4">
        <v>7101.0201299999999</v>
      </c>
      <c r="K22" s="4">
        <v>6801.5407699999996</v>
      </c>
      <c r="L22" s="4">
        <v>6929.7</v>
      </c>
      <c r="M22" s="4">
        <v>7599.2165854590658</v>
      </c>
      <c r="N22" s="4">
        <v>7951.2854125761569</v>
      </c>
      <c r="O22" s="4">
        <v>7810.4601123951697</v>
      </c>
      <c r="P22" s="4">
        <v>8331.7091812362669</v>
      </c>
      <c r="Q22" s="4">
        <v>8467.2781121620301</v>
      </c>
      <c r="R22" s="4">
        <v>8345.3651982800202</v>
      </c>
    </row>
    <row r="23" spans="1:18" ht="11.25" customHeight="1" x14ac:dyDescent="0.25">
      <c r="A23" s="50" t="s">
        <v>247</v>
      </c>
      <c r="B23" s="51" t="s">
        <v>246</v>
      </c>
      <c r="C23" s="7">
        <v>1791.8219164994705</v>
      </c>
      <c r="D23" s="7">
        <v>1781.3132199999989</v>
      </c>
      <c r="E23" s="7">
        <v>2147.04135</v>
      </c>
      <c r="F23" s="7">
        <v>1809.6885100000002</v>
      </c>
      <c r="G23" s="7">
        <v>1798.0890300000001</v>
      </c>
      <c r="H23" s="7">
        <v>1679.3754619575734</v>
      </c>
      <c r="I23" s="7">
        <v>1660.4818599999999</v>
      </c>
      <c r="J23" s="7">
        <v>1413.4841100000003</v>
      </c>
      <c r="K23" s="7">
        <v>1296.8077799999994</v>
      </c>
      <c r="L23" s="7">
        <v>1230.5999999999999</v>
      </c>
      <c r="M23" s="7">
        <v>1076.1440718448487</v>
      </c>
      <c r="N23" s="7">
        <v>1042.5158775146087</v>
      </c>
      <c r="O23" s="7">
        <v>1160.219047912303</v>
      </c>
      <c r="P23" s="7">
        <v>828.12649278685308</v>
      </c>
      <c r="Q23" s="7">
        <v>793.44606859654277</v>
      </c>
      <c r="R23" s="7">
        <v>1088.754356556874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1791.8219164994705</v>
      </c>
      <c r="D25" s="6">
        <v>1781.3132199999989</v>
      </c>
      <c r="E25" s="6">
        <v>2147.04135</v>
      </c>
      <c r="F25" s="6">
        <v>1809.6885100000002</v>
      </c>
      <c r="G25" s="6">
        <v>1798.0890300000001</v>
      </c>
      <c r="H25" s="6">
        <v>1679.3754619575734</v>
      </c>
      <c r="I25" s="6">
        <v>1660.4818599999999</v>
      </c>
      <c r="J25" s="6">
        <v>1413.4841100000003</v>
      </c>
      <c r="K25" s="6">
        <v>1296.8077799999994</v>
      </c>
      <c r="L25" s="6">
        <v>1230.5999999999999</v>
      </c>
      <c r="M25" s="6">
        <v>1076.1440718448487</v>
      </c>
      <c r="N25" s="6">
        <v>1042.5158775146087</v>
      </c>
      <c r="O25" s="6">
        <v>1160.219047912303</v>
      </c>
      <c r="P25" s="6">
        <v>828.12649278685308</v>
      </c>
      <c r="Q25" s="6">
        <v>793.44606859654277</v>
      </c>
      <c r="R25" s="6">
        <v>1088.754356556874</v>
      </c>
    </row>
    <row r="26" spans="1:18" ht="11.25" customHeight="1" x14ac:dyDescent="0.25">
      <c r="A26" s="50" t="s">
        <v>241</v>
      </c>
      <c r="B26" s="51" t="s">
        <v>240</v>
      </c>
      <c r="C26" s="7">
        <v>6038.5974968950004</v>
      </c>
      <c r="D26" s="7">
        <v>5747.5426500000003</v>
      </c>
      <c r="E26" s="7">
        <v>6868.9322899999997</v>
      </c>
      <c r="F26" s="7">
        <v>6516.7586000000001</v>
      </c>
      <c r="G26" s="7">
        <v>6368.5611799999997</v>
      </c>
      <c r="H26" s="7">
        <v>5942.9713625595004</v>
      </c>
      <c r="I26" s="7">
        <v>6219.3320299999996</v>
      </c>
      <c r="J26" s="7">
        <v>5687.5360199999996</v>
      </c>
      <c r="K26" s="7">
        <v>5504.7329900000004</v>
      </c>
      <c r="L26" s="7">
        <v>5699.1</v>
      </c>
      <c r="M26" s="7">
        <v>6523.0725136142173</v>
      </c>
      <c r="N26" s="7">
        <v>6908.7695350615486</v>
      </c>
      <c r="O26" s="7">
        <v>6650.2410644828669</v>
      </c>
      <c r="P26" s="7">
        <v>7503.5826884494127</v>
      </c>
      <c r="Q26" s="7">
        <v>7673.8320435654878</v>
      </c>
      <c r="R26" s="7">
        <v>7256.6108417231462</v>
      </c>
    </row>
    <row r="27" spans="1:18" ht="11.25" customHeight="1" x14ac:dyDescent="0.25">
      <c r="A27" s="52" t="s">
        <v>239</v>
      </c>
      <c r="B27" s="53" t="s">
        <v>238</v>
      </c>
      <c r="C27" s="6">
        <v>6038.5974968950004</v>
      </c>
      <c r="D27" s="6">
        <v>5747.5426500000003</v>
      </c>
      <c r="E27" s="6">
        <v>6868.9322899999997</v>
      </c>
      <c r="F27" s="6">
        <v>6516.7586000000001</v>
      </c>
      <c r="G27" s="6">
        <v>6368.5611799999997</v>
      </c>
      <c r="H27" s="6">
        <v>5942.9713625595004</v>
      </c>
      <c r="I27" s="6">
        <v>6219.3320299999996</v>
      </c>
      <c r="J27" s="6">
        <v>5687.5360199999996</v>
      </c>
      <c r="K27" s="6">
        <v>5504.7329900000004</v>
      </c>
      <c r="L27" s="6">
        <v>5699.1</v>
      </c>
      <c r="M27" s="6">
        <v>6523.0725136142173</v>
      </c>
      <c r="N27" s="6">
        <v>6908.7695350615486</v>
      </c>
      <c r="O27" s="6">
        <v>6650.2410644828669</v>
      </c>
      <c r="P27" s="6">
        <v>7503.5826884494127</v>
      </c>
      <c r="Q27" s="6">
        <v>7673.8320435654878</v>
      </c>
      <c r="R27" s="6">
        <v>7256.6108417231462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-4162.3913251170325</v>
      </c>
      <c r="D30" s="4">
        <v>-3885.7558700000004</v>
      </c>
      <c r="E30" s="4">
        <v>-4686.9736399999992</v>
      </c>
      <c r="F30" s="4">
        <v>-4652.6471099999999</v>
      </c>
      <c r="G30" s="4">
        <v>-4498.1502099999998</v>
      </c>
      <c r="H30" s="4">
        <v>-4198.5625501309041</v>
      </c>
      <c r="I30" s="4">
        <v>-4506.6138900000005</v>
      </c>
      <c r="J30" s="4">
        <v>-4184.5201300000008</v>
      </c>
      <c r="K30" s="4">
        <v>-4000.6407699999995</v>
      </c>
      <c r="L30" s="4">
        <v>-4210.9000000000005</v>
      </c>
      <c r="M30" s="4">
        <v>-4973.0820674500847</v>
      </c>
      <c r="N30" s="4">
        <v>-5392.7920524920874</v>
      </c>
      <c r="O30" s="4">
        <v>-5456.2994168759215</v>
      </c>
      <c r="P30" s="4">
        <v>-5898.5621477023051</v>
      </c>
      <c r="Q30" s="4">
        <v>-6250.9792681761701</v>
      </c>
      <c r="R30" s="4">
        <v>-5806.4333171297421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-9.7209940622125419</v>
      </c>
      <c r="O31" s="7">
        <v>-4.3231107289576736</v>
      </c>
      <c r="P31" s="7">
        <v>0</v>
      </c>
      <c r="Q31" s="7">
        <v>0</v>
      </c>
      <c r="R31" s="7">
        <v>-4.3230966892827976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-9.7209940622125419</v>
      </c>
      <c r="O32" s="6">
        <v>-4.3231107289576736</v>
      </c>
      <c r="P32" s="6">
        <v>0</v>
      </c>
      <c r="Q32" s="6">
        <v>0</v>
      </c>
      <c r="R32" s="6">
        <v>-4.3230966892827976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-306.58259291105395</v>
      </c>
      <c r="D34" s="7">
        <v>-328.19756000000001</v>
      </c>
      <c r="E34" s="7">
        <v>-355.19315999999998</v>
      </c>
      <c r="F34" s="7">
        <v>-272.00173000000001</v>
      </c>
      <c r="G34" s="7">
        <v>-451.20274999999998</v>
      </c>
      <c r="H34" s="7">
        <v>-552.68868287544149</v>
      </c>
      <c r="I34" s="7">
        <v>-518.20565999999997</v>
      </c>
      <c r="J34" s="7">
        <v>-505.20567999999997</v>
      </c>
      <c r="K34" s="7">
        <v>-525.69685000000004</v>
      </c>
      <c r="L34" s="7">
        <v>-440.4</v>
      </c>
      <c r="M34" s="7">
        <v>-428.56119231871617</v>
      </c>
      <c r="N34" s="7">
        <v>-598.04549027046244</v>
      </c>
      <c r="O34" s="7">
        <v>-470.64534422342058</v>
      </c>
      <c r="P34" s="7">
        <v>-806.36763160408873</v>
      </c>
      <c r="Q34" s="7">
        <v>-1201.466513805291</v>
      </c>
      <c r="R34" s="7">
        <v>-1132.3930903379003</v>
      </c>
    </row>
    <row r="35" spans="1:18" ht="11.25" customHeight="1" x14ac:dyDescent="0.25">
      <c r="A35" s="50" t="s">
        <v>223</v>
      </c>
      <c r="B35" s="51" t="s">
        <v>222</v>
      </c>
      <c r="C35" s="7">
        <v>518.10451896436416</v>
      </c>
      <c r="D35" s="7">
        <v>711.4052999999999</v>
      </c>
      <c r="E35" s="7">
        <v>610.51188000000002</v>
      </c>
      <c r="F35" s="7">
        <v>1135.99278</v>
      </c>
      <c r="G35" s="7">
        <v>1724.5894900000001</v>
      </c>
      <c r="H35" s="7">
        <v>2110.254055229645</v>
      </c>
      <c r="I35" s="7">
        <v>2004.0780300000001</v>
      </c>
      <c r="J35" s="7">
        <v>2451.7724199999998</v>
      </c>
      <c r="K35" s="7">
        <v>2733.4163800000001</v>
      </c>
      <c r="L35" s="7">
        <v>2959.4</v>
      </c>
      <c r="M35" s="7">
        <v>3489.0608579344585</v>
      </c>
      <c r="N35" s="7">
        <v>2446.5493656265162</v>
      </c>
      <c r="O35" s="7">
        <v>4613.5521923324586</v>
      </c>
      <c r="P35" s="7">
        <v>5479.5070220693615</v>
      </c>
      <c r="Q35" s="7">
        <v>7127.3526320817782</v>
      </c>
      <c r="R35" s="7">
        <v>9616.9798425211502</v>
      </c>
    </row>
    <row r="36" spans="1:18" ht="11.25" customHeight="1" x14ac:dyDescent="0.25">
      <c r="A36" s="56" t="s">
        <v>221</v>
      </c>
      <c r="B36" s="53" t="s">
        <v>220</v>
      </c>
      <c r="C36" s="6">
        <v>519.15544090952517</v>
      </c>
      <c r="D36" s="6">
        <v>712.50528999999995</v>
      </c>
      <c r="E36" s="6">
        <v>613.71181999999999</v>
      </c>
      <c r="F36" s="6">
        <v>1135.99278</v>
      </c>
      <c r="G36" s="6">
        <v>1724.5894900000001</v>
      </c>
      <c r="H36" s="6">
        <v>2122.8651020990587</v>
      </c>
      <c r="I36" s="6">
        <v>2007.2780600000001</v>
      </c>
      <c r="J36" s="6">
        <v>2451.7724199999998</v>
      </c>
      <c r="K36" s="6">
        <v>2733.4163800000001</v>
      </c>
      <c r="L36" s="6">
        <v>2959.4</v>
      </c>
      <c r="M36" s="6">
        <v>3489.0608579344585</v>
      </c>
      <c r="N36" s="6">
        <v>2449.7021275066113</v>
      </c>
      <c r="O36" s="6">
        <v>4613.5521923324586</v>
      </c>
      <c r="P36" s="6">
        <v>5479.5070220693615</v>
      </c>
      <c r="Q36" s="6">
        <v>7127.3526320817782</v>
      </c>
      <c r="R36" s="6">
        <v>9616.9798425211502</v>
      </c>
    </row>
    <row r="37" spans="1:18" ht="11.25" customHeight="1" x14ac:dyDescent="0.25">
      <c r="A37" s="52" t="s">
        <v>219</v>
      </c>
      <c r="B37" s="53" t="s">
        <v>218</v>
      </c>
      <c r="C37" s="6">
        <v>-1.0509219451609804</v>
      </c>
      <c r="D37" s="6">
        <v>-1.09999</v>
      </c>
      <c r="E37" s="6">
        <v>-3.1999399999999998</v>
      </c>
      <c r="F37" s="6">
        <v>0</v>
      </c>
      <c r="G37" s="6">
        <v>0</v>
      </c>
      <c r="H37" s="6">
        <v>-12.611046869413707</v>
      </c>
      <c r="I37" s="6">
        <v>-3.2000299999999999</v>
      </c>
      <c r="J37" s="6">
        <v>0</v>
      </c>
      <c r="K37" s="6">
        <v>0</v>
      </c>
      <c r="L37" s="6">
        <v>0</v>
      </c>
      <c r="M37" s="6">
        <v>0</v>
      </c>
      <c r="N37" s="6">
        <v>-3.1527618800950972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-630.79201299321676</v>
      </c>
      <c r="D38" s="7">
        <v>-753.59441000000004</v>
      </c>
      <c r="E38" s="7">
        <v>-606.38832000000002</v>
      </c>
      <c r="F38" s="7">
        <v>-537.10341000000005</v>
      </c>
      <c r="G38" s="7">
        <v>-515.00314000000003</v>
      </c>
      <c r="H38" s="7">
        <v>-554.7427549034137</v>
      </c>
      <c r="I38" s="7">
        <v>-705.60770999999988</v>
      </c>
      <c r="J38" s="7">
        <v>-670.50754000000006</v>
      </c>
      <c r="K38" s="7">
        <v>-366.69779999999997</v>
      </c>
      <c r="L38" s="7">
        <v>-390.6</v>
      </c>
      <c r="M38" s="7">
        <v>-689.9541415878482</v>
      </c>
      <c r="N38" s="7">
        <v>-296.59846232591559</v>
      </c>
      <c r="O38" s="7">
        <v>-416.54680554460589</v>
      </c>
      <c r="P38" s="7">
        <v>-252.24515142829839</v>
      </c>
      <c r="Q38" s="7">
        <v>-157.73383013279863</v>
      </c>
      <c r="R38" s="7">
        <v>-157.59063529665048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-86.223368682525987</v>
      </c>
      <c r="D40" s="6">
        <v>-125.69907000000001</v>
      </c>
      <c r="E40" s="6">
        <v>-123.59762000000001</v>
      </c>
      <c r="F40" s="6">
        <v>-83.100530000000006</v>
      </c>
      <c r="G40" s="6">
        <v>-22.90014</v>
      </c>
      <c r="H40" s="6">
        <v>-96.636923548575425</v>
      </c>
      <c r="I40" s="6">
        <v>-57.100619999999999</v>
      </c>
      <c r="J40" s="6">
        <v>-39.500439999999998</v>
      </c>
      <c r="K40" s="6">
        <v>-24.899850000000001</v>
      </c>
      <c r="L40" s="6">
        <v>-50.900000000000006</v>
      </c>
      <c r="M40" s="6">
        <v>-27.013470908569811</v>
      </c>
      <c r="N40" s="6">
        <v>-13.518660788892628</v>
      </c>
      <c r="O40" s="6">
        <v>-70.650541903723806</v>
      </c>
      <c r="P40" s="6">
        <v>-4.1559186013184295</v>
      </c>
      <c r="Q40" s="6">
        <v>-24.935511607910605</v>
      </c>
      <c r="R40" s="6">
        <v>-11.416842023613013</v>
      </c>
    </row>
    <row r="41" spans="1:18" ht="11.25" customHeight="1" x14ac:dyDescent="0.25">
      <c r="A41" s="52" t="s">
        <v>211</v>
      </c>
      <c r="B41" s="53" t="s">
        <v>210</v>
      </c>
      <c r="C41" s="6">
        <v>-544.56864431069084</v>
      </c>
      <c r="D41" s="6">
        <v>-627.89534000000003</v>
      </c>
      <c r="E41" s="6">
        <v>-482.79069999999996</v>
      </c>
      <c r="F41" s="6">
        <v>-454.00288</v>
      </c>
      <c r="G41" s="6">
        <v>-492.10300000000001</v>
      </c>
      <c r="H41" s="6">
        <v>-458.10583135483813</v>
      </c>
      <c r="I41" s="6">
        <v>-648.50708999999995</v>
      </c>
      <c r="J41" s="6">
        <v>-631.00710000000004</v>
      </c>
      <c r="K41" s="6">
        <v>-341.79794999999996</v>
      </c>
      <c r="L41" s="6">
        <v>-339.7</v>
      </c>
      <c r="M41" s="6">
        <v>-662.94067067927847</v>
      </c>
      <c r="N41" s="6">
        <v>-283.07980153702295</v>
      </c>
      <c r="O41" s="6">
        <v>-345.89626364088207</v>
      </c>
      <c r="P41" s="6">
        <v>-248.08923282697995</v>
      </c>
      <c r="Q41" s="6">
        <v>-132.79831852488803</v>
      </c>
      <c r="R41" s="6">
        <v>-146.17379327303746</v>
      </c>
    </row>
    <row r="42" spans="1:18" ht="11.25" customHeight="1" x14ac:dyDescent="0.25">
      <c r="A42" s="55" t="s">
        <v>209</v>
      </c>
      <c r="B42" s="51" t="s">
        <v>208</v>
      </c>
      <c r="C42" s="7">
        <v>-2954.1415878475191</v>
      </c>
      <c r="D42" s="7">
        <v>-3103.3769700000003</v>
      </c>
      <c r="E42" s="7">
        <v>-3490.0327799999995</v>
      </c>
      <c r="F42" s="7">
        <v>-4548.4288900000001</v>
      </c>
      <c r="G42" s="7">
        <v>-4378.1266900000001</v>
      </c>
      <c r="H42" s="7">
        <v>-4444.3431008958723</v>
      </c>
      <c r="I42" s="7">
        <v>-4751.2519300000004</v>
      </c>
      <c r="J42" s="7">
        <v>-4920.4553500000002</v>
      </c>
      <c r="K42" s="7">
        <v>-4914.0705500000004</v>
      </c>
      <c r="L42" s="7">
        <v>-5450.1</v>
      </c>
      <c r="M42" s="7">
        <v>-6264.545715104613</v>
      </c>
      <c r="N42" s="7">
        <v>-4607.236027445635</v>
      </c>
      <c r="O42" s="7">
        <v>-7122.0905304893859</v>
      </c>
      <c r="P42" s="7">
        <v>-6793.1594535205895</v>
      </c>
      <c r="Q42" s="7">
        <v>-7832.5212572848031</v>
      </c>
      <c r="R42" s="7">
        <v>-9777.7847704154883</v>
      </c>
    </row>
    <row r="43" spans="1:18" ht="11.25" customHeight="1" x14ac:dyDescent="0.25">
      <c r="A43" s="50" t="s">
        <v>207</v>
      </c>
      <c r="B43" s="51" t="s">
        <v>206</v>
      </c>
      <c r="C43" s="7">
        <v>317.18735072131506</v>
      </c>
      <c r="D43" s="7">
        <v>318.20236</v>
      </c>
      <c r="E43" s="7">
        <v>323.30623000000003</v>
      </c>
      <c r="F43" s="7">
        <v>245.79844</v>
      </c>
      <c r="G43" s="7">
        <v>110.09932999999999</v>
      </c>
      <c r="H43" s="7">
        <v>448.74425673084113</v>
      </c>
      <c r="I43" s="7">
        <v>727.19204999999999</v>
      </c>
      <c r="J43" s="7">
        <v>757.79147999999998</v>
      </c>
      <c r="K43" s="7">
        <v>195.80117000000001</v>
      </c>
      <c r="L43" s="7">
        <v>96.900000000000034</v>
      </c>
      <c r="M43" s="7">
        <v>444.65940575140888</v>
      </c>
      <c r="N43" s="7">
        <v>388.57887672482588</v>
      </c>
      <c r="O43" s="7">
        <v>108.10176652773237</v>
      </c>
      <c r="P43" s="7">
        <v>0</v>
      </c>
      <c r="Q43" s="7">
        <v>-453.8549727715681</v>
      </c>
      <c r="R43" s="7">
        <v>-1011.7041724606726</v>
      </c>
    </row>
    <row r="44" spans="1:18" ht="11.25" customHeight="1" x14ac:dyDescent="0.25">
      <c r="A44" s="50" t="s">
        <v>205</v>
      </c>
      <c r="B44" s="51" t="s">
        <v>204</v>
      </c>
      <c r="C44" s="7">
        <v>-766.21763638100686</v>
      </c>
      <c r="D44" s="7">
        <v>-536.89602000000002</v>
      </c>
      <c r="E44" s="7">
        <v>-924.78219000000001</v>
      </c>
      <c r="F44" s="7">
        <v>-357.30227000000002</v>
      </c>
      <c r="G44" s="7">
        <v>8.5999499999999784</v>
      </c>
      <c r="H44" s="7">
        <v>615.267833371645</v>
      </c>
      <c r="I44" s="7">
        <v>213.99766</v>
      </c>
      <c r="J44" s="7">
        <v>-674.50759000000005</v>
      </c>
      <c r="K44" s="7">
        <v>-522.59686999999997</v>
      </c>
      <c r="L44" s="7">
        <v>-536</v>
      </c>
      <c r="M44" s="7">
        <v>-772.90532148657735</v>
      </c>
      <c r="N44" s="7">
        <v>-1795.1635068783887</v>
      </c>
      <c r="O44" s="7">
        <v>-971.62408541023751</v>
      </c>
      <c r="P44" s="7">
        <v>-2014.9039839495592</v>
      </c>
      <c r="Q44" s="7">
        <v>-2077.9593006592104</v>
      </c>
      <c r="R44" s="7">
        <v>-616.22285399417592</v>
      </c>
    </row>
    <row r="45" spans="1:18" ht="11.25" customHeight="1" x14ac:dyDescent="0.25">
      <c r="A45" s="50" t="s">
        <v>203</v>
      </c>
      <c r="B45" s="51" t="s">
        <v>202</v>
      </c>
      <c r="C45" s="7">
        <v>-339.94936466991447</v>
      </c>
      <c r="D45" s="7">
        <v>-193.29856999999998</v>
      </c>
      <c r="E45" s="7">
        <v>-244.39529999999996</v>
      </c>
      <c r="F45" s="7">
        <v>-319.60203000000001</v>
      </c>
      <c r="G45" s="7">
        <v>-997.10640000000012</v>
      </c>
      <c r="H45" s="7">
        <v>-1821.0541567883085</v>
      </c>
      <c r="I45" s="7">
        <v>-1476.8163299999999</v>
      </c>
      <c r="J45" s="7">
        <v>-623.40787</v>
      </c>
      <c r="K45" s="7">
        <v>-600.79624999999999</v>
      </c>
      <c r="L45" s="7">
        <v>-450.1</v>
      </c>
      <c r="M45" s="7">
        <v>-750.83596063819732</v>
      </c>
      <c r="N45" s="7">
        <v>-921.15581386081442</v>
      </c>
      <c r="O45" s="7">
        <v>-1192.7234993395041</v>
      </c>
      <c r="P45" s="7">
        <v>-1511.3929492691323</v>
      </c>
      <c r="Q45" s="7">
        <v>-1654.7960256042759</v>
      </c>
      <c r="R45" s="7">
        <v>-2723.3945404567207</v>
      </c>
    </row>
    <row r="46" spans="1:18" ht="11.25" customHeight="1" x14ac:dyDescent="0.25">
      <c r="A46" s="52" t="s">
        <v>201</v>
      </c>
      <c r="B46" s="53" t="s">
        <v>200</v>
      </c>
      <c r="C46" s="6">
        <v>-107.26569217540799</v>
      </c>
      <c r="D46" s="6">
        <v>-65.599509999999995</v>
      </c>
      <c r="E46" s="6">
        <v>-71.898619999999994</v>
      </c>
      <c r="F46" s="6">
        <v>-136.40087</v>
      </c>
      <c r="G46" s="6">
        <v>-257.20157</v>
      </c>
      <c r="H46" s="6">
        <v>-278.0401450887212</v>
      </c>
      <c r="I46" s="6">
        <v>-155.20169999999999</v>
      </c>
      <c r="J46" s="6">
        <v>-284.3032</v>
      </c>
      <c r="K46" s="6">
        <v>-172.89895999999999</v>
      </c>
      <c r="L46" s="6">
        <v>-207.2</v>
      </c>
      <c r="M46" s="6">
        <v>-202.01585936753608</v>
      </c>
      <c r="N46" s="6">
        <v>-591.50112091329561</v>
      </c>
      <c r="O46" s="6">
        <v>-814.34422792679572</v>
      </c>
      <c r="P46" s="6">
        <v>-1072.6091525747597</v>
      </c>
      <c r="Q46" s="6">
        <v>-1012.2050253176603</v>
      </c>
      <c r="R46" s="6">
        <v>-1550.5886698178983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-1.9999899999999999</v>
      </c>
      <c r="E47" s="6">
        <v>-1.99996</v>
      </c>
      <c r="F47" s="6">
        <v>0</v>
      </c>
      <c r="G47" s="6">
        <v>26.699839999999998</v>
      </c>
      <c r="H47" s="6">
        <v>45.476318118773769</v>
      </c>
      <c r="I47" s="6">
        <v>-995.71087999999997</v>
      </c>
      <c r="J47" s="6">
        <v>30.699649999999998</v>
      </c>
      <c r="K47" s="6">
        <v>2.0000100000000032</v>
      </c>
      <c r="L47" s="6">
        <v>41.5</v>
      </c>
      <c r="M47" s="6">
        <v>-25.699818477118612</v>
      </c>
      <c r="N47" s="6">
        <v>-52.402723976732076</v>
      </c>
      <c r="O47" s="6">
        <v>-1.9824188566629768</v>
      </c>
      <c r="P47" s="6">
        <v>-9.88822012037833</v>
      </c>
      <c r="Q47" s="6">
        <v>-27.682239419126798</v>
      </c>
      <c r="R47" s="6">
        <v>9.7926747584309446</v>
      </c>
    </row>
    <row r="48" spans="1:18" ht="11.25" customHeight="1" x14ac:dyDescent="0.25">
      <c r="A48" s="52" t="s">
        <v>197</v>
      </c>
      <c r="B48" s="53" t="s">
        <v>196</v>
      </c>
      <c r="C48" s="6">
        <v>-26.010318142734295</v>
      </c>
      <c r="D48" s="6">
        <v>-1.9999899999999999</v>
      </c>
      <c r="E48" s="6">
        <v>-1.99996</v>
      </c>
      <c r="F48" s="6">
        <v>0</v>
      </c>
      <c r="G48" s="6">
        <v>-5.0000299999999998</v>
      </c>
      <c r="H48" s="6">
        <v>-5.0157572776077144</v>
      </c>
      <c r="I48" s="6">
        <v>-7.0000799999999996</v>
      </c>
      <c r="J48" s="6">
        <v>-3.0000300000000002</v>
      </c>
      <c r="K48" s="6">
        <v>-4.9999700000000002</v>
      </c>
      <c r="L48" s="6">
        <v>6</v>
      </c>
      <c r="M48" s="6">
        <v>-3.0094582975064514</v>
      </c>
      <c r="N48" s="6">
        <v>-3.0094545219089541</v>
      </c>
      <c r="O48" s="6">
        <v>-1.0031517106005376</v>
      </c>
      <c r="P48" s="6">
        <v>-3.0094582975064492</v>
      </c>
      <c r="Q48" s="6">
        <v>-2.0063055316709706</v>
      </c>
      <c r="R48" s="6">
        <v>-8.001343259226692</v>
      </c>
    </row>
    <row r="49" spans="1:18" ht="11.25" customHeight="1" x14ac:dyDescent="0.25">
      <c r="A49" s="52" t="s">
        <v>195</v>
      </c>
      <c r="B49" s="53" t="s">
        <v>194</v>
      </c>
      <c r="C49" s="6">
        <v>-32.793541606955216</v>
      </c>
      <c r="D49" s="6">
        <v>-33.59975</v>
      </c>
      <c r="E49" s="6">
        <v>-26.099499999999999</v>
      </c>
      <c r="F49" s="6">
        <v>-22.700140000000001</v>
      </c>
      <c r="G49" s="6">
        <v>-31.900189999999998</v>
      </c>
      <c r="H49" s="6">
        <v>-35.301377410972428</v>
      </c>
      <c r="I49" s="6">
        <v>-32.800359999999998</v>
      </c>
      <c r="J49" s="6">
        <v>-31.900359999999999</v>
      </c>
      <c r="K49" s="6">
        <v>-31.899809999999999</v>
      </c>
      <c r="L49" s="6">
        <v>-31.9</v>
      </c>
      <c r="M49" s="6">
        <v>-27.753893188115011</v>
      </c>
      <c r="N49" s="6">
        <v>-31.957540875509402</v>
      </c>
      <c r="O49" s="6">
        <v>-33.438390353351323</v>
      </c>
      <c r="P49" s="6">
        <v>-36.304576287379383</v>
      </c>
      <c r="Q49" s="6">
        <v>-37.259959873889414</v>
      </c>
      <c r="R49" s="6">
        <v>-65.921514613330416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-4.0999699999999999</v>
      </c>
      <c r="E50" s="6">
        <v>0</v>
      </c>
      <c r="F50" s="6">
        <v>0</v>
      </c>
      <c r="G50" s="6">
        <v>-27.500170000000001</v>
      </c>
      <c r="H50" s="6">
        <v>-7.1414829809748017</v>
      </c>
      <c r="I50" s="6">
        <v>8.1999099999999991</v>
      </c>
      <c r="J50" s="6">
        <v>7.09992</v>
      </c>
      <c r="K50" s="6">
        <v>10.200060000000001</v>
      </c>
      <c r="L50" s="6">
        <v>-8.1999999999999993</v>
      </c>
      <c r="M50" s="6">
        <v>-111.15888029043704</v>
      </c>
      <c r="N50" s="6">
        <v>-69.360761362092035</v>
      </c>
      <c r="O50" s="6">
        <v>-59.162066360893746</v>
      </c>
      <c r="P50" s="6">
        <v>-57.108053883634376</v>
      </c>
      <c r="Q50" s="6">
        <v>-83.619948409286323</v>
      </c>
      <c r="R50" s="6">
        <v>8.1685238228863017</v>
      </c>
    </row>
    <row r="51" spans="1:18" ht="11.25" customHeight="1" x14ac:dyDescent="0.25">
      <c r="A51" s="52" t="s">
        <v>191</v>
      </c>
      <c r="B51" s="53" t="s">
        <v>190</v>
      </c>
      <c r="C51" s="6">
        <v>-173.87981274481697</v>
      </c>
      <c r="D51" s="6">
        <v>-85.999359999999996</v>
      </c>
      <c r="E51" s="6">
        <v>-142.39725999999996</v>
      </c>
      <c r="F51" s="6">
        <v>-160.50102000000001</v>
      </c>
      <c r="G51" s="6">
        <v>-702.20428000000015</v>
      </c>
      <c r="H51" s="6">
        <v>-1541.031712148806</v>
      </c>
      <c r="I51" s="6">
        <v>-294.30322000000001</v>
      </c>
      <c r="J51" s="6">
        <v>-342.00385</v>
      </c>
      <c r="K51" s="6">
        <v>-403.19758000000002</v>
      </c>
      <c r="L51" s="6">
        <v>-250.3</v>
      </c>
      <c r="M51" s="6">
        <v>-381.19805101748415</v>
      </c>
      <c r="N51" s="6">
        <v>-172.92421221127628</v>
      </c>
      <c r="O51" s="6">
        <v>-282.79324413119986</v>
      </c>
      <c r="P51" s="6">
        <v>-332.4734881054739</v>
      </c>
      <c r="Q51" s="6">
        <v>-492.0225470526421</v>
      </c>
      <c r="R51" s="6">
        <v>-1116.8442113475821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-84.145409381866799</v>
      </c>
      <c r="D61" s="5">
        <v>-82</v>
      </c>
      <c r="E61" s="5">
        <v>-92.300000000000011</v>
      </c>
      <c r="F61" s="5">
        <v>-121.9</v>
      </c>
      <c r="G61" s="5">
        <v>-172</v>
      </c>
      <c r="H61" s="5">
        <v>-188.35387408044357</v>
      </c>
      <c r="I61" s="5">
        <v>-247.39999999999998</v>
      </c>
      <c r="J61" s="5">
        <v>-308</v>
      </c>
      <c r="K61" s="5">
        <v>-378.5</v>
      </c>
      <c r="L61" s="5">
        <v>-406.19999999999993</v>
      </c>
      <c r="M61" s="5">
        <v>-357.24180758574602</v>
      </c>
      <c r="N61" s="5">
        <v>-452.49355116079147</v>
      </c>
      <c r="O61" s="5">
        <v>-456.69723894143527</v>
      </c>
      <c r="P61" s="5">
        <v>-535.54026941817187</v>
      </c>
      <c r="Q61" s="5">
        <v>-575.54695710327667</v>
      </c>
      <c r="R61" s="5">
        <v>-753.60657303907522</v>
      </c>
    </row>
    <row r="62" spans="1:18" ht="11.25" customHeight="1" x14ac:dyDescent="0.25">
      <c r="A62" s="48" t="s">
        <v>169</v>
      </c>
      <c r="B62" s="49" t="s">
        <v>168</v>
      </c>
      <c r="C62" s="4">
        <v>-12.205025317664999</v>
      </c>
      <c r="D62" s="4">
        <v>-10.1</v>
      </c>
      <c r="E62" s="4">
        <v>-9.5</v>
      </c>
      <c r="F62" s="4">
        <v>-6.2</v>
      </c>
      <c r="G62" s="4">
        <v>-8.1999999999999993</v>
      </c>
      <c r="H62" s="4">
        <v>-7.5714149230916199</v>
      </c>
      <c r="I62" s="4">
        <v>-9.1</v>
      </c>
      <c r="J62" s="4">
        <v>-9.1999999999999993</v>
      </c>
      <c r="K62" s="4">
        <v>-8.8000000000000007</v>
      </c>
      <c r="L62" s="4">
        <v>-8.4</v>
      </c>
      <c r="M62" s="4">
        <v>-9.0283748925193503</v>
      </c>
      <c r="N62" s="4">
        <v>-4.8963408808636704</v>
      </c>
      <c r="O62" s="4">
        <v>-8.9328365338683504</v>
      </c>
      <c r="P62" s="4">
        <v>-9.7926817617273301</v>
      </c>
      <c r="Q62" s="4">
        <v>-9.6254896340880904</v>
      </c>
      <c r="R62" s="4">
        <v>-8.0013375370211097</v>
      </c>
    </row>
    <row r="63" spans="1:18" ht="11.25" customHeight="1" x14ac:dyDescent="0.25">
      <c r="A63" s="48" t="s">
        <v>167</v>
      </c>
      <c r="B63" s="49" t="s">
        <v>166</v>
      </c>
      <c r="C63" s="4">
        <v>-71.271615553644807</v>
      </c>
      <c r="D63" s="4">
        <v>-70.900000000000006</v>
      </c>
      <c r="E63" s="4">
        <v>-81.400000000000006</v>
      </c>
      <c r="F63" s="4">
        <v>-113.5</v>
      </c>
      <c r="G63" s="4">
        <v>-160.9</v>
      </c>
      <c r="H63" s="4">
        <v>-177.72523168052001</v>
      </c>
      <c r="I63" s="4">
        <v>-235.2</v>
      </c>
      <c r="J63" s="4">
        <v>-295.60000000000002</v>
      </c>
      <c r="K63" s="4">
        <v>-366.3</v>
      </c>
      <c r="L63" s="4">
        <v>-393.9</v>
      </c>
      <c r="M63" s="4">
        <v>-343.41263017101397</v>
      </c>
      <c r="N63" s="4">
        <v>-438.616604566734</v>
      </c>
      <c r="O63" s="4">
        <v>-428.29846183242603</v>
      </c>
      <c r="P63" s="4">
        <v>-483.83013279831903</v>
      </c>
      <c r="Q63" s="4">
        <v>-498.44750167192097</v>
      </c>
      <c r="R63" s="4">
        <v>-649.18314703353406</v>
      </c>
    </row>
    <row r="64" spans="1:18" ht="11.25" customHeight="1" x14ac:dyDescent="0.25">
      <c r="A64" s="48" t="s">
        <v>165</v>
      </c>
      <c r="B64" s="49" t="s">
        <v>164</v>
      </c>
      <c r="C64" s="4">
        <v>-0.66876851055699005</v>
      </c>
      <c r="D64" s="4">
        <v>-1</v>
      </c>
      <c r="E64" s="4">
        <v>-1.4</v>
      </c>
      <c r="F64" s="4">
        <v>-2.2000000000000002</v>
      </c>
      <c r="G64" s="4">
        <v>-2.9</v>
      </c>
      <c r="H64" s="4">
        <v>-3.0572274768319501</v>
      </c>
      <c r="I64" s="4">
        <v>-3.1</v>
      </c>
      <c r="J64" s="4">
        <v>-3.2</v>
      </c>
      <c r="K64" s="4">
        <v>-3.4</v>
      </c>
      <c r="L64" s="4">
        <v>-3.9</v>
      </c>
      <c r="M64" s="4">
        <v>-4.8008025222126696</v>
      </c>
      <c r="N64" s="4">
        <v>-8.9806057131938495</v>
      </c>
      <c r="O64" s="4">
        <v>-19.465940575140898</v>
      </c>
      <c r="P64" s="4">
        <v>-41.917454858125502</v>
      </c>
      <c r="Q64" s="4">
        <v>-67.473965797267596</v>
      </c>
      <c r="R64" s="4">
        <v>-96.422088468520101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-0.66876851055699005</v>
      </c>
      <c r="D66" s="7">
        <v>-1</v>
      </c>
      <c r="E66" s="7">
        <v>-1.4</v>
      </c>
      <c r="F66" s="7">
        <v>-2.2000000000000002</v>
      </c>
      <c r="G66" s="7">
        <v>-2.9</v>
      </c>
      <c r="H66" s="7">
        <v>-3.0572274768319501</v>
      </c>
      <c r="I66" s="7">
        <v>-3.1</v>
      </c>
      <c r="J66" s="7">
        <v>-3.2</v>
      </c>
      <c r="K66" s="7">
        <v>-3.4</v>
      </c>
      <c r="L66" s="7">
        <v>-3.9</v>
      </c>
      <c r="M66" s="7">
        <v>-4.8008025222126696</v>
      </c>
      <c r="N66" s="7">
        <v>-8.9806057131938495</v>
      </c>
      <c r="O66" s="7">
        <v>-19.465940575140898</v>
      </c>
      <c r="P66" s="7">
        <v>-41.917454858125502</v>
      </c>
      <c r="Q66" s="7">
        <v>-67.473965797267596</v>
      </c>
      <c r="R66" s="7">
        <v>-96.422088468520101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84.145409381866799</v>
      </c>
      <c r="D79" s="5">
        <v>82</v>
      </c>
      <c r="E79" s="5">
        <v>92.3</v>
      </c>
      <c r="F79" s="5">
        <v>121.9</v>
      </c>
      <c r="G79" s="5">
        <v>172</v>
      </c>
      <c r="H79" s="5">
        <v>188.35387408044301</v>
      </c>
      <c r="I79" s="5">
        <v>247.4</v>
      </c>
      <c r="J79" s="5">
        <v>308</v>
      </c>
      <c r="K79" s="5">
        <v>378.5</v>
      </c>
      <c r="L79" s="5">
        <v>406.2</v>
      </c>
      <c r="M79" s="5">
        <v>357.24180758574602</v>
      </c>
      <c r="N79" s="5">
        <v>452.49355116079101</v>
      </c>
      <c r="O79" s="5">
        <v>456.69723894143499</v>
      </c>
      <c r="P79" s="5">
        <v>535.54026941817187</v>
      </c>
      <c r="Q79" s="5">
        <v>575.54695710327667</v>
      </c>
      <c r="R79" s="5">
        <v>753.60657303907499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350</v>
      </c>
      <c r="B1" s="42" t="s">
        <v>349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0.63300807326294262</v>
      </c>
      <c r="D2" s="45">
        <v>7.8409999998484636E-2</v>
      </c>
      <c r="E2" s="45">
        <v>2.9067900000003277</v>
      </c>
      <c r="F2" s="45">
        <v>12.998759999999919</v>
      </c>
      <c r="G2" s="45">
        <v>15.571839999999838</v>
      </c>
      <c r="H2" s="45">
        <v>18.469688686804261</v>
      </c>
      <c r="I2" s="45">
        <v>-5.6636200000002361</v>
      </c>
      <c r="J2" s="45">
        <v>41.359989999999925</v>
      </c>
      <c r="K2" s="45">
        <v>17.340119999999729</v>
      </c>
      <c r="L2" s="45">
        <v>13.269259999999349</v>
      </c>
      <c r="M2" s="45">
        <v>6.5530310479128957</v>
      </c>
      <c r="N2" s="45">
        <v>10.083938957372311</v>
      </c>
      <c r="O2" s="45">
        <v>-19.874498587466121</v>
      </c>
      <c r="P2" s="45">
        <v>-1.0952365490793454</v>
      </c>
      <c r="Q2" s="45">
        <v>-25.389285794694956</v>
      </c>
      <c r="R2" s="45">
        <v>-12.973912529852441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0.63300807326294262</v>
      </c>
      <c r="D21" s="5">
        <v>7.8409999998484636E-2</v>
      </c>
      <c r="E21" s="5">
        <v>2.9067900000003419</v>
      </c>
      <c r="F21" s="5">
        <v>12.998759999999919</v>
      </c>
      <c r="G21" s="5">
        <v>15.571839999999838</v>
      </c>
      <c r="H21" s="5">
        <v>18.46968868680483</v>
      </c>
      <c r="I21" s="5">
        <v>-5.6636200000002646</v>
      </c>
      <c r="J21" s="5">
        <v>41.359989999999925</v>
      </c>
      <c r="K21" s="5">
        <v>17.340119999999729</v>
      </c>
      <c r="L21" s="5">
        <v>13.269259999999292</v>
      </c>
      <c r="M21" s="5">
        <v>6.5530310479128957</v>
      </c>
      <c r="N21" s="5">
        <v>10.083938957372766</v>
      </c>
      <c r="O21" s="5">
        <v>-19.874498587465837</v>
      </c>
      <c r="P21" s="5">
        <v>-1.0952365490793454</v>
      </c>
      <c r="Q21" s="5">
        <v>-25.389285794694956</v>
      </c>
      <c r="R21" s="5">
        <v>-12.973912529852214</v>
      </c>
    </row>
    <row r="22" spans="1:18" ht="11.25" customHeight="1" x14ac:dyDescent="0.25">
      <c r="A22" s="48" t="s">
        <v>249</v>
      </c>
      <c r="B22" s="49" t="s">
        <v>248</v>
      </c>
      <c r="C22" s="4">
        <v>7.3562878113052648</v>
      </c>
      <c r="D22" s="4">
        <v>-6.2995000000012169</v>
      </c>
      <c r="E22" s="4">
        <v>35.702189999999973</v>
      </c>
      <c r="F22" s="4">
        <v>0</v>
      </c>
      <c r="G22" s="4">
        <v>1.0999000000001615</v>
      </c>
      <c r="H22" s="4">
        <v>9.4583093170567736</v>
      </c>
      <c r="I22" s="4">
        <v>3.1999199999997927</v>
      </c>
      <c r="J22" s="4">
        <v>-1.0998999999997068</v>
      </c>
      <c r="K22" s="4">
        <v>-58.898850000000493</v>
      </c>
      <c r="L22" s="4">
        <v>-89.305320000000165</v>
      </c>
      <c r="M22" s="4">
        <v>-177.60538019935848</v>
      </c>
      <c r="N22" s="4">
        <v>-139.77206240097848</v>
      </c>
      <c r="O22" s="4">
        <v>48.34241427535585</v>
      </c>
      <c r="P22" s="4">
        <v>-271.13786185153344</v>
      </c>
      <c r="Q22" s="4">
        <v>-184.96226234833318</v>
      </c>
      <c r="R22" s="4">
        <v>-81.971962673171902</v>
      </c>
    </row>
    <row r="23" spans="1:18" ht="11.25" customHeight="1" x14ac:dyDescent="0.25">
      <c r="A23" s="50" t="s">
        <v>247</v>
      </c>
      <c r="B23" s="51" t="s">
        <v>246</v>
      </c>
      <c r="C23" s="7">
        <v>7.3562878113052648</v>
      </c>
      <c r="D23" s="7">
        <v>-6.2995000000012169</v>
      </c>
      <c r="E23" s="7">
        <v>35.702189999999973</v>
      </c>
      <c r="F23" s="7">
        <v>0</v>
      </c>
      <c r="G23" s="7">
        <v>1.0999000000001615</v>
      </c>
      <c r="H23" s="7">
        <v>9.4583093170567736</v>
      </c>
      <c r="I23" s="7">
        <v>3.1999199999997927</v>
      </c>
      <c r="J23" s="7">
        <v>-1.0998999999997068</v>
      </c>
      <c r="K23" s="7">
        <v>-58.898850000000493</v>
      </c>
      <c r="L23" s="7">
        <v>-89.305320000000165</v>
      </c>
      <c r="M23" s="7">
        <v>-177.60538019935848</v>
      </c>
      <c r="N23" s="7">
        <v>-139.77206240097848</v>
      </c>
      <c r="O23" s="7">
        <v>48.34241427535585</v>
      </c>
      <c r="P23" s="7">
        <v>-271.13786185153344</v>
      </c>
      <c r="Q23" s="7">
        <v>-184.96226234833318</v>
      </c>
      <c r="R23" s="7">
        <v>-81.971962673171902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7.3562878113052648</v>
      </c>
      <c r="D25" s="6">
        <v>-6.2995000000012169</v>
      </c>
      <c r="E25" s="6">
        <v>35.702189999999973</v>
      </c>
      <c r="F25" s="6">
        <v>0</v>
      </c>
      <c r="G25" s="6">
        <v>1.0999000000001615</v>
      </c>
      <c r="H25" s="6">
        <v>9.4583093170567736</v>
      </c>
      <c r="I25" s="6">
        <v>3.1999199999997927</v>
      </c>
      <c r="J25" s="6">
        <v>-1.0998999999997068</v>
      </c>
      <c r="K25" s="6">
        <v>-58.898850000000493</v>
      </c>
      <c r="L25" s="6">
        <v>-89.305320000000165</v>
      </c>
      <c r="M25" s="6">
        <v>-177.60538019935848</v>
      </c>
      <c r="N25" s="6">
        <v>-139.77206240097848</v>
      </c>
      <c r="O25" s="6">
        <v>48.34241427535585</v>
      </c>
      <c r="P25" s="6">
        <v>-271.13786185153344</v>
      </c>
      <c r="Q25" s="6">
        <v>-184.96226234833318</v>
      </c>
      <c r="R25" s="6">
        <v>-81.971962673171902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-6.7232797380423222</v>
      </c>
      <c r="D30" s="4">
        <v>6.3779099999997015</v>
      </c>
      <c r="E30" s="4">
        <v>-32.795399999999631</v>
      </c>
      <c r="F30" s="4">
        <v>12.998759999999919</v>
      </c>
      <c r="G30" s="4">
        <v>14.471939999999677</v>
      </c>
      <c r="H30" s="4">
        <v>9.011379369748056</v>
      </c>
      <c r="I30" s="4">
        <v>-8.8635400000000573</v>
      </c>
      <c r="J30" s="4">
        <v>42.459889999999632</v>
      </c>
      <c r="K30" s="4">
        <v>76.238970000000222</v>
      </c>
      <c r="L30" s="4">
        <v>102.57457999999946</v>
      </c>
      <c r="M30" s="4">
        <v>184.15841124727137</v>
      </c>
      <c r="N30" s="4">
        <v>149.85600135835125</v>
      </c>
      <c r="O30" s="4">
        <v>-68.216912862821687</v>
      </c>
      <c r="P30" s="4">
        <v>270.0426253024541</v>
      </c>
      <c r="Q30" s="4">
        <v>159.57297655363823</v>
      </c>
      <c r="R30" s="4">
        <v>68.998050143319688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-7.5476969409326102</v>
      </c>
      <c r="D34" s="7">
        <v>-22.69826999999998</v>
      </c>
      <c r="E34" s="7">
        <v>-53.997040000000027</v>
      </c>
      <c r="F34" s="7">
        <v>-42.100270000000023</v>
      </c>
      <c r="G34" s="7">
        <v>-82.001820000000009</v>
      </c>
      <c r="H34" s="7">
        <v>-151.11760155782486</v>
      </c>
      <c r="I34" s="7">
        <v>-72.301609999999982</v>
      </c>
      <c r="J34" s="7">
        <v>-100.39896999999996</v>
      </c>
      <c r="K34" s="7">
        <v>-144.67008000000004</v>
      </c>
      <c r="L34" s="7">
        <v>-100.39905999999996</v>
      </c>
      <c r="M34" s="7">
        <v>-102.56021438419378</v>
      </c>
      <c r="N34" s="7">
        <v>-153.29072288804633</v>
      </c>
      <c r="O34" s="7">
        <v>-185.66929269117895</v>
      </c>
      <c r="P34" s="7">
        <v>-182.43049509657271</v>
      </c>
      <c r="Q34" s="7">
        <v>-229.93694468328997</v>
      </c>
      <c r="R34" s="7">
        <v>-226.69358406237063</v>
      </c>
    </row>
    <row r="35" spans="1:18" ht="11.25" customHeight="1" x14ac:dyDescent="0.25">
      <c r="A35" s="50" t="s">
        <v>223</v>
      </c>
      <c r="B35" s="51" t="s">
        <v>222</v>
      </c>
      <c r="C35" s="7">
        <v>519.15544090952517</v>
      </c>
      <c r="D35" s="7">
        <v>711.4052999999999</v>
      </c>
      <c r="E35" s="7">
        <v>619.01183000000003</v>
      </c>
      <c r="F35" s="7">
        <v>1135.99278</v>
      </c>
      <c r="G35" s="7">
        <v>1724.5894900000001</v>
      </c>
      <c r="H35" s="7">
        <v>2110.254055229645</v>
      </c>
      <c r="I35" s="7">
        <v>2004.0780300000001</v>
      </c>
      <c r="J35" s="7">
        <v>2451.7724199999998</v>
      </c>
      <c r="K35" s="7">
        <v>2734.5163900000002</v>
      </c>
      <c r="L35" s="7">
        <v>2959.4</v>
      </c>
      <c r="M35" s="7">
        <v>3489.0608579344585</v>
      </c>
      <c r="N35" s="7">
        <v>2449.7021275066113</v>
      </c>
      <c r="O35" s="7">
        <v>4615.6540385992776</v>
      </c>
      <c r="P35" s="7">
        <v>5479.5070220693615</v>
      </c>
      <c r="Q35" s="7">
        <v>7127.3526320817782</v>
      </c>
      <c r="R35" s="7">
        <v>9626.4381789093695</v>
      </c>
    </row>
    <row r="36" spans="1:18" ht="11.25" customHeight="1" x14ac:dyDescent="0.25">
      <c r="A36" s="56" t="s">
        <v>221</v>
      </c>
      <c r="B36" s="53" t="s">
        <v>220</v>
      </c>
      <c r="C36" s="6">
        <v>519.15544090952517</v>
      </c>
      <c r="D36" s="6">
        <v>712.50528999999995</v>
      </c>
      <c r="E36" s="6">
        <v>619.01183000000003</v>
      </c>
      <c r="F36" s="6">
        <v>1135.99278</v>
      </c>
      <c r="G36" s="6">
        <v>1724.5894900000001</v>
      </c>
      <c r="H36" s="6">
        <v>2122.8651020990587</v>
      </c>
      <c r="I36" s="6">
        <v>2007.2780600000001</v>
      </c>
      <c r="J36" s="6">
        <v>2451.7724199999998</v>
      </c>
      <c r="K36" s="6">
        <v>2734.5163900000002</v>
      </c>
      <c r="L36" s="6">
        <v>2959.4</v>
      </c>
      <c r="M36" s="6">
        <v>3489.0608579344585</v>
      </c>
      <c r="N36" s="6">
        <v>2449.7021275066113</v>
      </c>
      <c r="O36" s="6">
        <v>4615.6540385992776</v>
      </c>
      <c r="P36" s="6">
        <v>5479.5070220693615</v>
      </c>
      <c r="Q36" s="6">
        <v>7127.3526320817782</v>
      </c>
      <c r="R36" s="6">
        <v>9626.4381789093695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-1.09999</v>
      </c>
      <c r="E37" s="6">
        <v>0</v>
      </c>
      <c r="F37" s="6">
        <v>0</v>
      </c>
      <c r="G37" s="6">
        <v>0</v>
      </c>
      <c r="H37" s="6">
        <v>-12.611046869413707</v>
      </c>
      <c r="I37" s="6">
        <v>-3.2000299999999999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-394.02710432015095</v>
      </c>
      <c r="D38" s="7">
        <v>-491.99417000000005</v>
      </c>
      <c r="E38" s="7">
        <v>-546.68795</v>
      </c>
      <c r="F38" s="7">
        <v>-395.00251000000003</v>
      </c>
      <c r="G38" s="7">
        <v>-354.40429</v>
      </c>
      <c r="H38" s="7">
        <v>-470.33015763278684</v>
      </c>
      <c r="I38" s="7">
        <v>-501.81204999999994</v>
      </c>
      <c r="J38" s="7">
        <v>-412.10218000000003</v>
      </c>
      <c r="K38" s="7">
        <v>-277.17117000000002</v>
      </c>
      <c r="L38" s="7">
        <v>-273.11914999999999</v>
      </c>
      <c r="M38" s="7">
        <v>-344.05875261092052</v>
      </c>
      <c r="N38" s="7">
        <v>-260.58057367195073</v>
      </c>
      <c r="O38" s="7">
        <v>-330.01294448625367</v>
      </c>
      <c r="P38" s="7">
        <v>-174.90675143492936</v>
      </c>
      <c r="Q38" s="7">
        <v>-94.84566382336169</v>
      </c>
      <c r="R38" s="7">
        <v>-108.13858989943886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-86.223368682525987</v>
      </c>
      <c r="D40" s="6">
        <v>-116.3061</v>
      </c>
      <c r="E40" s="6">
        <v>-122.59762000000001</v>
      </c>
      <c r="F40" s="6">
        <v>-74.800480000000007</v>
      </c>
      <c r="G40" s="6">
        <v>-22.90014</v>
      </c>
      <c r="H40" s="6">
        <v>-96.636923548575425</v>
      </c>
      <c r="I40" s="6">
        <v>-55.004309999999997</v>
      </c>
      <c r="J40" s="6">
        <v>-34.300319999999999</v>
      </c>
      <c r="K40" s="6">
        <v>-24.899850000000001</v>
      </c>
      <c r="L40" s="6">
        <v>-41.518540000000002</v>
      </c>
      <c r="M40" s="6">
        <v>-25.963479576927249</v>
      </c>
      <c r="N40" s="6">
        <v>-13.518660788892628</v>
      </c>
      <c r="O40" s="6">
        <v>-65.443696307356717</v>
      </c>
      <c r="P40" s="6">
        <v>11.416854109275141</v>
      </c>
      <c r="Q40" s="6">
        <v>-14.545697230060412</v>
      </c>
      <c r="R40" s="6">
        <v>-5.1959644042648714</v>
      </c>
    </row>
    <row r="41" spans="1:18" ht="11.25" customHeight="1" x14ac:dyDescent="0.25">
      <c r="A41" s="52" t="s">
        <v>211</v>
      </c>
      <c r="B41" s="53" t="s">
        <v>210</v>
      </c>
      <c r="C41" s="6">
        <v>-307.80373563762498</v>
      </c>
      <c r="D41" s="6">
        <v>-375.68807000000004</v>
      </c>
      <c r="E41" s="6">
        <v>-424.09032999999999</v>
      </c>
      <c r="F41" s="6">
        <v>-320.20203000000004</v>
      </c>
      <c r="G41" s="6">
        <v>-331.50414999999998</v>
      </c>
      <c r="H41" s="6">
        <v>-373.69323408421138</v>
      </c>
      <c r="I41" s="6">
        <v>-446.80773999999997</v>
      </c>
      <c r="J41" s="6">
        <v>-377.80186000000003</v>
      </c>
      <c r="K41" s="6">
        <v>-252.27132</v>
      </c>
      <c r="L41" s="6">
        <v>-231.60060999999999</v>
      </c>
      <c r="M41" s="6">
        <v>-318.09527303399329</v>
      </c>
      <c r="N41" s="6">
        <v>-247.06191288305808</v>
      </c>
      <c r="O41" s="6">
        <v>-264.56924817889694</v>
      </c>
      <c r="P41" s="6">
        <v>-186.3236055442045</v>
      </c>
      <c r="Q41" s="6">
        <v>-80.299966593301278</v>
      </c>
      <c r="R41" s="6">
        <v>-102.94262549517398</v>
      </c>
    </row>
    <row r="42" spans="1:18" ht="11.25" customHeight="1" x14ac:dyDescent="0.25">
      <c r="A42" s="55" t="s">
        <v>209</v>
      </c>
      <c r="B42" s="51" t="s">
        <v>208</v>
      </c>
      <c r="C42" s="7">
        <v>-438.24289776601063</v>
      </c>
      <c r="D42" s="7">
        <v>-531.76546000000008</v>
      </c>
      <c r="E42" s="7">
        <v>-411.97950999999966</v>
      </c>
      <c r="F42" s="7">
        <v>-748.28830000000016</v>
      </c>
      <c r="G42" s="7">
        <v>-1214.8969100000004</v>
      </c>
      <c r="H42" s="7">
        <v>-1599.5000685510981</v>
      </c>
      <c r="I42" s="7">
        <v>-1763.4747100000004</v>
      </c>
      <c r="J42" s="7">
        <v>-2016.6942600000002</v>
      </c>
      <c r="K42" s="7">
        <v>-2410.7675300000001</v>
      </c>
      <c r="L42" s="7">
        <v>-2545.3408500000005</v>
      </c>
      <c r="M42" s="7">
        <v>-3182.1893008470297</v>
      </c>
      <c r="N42" s="7">
        <v>-1895.859730786543</v>
      </c>
      <c r="O42" s="7">
        <v>-4029.2307655402792</v>
      </c>
      <c r="P42" s="7">
        <v>-4293.0145596169186</v>
      </c>
      <c r="Q42" s="7">
        <v>-5980.7957935383502</v>
      </c>
      <c r="R42" s="7">
        <v>-7465.752821164655</v>
      </c>
    </row>
    <row r="43" spans="1:18" ht="11.25" customHeight="1" x14ac:dyDescent="0.25">
      <c r="A43" s="50" t="s">
        <v>207</v>
      </c>
      <c r="B43" s="51" t="s">
        <v>206</v>
      </c>
      <c r="C43" s="7">
        <v>436.49388236153828</v>
      </c>
      <c r="D43" s="7">
        <v>401.88928999999996</v>
      </c>
      <c r="E43" s="7">
        <v>490.53360000000004</v>
      </c>
      <c r="F43" s="7">
        <v>327.39875000000001</v>
      </c>
      <c r="G43" s="7">
        <v>340.59690000000001</v>
      </c>
      <c r="H43" s="7">
        <v>646.60458190711142</v>
      </c>
      <c r="I43" s="7">
        <v>946.47091999999998</v>
      </c>
      <c r="J43" s="7">
        <v>973.99558999999999</v>
      </c>
      <c r="K43" s="7">
        <v>623.10441000000003</v>
      </c>
      <c r="L43" s="7">
        <v>424.29732000000001</v>
      </c>
      <c r="M43" s="7">
        <v>710.85272819420288</v>
      </c>
      <c r="N43" s="7">
        <v>725.13564406820001</v>
      </c>
      <c r="O43" s="7">
        <v>402.83792641460184</v>
      </c>
      <c r="P43" s="7">
        <v>447.71732139524141</v>
      </c>
      <c r="Q43" s="7">
        <v>-108.10709918562293</v>
      </c>
      <c r="R43" s="7">
        <v>-833.23789105810408</v>
      </c>
    </row>
    <row r="44" spans="1:18" ht="11.25" customHeight="1" x14ac:dyDescent="0.25">
      <c r="A44" s="50" t="s">
        <v>205</v>
      </c>
      <c r="B44" s="51" t="s">
        <v>204</v>
      </c>
      <c r="C44" s="7">
        <v>92.670314823825493</v>
      </c>
      <c r="D44" s="7">
        <v>36.302259999999933</v>
      </c>
      <c r="E44" s="7">
        <v>35.304920000000038</v>
      </c>
      <c r="F44" s="7">
        <v>-48.700310000000002</v>
      </c>
      <c r="G44" s="7">
        <v>454.79554999999999</v>
      </c>
      <c r="H44" s="7">
        <v>1158.8821118288322</v>
      </c>
      <c r="I44" s="7">
        <v>700.29246999999998</v>
      </c>
      <c r="J44" s="7">
        <v>-347.80147000000005</v>
      </c>
      <c r="K44" s="7">
        <v>7.6015700000000379</v>
      </c>
      <c r="L44" s="7">
        <v>-48.709729999999979</v>
      </c>
      <c r="M44" s="7">
        <v>115.60118992795481</v>
      </c>
      <c r="N44" s="7">
        <v>-125.15552117895731</v>
      </c>
      <c r="O44" s="7">
        <v>391.70816272013917</v>
      </c>
      <c r="P44" s="7">
        <v>260.82043846306146</v>
      </c>
      <c r="Q44" s="7">
        <v>757.62094738708129</v>
      </c>
      <c r="R44" s="7">
        <v>1152.1948037836355</v>
      </c>
    </row>
    <row r="45" spans="1:18" ht="11.25" customHeight="1" x14ac:dyDescent="0.25">
      <c r="A45" s="50" t="s">
        <v>203</v>
      </c>
      <c r="B45" s="51" t="s">
        <v>202</v>
      </c>
      <c r="C45" s="7">
        <v>-215.22521880583707</v>
      </c>
      <c r="D45" s="7">
        <v>-96.76103999999998</v>
      </c>
      <c r="E45" s="7">
        <v>-164.98124999999999</v>
      </c>
      <c r="F45" s="7">
        <v>-216.30138000000002</v>
      </c>
      <c r="G45" s="7">
        <v>-854.20698000000016</v>
      </c>
      <c r="H45" s="7">
        <v>-1685.7815418541309</v>
      </c>
      <c r="I45" s="7">
        <v>-1322.1165899999999</v>
      </c>
      <c r="J45" s="7">
        <v>-506.31124</v>
      </c>
      <c r="K45" s="7">
        <v>-456.37462000000005</v>
      </c>
      <c r="L45" s="7">
        <v>-313.55394999999999</v>
      </c>
      <c r="M45" s="7">
        <v>-502.54809696720054</v>
      </c>
      <c r="N45" s="7">
        <v>-590.09522169096272</v>
      </c>
      <c r="O45" s="7">
        <v>-933.50403787912865</v>
      </c>
      <c r="P45" s="7">
        <v>-1267.6503504767902</v>
      </c>
      <c r="Q45" s="7">
        <v>-1311.7151016845964</v>
      </c>
      <c r="R45" s="7">
        <v>-2075.8120463651167</v>
      </c>
    </row>
    <row r="46" spans="1:18" ht="11.25" customHeight="1" x14ac:dyDescent="0.25">
      <c r="A46" s="52" t="s">
        <v>201</v>
      </c>
      <c r="B46" s="53" t="s">
        <v>200</v>
      </c>
      <c r="C46" s="6">
        <v>-46.862162137264612</v>
      </c>
      <c r="D46" s="6">
        <v>-23.962389999999992</v>
      </c>
      <c r="E46" s="6">
        <v>-39.598849999999992</v>
      </c>
      <c r="F46" s="6">
        <v>-109.30070000000001</v>
      </c>
      <c r="G46" s="6">
        <v>-223.90194</v>
      </c>
      <c r="H46" s="6">
        <v>-236.38535316407149</v>
      </c>
      <c r="I46" s="6">
        <v>-122.90188999999998</v>
      </c>
      <c r="J46" s="6">
        <v>-241.60219000000001</v>
      </c>
      <c r="K46" s="6">
        <v>-136.47769</v>
      </c>
      <c r="L46" s="6">
        <v>-178.01444999999998</v>
      </c>
      <c r="M46" s="6">
        <v>-175.98170691222717</v>
      </c>
      <c r="N46" s="6">
        <v>-455.07290208978884</v>
      </c>
      <c r="O46" s="6">
        <v>-696.66475871385001</v>
      </c>
      <c r="P46" s="6">
        <v>-963.26519922920113</v>
      </c>
      <c r="Q46" s="6">
        <v>-874.74886146837696</v>
      </c>
      <c r="R46" s="6">
        <v>-1408.9546958634317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-1.9999899999999999</v>
      </c>
      <c r="E47" s="6">
        <v>-1.99996</v>
      </c>
      <c r="F47" s="6">
        <v>0</v>
      </c>
      <c r="G47" s="6">
        <v>26.699839999999998</v>
      </c>
      <c r="H47" s="6">
        <v>45.476318118773769</v>
      </c>
      <c r="I47" s="6">
        <v>-994.71098999999992</v>
      </c>
      <c r="J47" s="6">
        <v>32.693939999999998</v>
      </c>
      <c r="K47" s="6">
        <v>37.600270000000002</v>
      </c>
      <c r="L47" s="6">
        <v>52.39987</v>
      </c>
      <c r="M47" s="6">
        <v>10.872972802304886</v>
      </c>
      <c r="N47" s="6">
        <v>-1.9824154900868365</v>
      </c>
      <c r="O47" s="6">
        <v>-1.9824188566629768</v>
      </c>
      <c r="P47" s="6">
        <v>-9.88822012037833</v>
      </c>
      <c r="Q47" s="6">
        <v>-27.682239419126798</v>
      </c>
      <c r="R47" s="6">
        <v>9.7926747584309446</v>
      </c>
    </row>
    <row r="48" spans="1:18" ht="11.25" customHeight="1" x14ac:dyDescent="0.25">
      <c r="A48" s="52" t="s">
        <v>197</v>
      </c>
      <c r="B48" s="53" t="s">
        <v>196</v>
      </c>
      <c r="C48" s="6">
        <v>-26.010318142734295</v>
      </c>
      <c r="D48" s="6">
        <v>-1.9999899999999999</v>
      </c>
      <c r="E48" s="6">
        <v>-1.99996</v>
      </c>
      <c r="F48" s="6">
        <v>0</v>
      </c>
      <c r="G48" s="6">
        <v>0.99997999999999987</v>
      </c>
      <c r="H48" s="6">
        <v>0.99973296256951283</v>
      </c>
      <c r="I48" s="6">
        <v>0</v>
      </c>
      <c r="J48" s="6">
        <v>-1</v>
      </c>
      <c r="K48" s="6">
        <v>-1.99997</v>
      </c>
      <c r="L48" s="6">
        <v>6.9999900000000004</v>
      </c>
      <c r="M48" s="6">
        <v>0</v>
      </c>
      <c r="N48" s="6">
        <v>0</v>
      </c>
      <c r="O48" s="6">
        <v>1.003154577253677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3.0999300000000005</v>
      </c>
      <c r="H50" s="6">
        <v>4.077894110055345</v>
      </c>
      <c r="I50" s="6">
        <v>13.299879999999998</v>
      </c>
      <c r="J50" s="6">
        <v>11.20002</v>
      </c>
      <c r="K50" s="6">
        <v>13.300090000000001</v>
      </c>
      <c r="L50" s="6">
        <v>14.261140000000001</v>
      </c>
      <c r="M50" s="6">
        <v>12.23109391803095</v>
      </c>
      <c r="N50" s="6">
        <v>11.222879651400049</v>
      </c>
      <c r="O50" s="6">
        <v>2.0301909996426772</v>
      </c>
      <c r="P50" s="6">
        <v>11.2257571414923</v>
      </c>
      <c r="Q50" s="6">
        <v>9.1738303654912556</v>
      </c>
      <c r="R50" s="6">
        <v>11.225752550131427</v>
      </c>
    </row>
    <row r="51" spans="1:18" ht="11.25" customHeight="1" x14ac:dyDescent="0.25">
      <c r="A51" s="52" t="s">
        <v>191</v>
      </c>
      <c r="B51" s="53" t="s">
        <v>190</v>
      </c>
      <c r="C51" s="6">
        <v>-142.35273852583816</v>
      </c>
      <c r="D51" s="6">
        <v>-68.798669999999987</v>
      </c>
      <c r="E51" s="6">
        <v>-121.38247999999999</v>
      </c>
      <c r="F51" s="6">
        <v>-107.00068000000002</v>
      </c>
      <c r="G51" s="6">
        <v>-661.10479000000009</v>
      </c>
      <c r="H51" s="6">
        <v>-1499.950133881458</v>
      </c>
      <c r="I51" s="6">
        <v>-217.80359000000001</v>
      </c>
      <c r="J51" s="6">
        <v>-307.60300999999998</v>
      </c>
      <c r="K51" s="6">
        <v>-368.79732000000001</v>
      </c>
      <c r="L51" s="6">
        <v>-209.20050000000001</v>
      </c>
      <c r="M51" s="6">
        <v>-349.67045677530922</v>
      </c>
      <c r="N51" s="6">
        <v>-144.26278376248712</v>
      </c>
      <c r="O51" s="6">
        <v>-237.89020588551193</v>
      </c>
      <c r="P51" s="6">
        <v>-305.72268826870305</v>
      </c>
      <c r="Q51" s="6">
        <v>-418.457831162584</v>
      </c>
      <c r="R51" s="6">
        <v>-687.87577781024697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-84.145409381866799</v>
      </c>
      <c r="D61" s="5">
        <v>-82</v>
      </c>
      <c r="E61" s="5">
        <v>-92.300000000000011</v>
      </c>
      <c r="F61" s="5">
        <v>-121.9</v>
      </c>
      <c r="G61" s="5">
        <v>-172</v>
      </c>
      <c r="H61" s="5">
        <v>-188.35387408044357</v>
      </c>
      <c r="I61" s="5">
        <v>-247.39999999999998</v>
      </c>
      <c r="J61" s="5">
        <v>-308</v>
      </c>
      <c r="K61" s="5">
        <v>-378.5</v>
      </c>
      <c r="L61" s="5">
        <v>-406.19999999999993</v>
      </c>
      <c r="M61" s="5">
        <v>-357.24180758574602</v>
      </c>
      <c r="N61" s="5">
        <v>-452.49355116079147</v>
      </c>
      <c r="O61" s="5">
        <v>-456.69723894143527</v>
      </c>
      <c r="P61" s="5">
        <v>-535.54026941817187</v>
      </c>
      <c r="Q61" s="5">
        <v>-575.54695710327667</v>
      </c>
      <c r="R61" s="5">
        <v>-753.60657303907522</v>
      </c>
    </row>
    <row r="62" spans="1:18" ht="11.25" customHeight="1" x14ac:dyDescent="0.25">
      <c r="A62" s="48" t="s">
        <v>169</v>
      </c>
      <c r="B62" s="49" t="s">
        <v>168</v>
      </c>
      <c r="C62" s="4">
        <v>-12.205025317664999</v>
      </c>
      <c r="D62" s="4">
        <v>-10.1</v>
      </c>
      <c r="E62" s="4">
        <v>-9.5</v>
      </c>
      <c r="F62" s="4">
        <v>-6.2</v>
      </c>
      <c r="G62" s="4">
        <v>-8.1999999999999993</v>
      </c>
      <c r="H62" s="4">
        <v>-7.5714149230916199</v>
      </c>
      <c r="I62" s="4">
        <v>-9.1</v>
      </c>
      <c r="J62" s="4">
        <v>-9.1999999999999993</v>
      </c>
      <c r="K62" s="4">
        <v>-8.8000000000000007</v>
      </c>
      <c r="L62" s="4">
        <v>-8.4</v>
      </c>
      <c r="M62" s="4">
        <v>-9.0283748925193503</v>
      </c>
      <c r="N62" s="4">
        <v>-4.8963408808636704</v>
      </c>
      <c r="O62" s="4">
        <v>-8.9328365338683504</v>
      </c>
      <c r="P62" s="4">
        <v>-9.7926817617273301</v>
      </c>
      <c r="Q62" s="4">
        <v>-9.6254896340880904</v>
      </c>
      <c r="R62" s="4">
        <v>-8.0013375370211097</v>
      </c>
    </row>
    <row r="63" spans="1:18" ht="11.25" customHeight="1" x14ac:dyDescent="0.25">
      <c r="A63" s="48" t="s">
        <v>167</v>
      </c>
      <c r="B63" s="49" t="s">
        <v>166</v>
      </c>
      <c r="C63" s="4">
        <v>-71.271615553644807</v>
      </c>
      <c r="D63" s="4">
        <v>-70.900000000000006</v>
      </c>
      <c r="E63" s="4">
        <v>-81.400000000000006</v>
      </c>
      <c r="F63" s="4">
        <v>-113.5</v>
      </c>
      <c r="G63" s="4">
        <v>-160.9</v>
      </c>
      <c r="H63" s="4">
        <v>-177.72523168052001</v>
      </c>
      <c r="I63" s="4">
        <v>-235.2</v>
      </c>
      <c r="J63" s="4">
        <v>-295.60000000000002</v>
      </c>
      <c r="K63" s="4">
        <v>-366.3</v>
      </c>
      <c r="L63" s="4">
        <v>-393.9</v>
      </c>
      <c r="M63" s="4">
        <v>-343.41263017101397</v>
      </c>
      <c r="N63" s="4">
        <v>-438.616604566734</v>
      </c>
      <c r="O63" s="4">
        <v>-428.29846183242603</v>
      </c>
      <c r="P63" s="4">
        <v>-483.83013279831903</v>
      </c>
      <c r="Q63" s="4">
        <v>-498.44750167192097</v>
      </c>
      <c r="R63" s="4">
        <v>-649.18314703353406</v>
      </c>
    </row>
    <row r="64" spans="1:18" ht="11.25" customHeight="1" x14ac:dyDescent="0.25">
      <c r="A64" s="48" t="s">
        <v>165</v>
      </c>
      <c r="B64" s="49" t="s">
        <v>164</v>
      </c>
      <c r="C64" s="4">
        <v>-0.66876851055699005</v>
      </c>
      <c r="D64" s="4">
        <v>-1</v>
      </c>
      <c r="E64" s="4">
        <v>-1.4</v>
      </c>
      <c r="F64" s="4">
        <v>-2.2000000000000002</v>
      </c>
      <c r="G64" s="4">
        <v>-2.9</v>
      </c>
      <c r="H64" s="4">
        <v>-3.0572274768319501</v>
      </c>
      <c r="I64" s="4">
        <v>-3.1</v>
      </c>
      <c r="J64" s="4">
        <v>-3.2</v>
      </c>
      <c r="K64" s="4">
        <v>-3.4</v>
      </c>
      <c r="L64" s="4">
        <v>-3.9</v>
      </c>
      <c r="M64" s="4">
        <v>-4.8008025222126696</v>
      </c>
      <c r="N64" s="4">
        <v>-8.9806057131938495</v>
      </c>
      <c r="O64" s="4">
        <v>-19.465940575140898</v>
      </c>
      <c r="P64" s="4">
        <v>-41.917454858125502</v>
      </c>
      <c r="Q64" s="4">
        <v>-67.473965797267596</v>
      </c>
      <c r="R64" s="4">
        <v>-96.422088468520101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-0.66876851055699005</v>
      </c>
      <c r="D66" s="7">
        <v>-1</v>
      </c>
      <c r="E66" s="7">
        <v>-1.4</v>
      </c>
      <c r="F66" s="7">
        <v>-2.2000000000000002</v>
      </c>
      <c r="G66" s="7">
        <v>-2.9</v>
      </c>
      <c r="H66" s="7">
        <v>-3.0572274768319501</v>
      </c>
      <c r="I66" s="7">
        <v>-3.1</v>
      </c>
      <c r="J66" s="7">
        <v>-3.2</v>
      </c>
      <c r="K66" s="7">
        <v>-3.4</v>
      </c>
      <c r="L66" s="7">
        <v>-3.9</v>
      </c>
      <c r="M66" s="7">
        <v>-4.8008025222126696</v>
      </c>
      <c r="N66" s="7">
        <v>-8.9806057131938495</v>
      </c>
      <c r="O66" s="7">
        <v>-19.465940575140898</v>
      </c>
      <c r="P66" s="7">
        <v>-41.917454858125502</v>
      </c>
      <c r="Q66" s="7">
        <v>-67.473965797267596</v>
      </c>
      <c r="R66" s="7">
        <v>-96.422088468520101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84.145409381866799</v>
      </c>
      <c r="D79" s="5">
        <v>82</v>
      </c>
      <c r="E79" s="5">
        <v>92.3</v>
      </c>
      <c r="F79" s="5">
        <v>121.9</v>
      </c>
      <c r="G79" s="5">
        <v>172</v>
      </c>
      <c r="H79" s="5">
        <v>188.35387408044301</v>
      </c>
      <c r="I79" s="5">
        <v>247.4</v>
      </c>
      <c r="J79" s="5">
        <v>308</v>
      </c>
      <c r="K79" s="5">
        <v>378.5</v>
      </c>
      <c r="L79" s="5">
        <v>406.2</v>
      </c>
      <c r="M79" s="5">
        <v>357.24180758574602</v>
      </c>
      <c r="N79" s="5">
        <v>452.49355116079101</v>
      </c>
      <c r="O79" s="5">
        <v>456.69723894143499</v>
      </c>
      <c r="P79" s="5">
        <v>535.54026941817187</v>
      </c>
      <c r="Q79" s="5">
        <v>575.54695710327667</v>
      </c>
      <c r="R79" s="5">
        <v>753.60657303907499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352</v>
      </c>
      <c r="B1" s="42" t="s">
        <v>351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102.99752999770953</v>
      </c>
      <c r="D2" s="45">
        <v>74.209020000000237</v>
      </c>
      <c r="E2" s="45">
        <v>108.99575000000004</v>
      </c>
      <c r="F2" s="45">
        <v>46.103519999999889</v>
      </c>
      <c r="G2" s="45">
        <v>67.315049999999701</v>
      </c>
      <c r="H2" s="45">
        <v>75.336889067774564</v>
      </c>
      <c r="I2" s="45">
        <v>75.329339999999775</v>
      </c>
      <c r="J2" s="45">
        <v>55.870829999999614</v>
      </c>
      <c r="K2" s="45">
        <v>78.570860000000494</v>
      </c>
      <c r="L2" s="45">
        <v>73.545660000000453</v>
      </c>
      <c r="M2" s="45">
        <v>114.04058208270953</v>
      </c>
      <c r="N2" s="45">
        <v>189.90825688609812</v>
      </c>
      <c r="O2" s="45">
        <v>154.79259244547347</v>
      </c>
      <c r="P2" s="45">
        <v>248.96313099885401</v>
      </c>
      <c r="Q2" s="45">
        <v>306.72216152332294</v>
      </c>
      <c r="R2" s="45">
        <v>233.70899284154893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102.99752999770953</v>
      </c>
      <c r="D21" s="5">
        <v>74.209020000000237</v>
      </c>
      <c r="E21" s="5">
        <v>108.99575000000004</v>
      </c>
      <c r="F21" s="5">
        <v>46.103519999999889</v>
      </c>
      <c r="G21" s="5">
        <v>67.315049999999701</v>
      </c>
      <c r="H21" s="5">
        <v>75.336889067774564</v>
      </c>
      <c r="I21" s="5">
        <v>75.329339999999775</v>
      </c>
      <c r="J21" s="5">
        <v>55.870829999999614</v>
      </c>
      <c r="K21" s="5">
        <v>78.570860000000494</v>
      </c>
      <c r="L21" s="5">
        <v>73.545660000000453</v>
      </c>
      <c r="M21" s="5">
        <v>114.04058208270953</v>
      </c>
      <c r="N21" s="5">
        <v>189.90825688609812</v>
      </c>
      <c r="O21" s="5">
        <v>154.79259244547347</v>
      </c>
      <c r="P21" s="5">
        <v>248.96313099885401</v>
      </c>
      <c r="Q21" s="5">
        <v>306.72216152332294</v>
      </c>
      <c r="R21" s="5">
        <v>233.70899284154893</v>
      </c>
    </row>
    <row r="22" spans="1:18" ht="11.25" customHeight="1" x14ac:dyDescent="0.25">
      <c r="A22" s="48" t="s">
        <v>249</v>
      </c>
      <c r="B22" s="49" t="s">
        <v>248</v>
      </c>
      <c r="C22" s="4">
        <v>2277.3478551638486</v>
      </c>
      <c r="D22" s="4">
        <v>1850.7322400000003</v>
      </c>
      <c r="E22" s="4">
        <v>2486.5805</v>
      </c>
      <c r="F22" s="4">
        <v>1841.1882999999998</v>
      </c>
      <c r="G22" s="4">
        <v>1811.7889599999999</v>
      </c>
      <c r="H22" s="4">
        <v>1890.6065345722386</v>
      </c>
      <c r="I22" s="4">
        <v>2371.9246099999996</v>
      </c>
      <c r="J22" s="4">
        <v>1639.3959499999996</v>
      </c>
      <c r="K22" s="4">
        <v>1920.0115100000003</v>
      </c>
      <c r="L22" s="4">
        <v>1947.3999700000004</v>
      </c>
      <c r="M22" s="4">
        <v>2459.1649683710912</v>
      </c>
      <c r="N22" s="4">
        <v>3340.8971728724941</v>
      </c>
      <c r="O22" s="4">
        <v>2893.1859660638365</v>
      </c>
      <c r="P22" s="4">
        <v>4009.261481204946</v>
      </c>
      <c r="Q22" s="4">
        <v>4202.631252077419</v>
      </c>
      <c r="R22" s="4">
        <v>3628.8247125181942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2277.3478551638486</v>
      </c>
      <c r="D26" s="7">
        <v>1850.7322400000003</v>
      </c>
      <c r="E26" s="7">
        <v>2486.5805</v>
      </c>
      <c r="F26" s="7">
        <v>1841.1882999999998</v>
      </c>
      <c r="G26" s="7">
        <v>1811.7889599999999</v>
      </c>
      <c r="H26" s="7">
        <v>1890.6065345722386</v>
      </c>
      <c r="I26" s="7">
        <v>2371.9246099999996</v>
      </c>
      <c r="J26" s="7">
        <v>1639.3959499999996</v>
      </c>
      <c r="K26" s="7">
        <v>1920.0115100000003</v>
      </c>
      <c r="L26" s="7">
        <v>1947.3999700000004</v>
      </c>
      <c r="M26" s="7">
        <v>2459.1649683710912</v>
      </c>
      <c r="N26" s="7">
        <v>3340.8971728724941</v>
      </c>
      <c r="O26" s="7">
        <v>2893.1859660638365</v>
      </c>
      <c r="P26" s="7">
        <v>4009.261481204946</v>
      </c>
      <c r="Q26" s="7">
        <v>4202.631252077419</v>
      </c>
      <c r="R26" s="7">
        <v>3628.8247125181942</v>
      </c>
    </row>
    <row r="27" spans="1:18" ht="11.25" customHeight="1" x14ac:dyDescent="0.25">
      <c r="A27" s="52" t="s">
        <v>239</v>
      </c>
      <c r="B27" s="53" t="s">
        <v>238</v>
      </c>
      <c r="C27" s="6">
        <v>2277.3478551638486</v>
      </c>
      <c r="D27" s="6">
        <v>1850.7322400000003</v>
      </c>
      <c r="E27" s="6">
        <v>2486.5805</v>
      </c>
      <c r="F27" s="6">
        <v>1841.1882999999998</v>
      </c>
      <c r="G27" s="6">
        <v>1811.7889599999999</v>
      </c>
      <c r="H27" s="6">
        <v>1890.6065345722386</v>
      </c>
      <c r="I27" s="6">
        <v>2371.9246099999996</v>
      </c>
      <c r="J27" s="6">
        <v>1639.3959499999996</v>
      </c>
      <c r="K27" s="6">
        <v>1920.0115100000003</v>
      </c>
      <c r="L27" s="6">
        <v>1947.3999700000004</v>
      </c>
      <c r="M27" s="6">
        <v>2459.1649683710912</v>
      </c>
      <c r="N27" s="6">
        <v>3340.8971728724941</v>
      </c>
      <c r="O27" s="6">
        <v>2893.1859660638365</v>
      </c>
      <c r="P27" s="6">
        <v>4009.261481204946</v>
      </c>
      <c r="Q27" s="6">
        <v>4202.631252077419</v>
      </c>
      <c r="R27" s="6">
        <v>3628.8247125181942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-2174.3503251661391</v>
      </c>
      <c r="D30" s="4">
        <v>-1776.52322</v>
      </c>
      <c r="E30" s="4">
        <v>-2377.58475</v>
      </c>
      <c r="F30" s="4">
        <v>-1795.0847799999999</v>
      </c>
      <c r="G30" s="4">
        <v>-1744.4739100000002</v>
      </c>
      <c r="H30" s="4">
        <v>-1815.2696455044641</v>
      </c>
      <c r="I30" s="4">
        <v>-2296.5952699999998</v>
      </c>
      <c r="J30" s="4">
        <v>-1583.52512</v>
      </c>
      <c r="K30" s="4">
        <v>-1841.4406499999998</v>
      </c>
      <c r="L30" s="4">
        <v>-1873.8543099999999</v>
      </c>
      <c r="M30" s="4">
        <v>-2345.1243862883816</v>
      </c>
      <c r="N30" s="4">
        <v>-3150.988915986396</v>
      </c>
      <c r="O30" s="4">
        <v>-2738.3933736183631</v>
      </c>
      <c r="P30" s="4">
        <v>-3760.298350206092</v>
      </c>
      <c r="Q30" s="4">
        <v>-3895.9090905540961</v>
      </c>
      <c r="R30" s="4">
        <v>-3395.1157196766453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-47.506422370972153</v>
      </c>
      <c r="D34" s="7">
        <v>-4.2999299999999998</v>
      </c>
      <c r="E34" s="7">
        <v>-5.3998200000000001</v>
      </c>
      <c r="F34" s="7">
        <v>-3.2000199999999999</v>
      </c>
      <c r="G34" s="7">
        <v>-4.3000100000000003</v>
      </c>
      <c r="H34" s="7">
        <v>-6.4727376416807099</v>
      </c>
      <c r="I34" s="7">
        <v>-6.5</v>
      </c>
      <c r="J34" s="7">
        <v>-2.2000099999999998</v>
      </c>
      <c r="K34" s="7">
        <v>-7.5985399999999998</v>
      </c>
      <c r="L34" s="7">
        <v>0</v>
      </c>
      <c r="M34" s="7">
        <v>-1.0748019133407773</v>
      </c>
      <c r="N34" s="7">
        <v>0</v>
      </c>
      <c r="O34" s="7">
        <v>-1.0747538470888598</v>
      </c>
      <c r="P34" s="7">
        <v>-1.0748098345074697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-1.0509219451609804</v>
      </c>
      <c r="D35" s="7">
        <v>0</v>
      </c>
      <c r="E35" s="7">
        <v>-8.4999500000000001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-1.1000099999999999</v>
      </c>
      <c r="L35" s="7">
        <v>0</v>
      </c>
      <c r="M35" s="7">
        <v>0</v>
      </c>
      <c r="N35" s="7">
        <v>-3.1527618800950972</v>
      </c>
      <c r="O35" s="7">
        <v>-2.1018462668190576</v>
      </c>
      <c r="P35" s="7">
        <v>0</v>
      </c>
      <c r="Q35" s="7">
        <v>0</v>
      </c>
      <c r="R35" s="7">
        <v>-9.4583363882201681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-5.3000100000000003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-1.1000099999999999</v>
      </c>
      <c r="L36" s="6">
        <v>0</v>
      </c>
      <c r="M36" s="6">
        <v>0</v>
      </c>
      <c r="N36" s="6">
        <v>0</v>
      </c>
      <c r="O36" s="6">
        <v>-2.1018462668190576</v>
      </c>
      <c r="P36" s="6">
        <v>0</v>
      </c>
      <c r="Q36" s="6">
        <v>0</v>
      </c>
      <c r="R36" s="6">
        <v>-9.4583363882201681</v>
      </c>
    </row>
    <row r="37" spans="1:18" ht="11.25" customHeight="1" x14ac:dyDescent="0.25">
      <c r="A37" s="52" t="s">
        <v>219</v>
      </c>
      <c r="B37" s="53" t="s">
        <v>218</v>
      </c>
      <c r="C37" s="6">
        <v>-1.0509219451609804</v>
      </c>
      <c r="D37" s="6">
        <v>0</v>
      </c>
      <c r="E37" s="6">
        <v>-3.1999399999999998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-3.1527618800950972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-217.20367996296392</v>
      </c>
      <c r="D38" s="7">
        <v>-240.99936</v>
      </c>
      <c r="E38" s="7">
        <v>-39.099969999999999</v>
      </c>
      <c r="F38" s="7">
        <v>-123.60078</v>
      </c>
      <c r="G38" s="7">
        <v>-144.09897000000001</v>
      </c>
      <c r="H38" s="7">
        <v>-59.714688564816882</v>
      </c>
      <c r="I38" s="7">
        <v>-182.19556999999998</v>
      </c>
      <c r="J38" s="7">
        <v>-232.70454000000001</v>
      </c>
      <c r="K38" s="7">
        <v>-60.718060000000001</v>
      </c>
      <c r="L38" s="7">
        <v>-91.780479999999997</v>
      </c>
      <c r="M38" s="7">
        <v>-321.19863132962229</v>
      </c>
      <c r="N38" s="7">
        <v>-21.615449394286085</v>
      </c>
      <c r="O38" s="7">
        <v>-60.786333206436069</v>
      </c>
      <c r="P38" s="7">
        <v>-49.536749326345102</v>
      </c>
      <c r="Q38" s="7">
        <v>-23.765220063206343</v>
      </c>
      <c r="R38" s="7">
        <v>-18.569257748659513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-9.39297</v>
      </c>
      <c r="E40" s="6">
        <v>-1</v>
      </c>
      <c r="F40" s="6">
        <v>-8.3000500000000006</v>
      </c>
      <c r="G40" s="6">
        <v>0</v>
      </c>
      <c r="H40" s="6">
        <v>0</v>
      </c>
      <c r="I40" s="6">
        <v>-2.0963099999999999</v>
      </c>
      <c r="J40" s="6">
        <v>-5.2001200000000001</v>
      </c>
      <c r="K40" s="6">
        <v>0</v>
      </c>
      <c r="L40" s="6">
        <v>-9.3814600000000006</v>
      </c>
      <c r="M40" s="6">
        <v>-1.0499913316425633</v>
      </c>
      <c r="N40" s="6">
        <v>0</v>
      </c>
      <c r="O40" s="6">
        <v>-5.2068455963670885</v>
      </c>
      <c r="P40" s="6">
        <v>-15.57277271059357</v>
      </c>
      <c r="Q40" s="6">
        <v>-10.389814377850193</v>
      </c>
      <c r="R40" s="6">
        <v>-6.2208776193481414</v>
      </c>
    </row>
    <row r="41" spans="1:18" ht="11.25" customHeight="1" x14ac:dyDescent="0.25">
      <c r="A41" s="52" t="s">
        <v>211</v>
      </c>
      <c r="B41" s="53" t="s">
        <v>210</v>
      </c>
      <c r="C41" s="6">
        <v>-217.20367996296392</v>
      </c>
      <c r="D41" s="6">
        <v>-231.60639</v>
      </c>
      <c r="E41" s="6">
        <v>-38.099969999999999</v>
      </c>
      <c r="F41" s="6">
        <v>-115.30073</v>
      </c>
      <c r="G41" s="6">
        <v>-144.09897000000001</v>
      </c>
      <c r="H41" s="6">
        <v>-59.714688564816882</v>
      </c>
      <c r="I41" s="6">
        <v>-180.09925999999999</v>
      </c>
      <c r="J41" s="6">
        <v>-227.50442000000001</v>
      </c>
      <c r="K41" s="6">
        <v>-60.718060000000001</v>
      </c>
      <c r="L41" s="6">
        <v>-82.399019999999993</v>
      </c>
      <c r="M41" s="6">
        <v>-320.14863999797973</v>
      </c>
      <c r="N41" s="6">
        <v>-21.615449394286085</v>
      </c>
      <c r="O41" s="6">
        <v>-55.579487610068981</v>
      </c>
      <c r="P41" s="6">
        <v>-33.963976615751534</v>
      </c>
      <c r="Q41" s="6">
        <v>-13.375405685356151</v>
      </c>
      <c r="R41" s="6">
        <v>-12.348380129311371</v>
      </c>
    </row>
    <row r="42" spans="1:18" ht="11.25" customHeight="1" x14ac:dyDescent="0.25">
      <c r="A42" s="55" t="s">
        <v>209</v>
      </c>
      <c r="B42" s="51" t="s">
        <v>208</v>
      </c>
      <c r="C42" s="7">
        <v>-861.75310186584568</v>
      </c>
      <c r="D42" s="7">
        <v>-816.59544000000005</v>
      </c>
      <c r="E42" s="7">
        <v>-1172.7672700000001</v>
      </c>
      <c r="F42" s="7">
        <v>-1204.3811700000001</v>
      </c>
      <c r="G42" s="7">
        <v>-804.98212999999998</v>
      </c>
      <c r="H42" s="7">
        <v>-874.36835748636759</v>
      </c>
      <c r="I42" s="7">
        <v>-1253.7262599999999</v>
      </c>
      <c r="J42" s="7">
        <v>-694.70809999999994</v>
      </c>
      <c r="K42" s="7">
        <v>-713.60086000000001</v>
      </c>
      <c r="L42" s="7">
        <v>-853.30133000000001</v>
      </c>
      <c r="M42" s="7">
        <v>-777.67994129925955</v>
      </c>
      <c r="N42" s="7">
        <v>-917.44980913008237</v>
      </c>
      <c r="O42" s="7">
        <v>-819.72009825347538</v>
      </c>
      <c r="P42" s="7">
        <v>-816.56855987520021</v>
      </c>
      <c r="Q42" s="7">
        <v>-442.4393700660915</v>
      </c>
      <c r="R42" s="7">
        <v>-776.63430401976336</v>
      </c>
    </row>
    <row r="43" spans="1:18" ht="11.25" customHeight="1" x14ac:dyDescent="0.25">
      <c r="A43" s="50" t="s">
        <v>207</v>
      </c>
      <c r="B43" s="51" t="s">
        <v>206</v>
      </c>
      <c r="C43" s="7">
        <v>-63.224101952286532</v>
      </c>
      <c r="D43" s="7">
        <v>-44.892679999999999</v>
      </c>
      <c r="E43" s="7">
        <v>-114.21795</v>
      </c>
      <c r="F43" s="7">
        <v>-52.0002</v>
      </c>
      <c r="G43" s="7">
        <v>-209.09780000000001</v>
      </c>
      <c r="H43" s="7">
        <v>-197.86032517627029</v>
      </c>
      <c r="I43" s="7">
        <v>-219.27887000000001</v>
      </c>
      <c r="J43" s="7">
        <v>-216.20410999999999</v>
      </c>
      <c r="K43" s="7">
        <v>-427.30324000000002</v>
      </c>
      <c r="L43" s="7">
        <v>-327.39731999999998</v>
      </c>
      <c r="M43" s="7">
        <v>-266.193322442794</v>
      </c>
      <c r="N43" s="7">
        <v>-333.49952754214235</v>
      </c>
      <c r="O43" s="7">
        <v>-294.73615988686947</v>
      </c>
      <c r="P43" s="7">
        <v>-447.71732139524141</v>
      </c>
      <c r="Q43" s="7">
        <v>-345.74787358594517</v>
      </c>
      <c r="R43" s="7">
        <v>-178.46628140256846</v>
      </c>
    </row>
    <row r="44" spans="1:18" ht="11.25" customHeight="1" x14ac:dyDescent="0.25">
      <c r="A44" s="50" t="s">
        <v>205</v>
      </c>
      <c r="B44" s="51" t="s">
        <v>204</v>
      </c>
      <c r="C44" s="7">
        <v>-858.88795120483235</v>
      </c>
      <c r="D44" s="7">
        <v>-573.19827999999995</v>
      </c>
      <c r="E44" s="7">
        <v>-960.08711000000005</v>
      </c>
      <c r="F44" s="7">
        <v>-308.60196000000002</v>
      </c>
      <c r="G44" s="7">
        <v>-446.19560000000001</v>
      </c>
      <c r="H44" s="7">
        <v>-543.6142784571872</v>
      </c>
      <c r="I44" s="7">
        <v>-486.29480999999998</v>
      </c>
      <c r="J44" s="7">
        <v>-326.70612</v>
      </c>
      <c r="K44" s="7">
        <v>-529.19862999999998</v>
      </c>
      <c r="L44" s="7">
        <v>-487.29027000000002</v>
      </c>
      <c r="M44" s="7">
        <v>-883.72957106555566</v>
      </c>
      <c r="N44" s="7">
        <v>-1670.0079856994314</v>
      </c>
      <c r="O44" s="7">
        <v>-1363.3322481303767</v>
      </c>
      <c r="P44" s="7">
        <v>-2275.7244224126207</v>
      </c>
      <c r="Q44" s="7">
        <v>-2835.5802480462917</v>
      </c>
      <c r="R44" s="7">
        <v>-1768.4176577778114</v>
      </c>
    </row>
    <row r="45" spans="1:18" ht="11.25" customHeight="1" x14ac:dyDescent="0.25">
      <c r="A45" s="50" t="s">
        <v>203</v>
      </c>
      <c r="B45" s="51" t="s">
        <v>202</v>
      </c>
      <c r="C45" s="7">
        <v>-124.72414586407739</v>
      </c>
      <c r="D45" s="7">
        <v>-96.537530000000004</v>
      </c>
      <c r="E45" s="7">
        <v>-77.512680000000003</v>
      </c>
      <c r="F45" s="7">
        <v>-103.30064999999999</v>
      </c>
      <c r="G45" s="7">
        <v>-135.79939999999999</v>
      </c>
      <c r="H45" s="7">
        <v>-133.23925817814163</v>
      </c>
      <c r="I45" s="7">
        <v>-148.59976</v>
      </c>
      <c r="J45" s="7">
        <v>-111.00224</v>
      </c>
      <c r="K45" s="7">
        <v>-101.92130999999999</v>
      </c>
      <c r="L45" s="7">
        <v>-114.08491000000001</v>
      </c>
      <c r="M45" s="7">
        <v>-95.248118237809038</v>
      </c>
      <c r="N45" s="7">
        <v>-205.26338234035842</v>
      </c>
      <c r="O45" s="7">
        <v>-196.64193402729717</v>
      </c>
      <c r="P45" s="7">
        <v>-169.67648736217714</v>
      </c>
      <c r="Q45" s="7">
        <v>-248.3763787925613</v>
      </c>
      <c r="R45" s="7">
        <v>-643.56988233962238</v>
      </c>
    </row>
    <row r="46" spans="1:18" ht="11.25" customHeight="1" x14ac:dyDescent="0.25">
      <c r="A46" s="52" t="s">
        <v>201</v>
      </c>
      <c r="B46" s="53" t="s">
        <v>200</v>
      </c>
      <c r="C46" s="6">
        <v>-60.40353003814338</v>
      </c>
      <c r="D46" s="6">
        <v>-41.637120000000003</v>
      </c>
      <c r="E46" s="6">
        <v>-32.299770000000002</v>
      </c>
      <c r="F46" s="6">
        <v>-27.100169999999999</v>
      </c>
      <c r="G46" s="6">
        <v>-33.299630000000001</v>
      </c>
      <c r="H46" s="6">
        <v>-41.654791924649722</v>
      </c>
      <c r="I46" s="6">
        <v>-32.299810000000001</v>
      </c>
      <c r="J46" s="6">
        <v>-42.701009999999997</v>
      </c>
      <c r="K46" s="6">
        <v>-36.42127</v>
      </c>
      <c r="L46" s="6">
        <v>-29.185549999999999</v>
      </c>
      <c r="M46" s="6">
        <v>-26.034152455308917</v>
      </c>
      <c r="N46" s="6">
        <v>-136.4282188235068</v>
      </c>
      <c r="O46" s="6">
        <v>-117.67946921294568</v>
      </c>
      <c r="P46" s="6">
        <v>-109.34395334555863</v>
      </c>
      <c r="Q46" s="6">
        <v>-137.45616384928334</v>
      </c>
      <c r="R46" s="6">
        <v>-141.63397395446665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-0.99988999999999995</v>
      </c>
      <c r="J47" s="6">
        <v>0</v>
      </c>
      <c r="K47" s="6">
        <v>0</v>
      </c>
      <c r="L47" s="6">
        <v>-10.89987</v>
      </c>
      <c r="M47" s="6">
        <v>-6.923020054703743</v>
      </c>
      <c r="N47" s="6">
        <v>-12.84982662300097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-6.0000099999999996</v>
      </c>
      <c r="H48" s="6">
        <v>-6.0154902401772272</v>
      </c>
      <c r="I48" s="6">
        <v>-7.0000799999999996</v>
      </c>
      <c r="J48" s="6">
        <v>-2.0000300000000002</v>
      </c>
      <c r="K48" s="6">
        <v>-3</v>
      </c>
      <c r="L48" s="6">
        <v>-0.99999000000000005</v>
      </c>
      <c r="M48" s="6">
        <v>-3.0094582975064514</v>
      </c>
      <c r="N48" s="6">
        <v>-3.0094545219089541</v>
      </c>
      <c r="O48" s="6">
        <v>-2.0063062878542146</v>
      </c>
      <c r="P48" s="6">
        <v>-3.0094582975064492</v>
      </c>
      <c r="Q48" s="6">
        <v>-2.0063055316709706</v>
      </c>
      <c r="R48" s="6">
        <v>-8.001343259226692</v>
      </c>
    </row>
    <row r="49" spans="1:18" ht="11.25" customHeight="1" x14ac:dyDescent="0.25">
      <c r="A49" s="52" t="s">
        <v>195</v>
      </c>
      <c r="B49" s="53" t="s">
        <v>194</v>
      </c>
      <c r="C49" s="6">
        <v>-32.793541606955216</v>
      </c>
      <c r="D49" s="6">
        <v>-33.59975</v>
      </c>
      <c r="E49" s="6">
        <v>-26.099499999999999</v>
      </c>
      <c r="F49" s="6">
        <v>-22.700140000000001</v>
      </c>
      <c r="G49" s="6">
        <v>-31.900189999999998</v>
      </c>
      <c r="H49" s="6">
        <v>-35.301377410972428</v>
      </c>
      <c r="I49" s="6">
        <v>-32.800359999999998</v>
      </c>
      <c r="J49" s="6">
        <v>-31.900359999999999</v>
      </c>
      <c r="K49" s="6">
        <v>-31.899809999999999</v>
      </c>
      <c r="L49" s="6">
        <v>-31.9</v>
      </c>
      <c r="M49" s="6">
        <v>-27.753893188115011</v>
      </c>
      <c r="N49" s="6">
        <v>-31.957540875509402</v>
      </c>
      <c r="O49" s="6">
        <v>-33.438390353351323</v>
      </c>
      <c r="P49" s="6">
        <v>-36.304576287379383</v>
      </c>
      <c r="Q49" s="6">
        <v>-37.259959873889414</v>
      </c>
      <c r="R49" s="6">
        <v>-65.921514613330416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-4.0999699999999999</v>
      </c>
      <c r="E50" s="6">
        <v>0</v>
      </c>
      <c r="F50" s="6">
        <v>0</v>
      </c>
      <c r="G50" s="6">
        <v>-23.500080000000001</v>
      </c>
      <c r="H50" s="6">
        <v>-9.1860203349941649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-8.168543959599619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-31.5270742189788</v>
      </c>
      <c r="D51" s="6">
        <v>-17.200690000000002</v>
      </c>
      <c r="E51" s="6">
        <v>-19.113409999999998</v>
      </c>
      <c r="F51" s="6">
        <v>-53.500340000000001</v>
      </c>
      <c r="G51" s="6">
        <v>-41.099490000000003</v>
      </c>
      <c r="H51" s="6">
        <v>-41.081578267348071</v>
      </c>
      <c r="I51" s="6">
        <v>-75.499619999999993</v>
      </c>
      <c r="J51" s="6">
        <v>-34.400840000000002</v>
      </c>
      <c r="K51" s="6">
        <v>-30.60023</v>
      </c>
      <c r="L51" s="6">
        <v>-41.099499999999999</v>
      </c>
      <c r="M51" s="6">
        <v>-31.527594242174914</v>
      </c>
      <c r="N51" s="6">
        <v>-21.018341496432271</v>
      </c>
      <c r="O51" s="6">
        <v>-35.349224213546336</v>
      </c>
      <c r="P51" s="6">
        <v>-21.018499431732657</v>
      </c>
      <c r="Q51" s="6">
        <v>-71.65394953771758</v>
      </c>
      <c r="R51" s="6">
        <v>-428.01305051259868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354</v>
      </c>
      <c r="B1" s="42" t="s">
        <v>353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3564.3975502064659</v>
      </c>
      <c r="D2" s="45">
        <v>3568.8125700000001</v>
      </c>
      <c r="E2" s="45">
        <v>4217.0974600000009</v>
      </c>
      <c r="F2" s="45">
        <v>3614.6977200000006</v>
      </c>
      <c r="G2" s="45">
        <v>3585.6131100000002</v>
      </c>
      <c r="H2" s="45">
        <v>3329.9776966315899</v>
      </c>
      <c r="I2" s="45">
        <v>3303.5342800000003</v>
      </c>
      <c r="J2" s="45">
        <v>2819.2691799999998</v>
      </c>
      <c r="K2" s="45">
        <v>2704.98902</v>
      </c>
      <c r="L2" s="45">
        <v>2631.9850799999999</v>
      </c>
      <c r="M2" s="45">
        <v>2505.5409048783581</v>
      </c>
      <c r="N2" s="45">
        <v>2358.5011642405989</v>
      </c>
      <c r="O2" s="45">
        <v>2219.2426016612412</v>
      </c>
      <c r="P2" s="45">
        <v>2185.2791390841862</v>
      </c>
      <c r="Q2" s="45">
        <v>1934.9659682572324</v>
      </c>
      <c r="R2" s="45">
        <v>2318.1968008385816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3564.3975502064659</v>
      </c>
      <c r="D21" s="5">
        <v>3568.8125700000001</v>
      </c>
      <c r="E21" s="5">
        <v>4217.0974600000009</v>
      </c>
      <c r="F21" s="5">
        <v>3614.6977200000006</v>
      </c>
      <c r="G21" s="5">
        <v>3585.6131100000002</v>
      </c>
      <c r="H21" s="5">
        <v>3329.9776966315899</v>
      </c>
      <c r="I21" s="5">
        <v>3303.5342800000003</v>
      </c>
      <c r="J21" s="5">
        <v>2819.2691799999998</v>
      </c>
      <c r="K21" s="5">
        <v>2704.98902</v>
      </c>
      <c r="L21" s="5">
        <v>2631.9850799999999</v>
      </c>
      <c r="M21" s="5">
        <v>2505.5409048783581</v>
      </c>
      <c r="N21" s="5">
        <v>2358.5011642405989</v>
      </c>
      <c r="O21" s="5">
        <v>2219.2426016612412</v>
      </c>
      <c r="P21" s="5">
        <v>2185.2791390841862</v>
      </c>
      <c r="Q21" s="5">
        <v>1934.9659682572324</v>
      </c>
      <c r="R21" s="5">
        <v>2318.1968008385816</v>
      </c>
    </row>
    <row r="22" spans="1:18" ht="11.25" customHeight="1" x14ac:dyDescent="0.25">
      <c r="A22" s="48" t="s">
        <v>249</v>
      </c>
      <c r="B22" s="49" t="s">
        <v>248</v>
      </c>
      <c r="C22" s="4">
        <v>5545.7152704193168</v>
      </c>
      <c r="D22" s="4">
        <v>5684.4231300000001</v>
      </c>
      <c r="E22" s="4">
        <v>6493.6909500000002</v>
      </c>
      <c r="F22" s="4">
        <v>6485.2588100000003</v>
      </c>
      <c r="G22" s="4">
        <v>6353.7613499999998</v>
      </c>
      <c r="H22" s="4">
        <v>5722.2819806277785</v>
      </c>
      <c r="I22" s="4">
        <v>5504.6893600000003</v>
      </c>
      <c r="J22" s="4">
        <v>5462.72408</v>
      </c>
      <c r="K22" s="4">
        <v>4940.4281099999998</v>
      </c>
      <c r="L22" s="4">
        <v>5071.6053499999998</v>
      </c>
      <c r="M22" s="4">
        <v>5317.6569972873331</v>
      </c>
      <c r="N22" s="4">
        <v>4750.1603021046412</v>
      </c>
      <c r="O22" s="4">
        <v>4868.9317320559776</v>
      </c>
      <c r="P22" s="4">
        <v>4593.5855618828537</v>
      </c>
      <c r="Q22" s="4">
        <v>4449.6091224329439</v>
      </c>
      <c r="R22" s="4">
        <v>4798.5124484349981</v>
      </c>
    </row>
    <row r="23" spans="1:18" ht="11.25" customHeight="1" x14ac:dyDescent="0.25">
      <c r="A23" s="50" t="s">
        <v>247</v>
      </c>
      <c r="B23" s="51" t="s">
        <v>246</v>
      </c>
      <c r="C23" s="7">
        <v>1784.4656286881652</v>
      </c>
      <c r="D23" s="7">
        <v>1787.6127200000001</v>
      </c>
      <c r="E23" s="7">
        <v>2111.33916</v>
      </c>
      <c r="F23" s="7">
        <v>1809.6885100000002</v>
      </c>
      <c r="G23" s="7">
        <v>1796.9891299999999</v>
      </c>
      <c r="H23" s="7">
        <v>1669.9171526405166</v>
      </c>
      <c r="I23" s="7">
        <v>1657.2819400000001</v>
      </c>
      <c r="J23" s="7">
        <v>1414.58401</v>
      </c>
      <c r="K23" s="7">
        <v>1355.7066299999999</v>
      </c>
      <c r="L23" s="7">
        <v>1319.9053200000001</v>
      </c>
      <c r="M23" s="7">
        <v>1253.7494520442071</v>
      </c>
      <c r="N23" s="7">
        <v>1182.2879399155872</v>
      </c>
      <c r="O23" s="7">
        <v>1111.8766336369472</v>
      </c>
      <c r="P23" s="7">
        <v>1099.2643546383865</v>
      </c>
      <c r="Q23" s="7">
        <v>978.40833094487596</v>
      </c>
      <c r="R23" s="7">
        <v>1170.7263192300459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1784.4656286881652</v>
      </c>
      <c r="D25" s="6">
        <v>1787.6127200000001</v>
      </c>
      <c r="E25" s="6">
        <v>2111.33916</v>
      </c>
      <c r="F25" s="6">
        <v>1809.6885100000002</v>
      </c>
      <c r="G25" s="6">
        <v>1796.9891299999999</v>
      </c>
      <c r="H25" s="6">
        <v>1669.9171526405166</v>
      </c>
      <c r="I25" s="6">
        <v>1657.2819400000001</v>
      </c>
      <c r="J25" s="6">
        <v>1414.58401</v>
      </c>
      <c r="K25" s="6">
        <v>1355.7066299999999</v>
      </c>
      <c r="L25" s="6">
        <v>1319.9053200000001</v>
      </c>
      <c r="M25" s="6">
        <v>1253.7494520442071</v>
      </c>
      <c r="N25" s="6">
        <v>1182.2879399155872</v>
      </c>
      <c r="O25" s="6">
        <v>1111.8766336369472</v>
      </c>
      <c r="P25" s="6">
        <v>1099.2643546383865</v>
      </c>
      <c r="Q25" s="6">
        <v>978.40833094487596</v>
      </c>
      <c r="R25" s="6">
        <v>1170.7263192300459</v>
      </c>
    </row>
    <row r="26" spans="1:18" ht="11.25" customHeight="1" x14ac:dyDescent="0.25">
      <c r="A26" s="50" t="s">
        <v>241</v>
      </c>
      <c r="B26" s="51" t="s">
        <v>240</v>
      </c>
      <c r="C26" s="7">
        <v>3761.2496417311518</v>
      </c>
      <c r="D26" s="7">
        <v>3896.81041</v>
      </c>
      <c r="E26" s="7">
        <v>4382.3517899999997</v>
      </c>
      <c r="F26" s="7">
        <v>4675.5703000000003</v>
      </c>
      <c r="G26" s="7">
        <v>4556.7722199999998</v>
      </c>
      <c r="H26" s="7">
        <v>4052.3648279872618</v>
      </c>
      <c r="I26" s="7">
        <v>3847.40742</v>
      </c>
      <c r="J26" s="7">
        <v>4048.1400699999999</v>
      </c>
      <c r="K26" s="7">
        <v>3584.7214800000002</v>
      </c>
      <c r="L26" s="7">
        <v>3751.70003</v>
      </c>
      <c r="M26" s="7">
        <v>4063.9075452431262</v>
      </c>
      <c r="N26" s="7">
        <v>3567.8723621890545</v>
      </c>
      <c r="O26" s="7">
        <v>3757.0550984190304</v>
      </c>
      <c r="P26" s="7">
        <v>3494.3212072444667</v>
      </c>
      <c r="Q26" s="7">
        <v>3471.2007914880683</v>
      </c>
      <c r="R26" s="7">
        <v>3627.786129204952</v>
      </c>
    </row>
    <row r="27" spans="1:18" ht="11.25" customHeight="1" x14ac:dyDescent="0.25">
      <c r="A27" s="52" t="s">
        <v>239</v>
      </c>
      <c r="B27" s="53" t="s">
        <v>238</v>
      </c>
      <c r="C27" s="6">
        <v>3761.2496417311518</v>
      </c>
      <c r="D27" s="6">
        <v>3896.81041</v>
      </c>
      <c r="E27" s="6">
        <v>4382.3517899999997</v>
      </c>
      <c r="F27" s="6">
        <v>4675.5703000000003</v>
      </c>
      <c r="G27" s="6">
        <v>4556.7722199999998</v>
      </c>
      <c r="H27" s="6">
        <v>4052.3648279872618</v>
      </c>
      <c r="I27" s="6">
        <v>3847.40742</v>
      </c>
      <c r="J27" s="6">
        <v>4048.1400699999999</v>
      </c>
      <c r="K27" s="6">
        <v>3584.7214800000002</v>
      </c>
      <c r="L27" s="6">
        <v>3751.70003</v>
      </c>
      <c r="M27" s="6">
        <v>4063.9075452431262</v>
      </c>
      <c r="N27" s="6">
        <v>3567.8723621890545</v>
      </c>
      <c r="O27" s="6">
        <v>3757.0550984190304</v>
      </c>
      <c r="P27" s="6">
        <v>3494.3212072444667</v>
      </c>
      <c r="Q27" s="6">
        <v>3471.2007914880683</v>
      </c>
      <c r="R27" s="6">
        <v>3627.786129204952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-1981.3177202128509</v>
      </c>
      <c r="D30" s="4">
        <v>-2115.6105600000001</v>
      </c>
      <c r="E30" s="4">
        <v>-2276.5934899999997</v>
      </c>
      <c r="F30" s="4">
        <v>-2870.5610899999997</v>
      </c>
      <c r="G30" s="4">
        <v>-2768.1482399999995</v>
      </c>
      <c r="H30" s="4">
        <v>-2392.3042839961886</v>
      </c>
      <c r="I30" s="4">
        <v>-2201.15508</v>
      </c>
      <c r="J30" s="4">
        <v>-2643.4549000000002</v>
      </c>
      <c r="K30" s="4">
        <v>-2235.4390899999999</v>
      </c>
      <c r="L30" s="4">
        <v>-2439.6202699999999</v>
      </c>
      <c r="M30" s="4">
        <v>-2812.116092408975</v>
      </c>
      <c r="N30" s="4">
        <v>-2391.6591378640423</v>
      </c>
      <c r="O30" s="4">
        <v>-2649.6891303947364</v>
      </c>
      <c r="P30" s="4">
        <v>-2408.3064227986674</v>
      </c>
      <c r="Q30" s="4">
        <v>-2514.6431541757115</v>
      </c>
      <c r="R30" s="4">
        <v>-2480.3156475964165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-9.7209940622125419</v>
      </c>
      <c r="O31" s="7">
        <v>-4.3231107289576736</v>
      </c>
      <c r="P31" s="7">
        <v>0</v>
      </c>
      <c r="Q31" s="7">
        <v>0</v>
      </c>
      <c r="R31" s="7">
        <v>-4.3230966892827976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-9.7209940622125419</v>
      </c>
      <c r="O32" s="6">
        <v>-4.3231107289576736</v>
      </c>
      <c r="P32" s="6">
        <v>0</v>
      </c>
      <c r="Q32" s="6">
        <v>0</v>
      </c>
      <c r="R32" s="6">
        <v>-4.3230966892827976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-251.52847359914918</v>
      </c>
      <c r="D34" s="7">
        <v>-301.19936000000001</v>
      </c>
      <c r="E34" s="7">
        <v>-295.79629999999997</v>
      </c>
      <c r="F34" s="7">
        <v>-226.70143999999999</v>
      </c>
      <c r="G34" s="7">
        <v>-364.90091999999999</v>
      </c>
      <c r="H34" s="7">
        <v>-395.09834367593589</v>
      </c>
      <c r="I34" s="7">
        <v>-439.40404999999998</v>
      </c>
      <c r="J34" s="7">
        <v>-402.60669999999999</v>
      </c>
      <c r="K34" s="7">
        <v>-373.42822999999999</v>
      </c>
      <c r="L34" s="7">
        <v>-340.00094000000001</v>
      </c>
      <c r="M34" s="7">
        <v>-324.92617602118162</v>
      </c>
      <c r="N34" s="7">
        <v>-444.75476738241611</v>
      </c>
      <c r="O34" s="7">
        <v>-283.90129768515277</v>
      </c>
      <c r="P34" s="7">
        <v>-622.86232667300851</v>
      </c>
      <c r="Q34" s="7">
        <v>-971.52956912200102</v>
      </c>
      <c r="R34" s="7">
        <v>-905.69950627552964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-19.561228710101929</v>
      </c>
      <c r="D38" s="7">
        <v>-20.60088</v>
      </c>
      <c r="E38" s="7">
        <v>-20.6004</v>
      </c>
      <c r="F38" s="7">
        <v>-18.500119999999999</v>
      </c>
      <c r="G38" s="7">
        <v>-16.499880000000001</v>
      </c>
      <c r="H38" s="7">
        <v>-24.697908705809883</v>
      </c>
      <c r="I38" s="7">
        <v>-21.600090000000002</v>
      </c>
      <c r="J38" s="7">
        <v>-25.70082</v>
      </c>
      <c r="K38" s="7">
        <v>-28.80857</v>
      </c>
      <c r="L38" s="7">
        <v>-25.700369999999999</v>
      </c>
      <c r="M38" s="7">
        <v>-24.696757647305343</v>
      </c>
      <c r="N38" s="7">
        <v>-14.402439259678765</v>
      </c>
      <c r="O38" s="7">
        <v>-25.747527851916114</v>
      </c>
      <c r="P38" s="7">
        <v>-27.80165066702391</v>
      </c>
      <c r="Q38" s="7">
        <v>-39.122946246230605</v>
      </c>
      <c r="R38" s="7">
        <v>-30.882787648552103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-19.561228710101929</v>
      </c>
      <c r="D41" s="6">
        <v>-20.60088</v>
      </c>
      <c r="E41" s="6">
        <v>-20.6004</v>
      </c>
      <c r="F41" s="6">
        <v>-18.500119999999999</v>
      </c>
      <c r="G41" s="6">
        <v>-16.499880000000001</v>
      </c>
      <c r="H41" s="6">
        <v>-24.697908705809883</v>
      </c>
      <c r="I41" s="6">
        <v>-21.600090000000002</v>
      </c>
      <c r="J41" s="6">
        <v>-25.70082</v>
      </c>
      <c r="K41" s="6">
        <v>-28.80857</v>
      </c>
      <c r="L41" s="6">
        <v>-25.700369999999999</v>
      </c>
      <c r="M41" s="6">
        <v>-24.696757647305343</v>
      </c>
      <c r="N41" s="6">
        <v>-14.402439259678765</v>
      </c>
      <c r="O41" s="6">
        <v>-25.747527851916114</v>
      </c>
      <c r="P41" s="6">
        <v>-27.80165066702391</v>
      </c>
      <c r="Q41" s="6">
        <v>-39.122946246230605</v>
      </c>
      <c r="R41" s="6">
        <v>-30.882787648552103</v>
      </c>
    </row>
    <row r="42" spans="1:18" ht="11.25" customHeight="1" x14ac:dyDescent="0.25">
      <c r="A42" s="55" t="s">
        <v>209</v>
      </c>
      <c r="B42" s="51" t="s">
        <v>208</v>
      </c>
      <c r="C42" s="7">
        <v>-1654.1455882156631</v>
      </c>
      <c r="D42" s="7">
        <v>-1755.0160699999999</v>
      </c>
      <c r="E42" s="7">
        <v>-1905.2860000000001</v>
      </c>
      <c r="F42" s="7">
        <v>-2595.7594199999999</v>
      </c>
      <c r="G42" s="7">
        <v>-2358.2476499999998</v>
      </c>
      <c r="H42" s="7">
        <v>-1970.4746748584066</v>
      </c>
      <c r="I42" s="7">
        <v>-1734.05096</v>
      </c>
      <c r="J42" s="7">
        <v>-2209.0529900000001</v>
      </c>
      <c r="K42" s="7">
        <v>-1789.70216</v>
      </c>
      <c r="L42" s="7">
        <v>-2051.4578200000001</v>
      </c>
      <c r="M42" s="7">
        <v>-2304.6764729583238</v>
      </c>
      <c r="N42" s="7">
        <v>-1793.9264875290098</v>
      </c>
      <c r="O42" s="7">
        <v>-2273.1396666956311</v>
      </c>
      <c r="P42" s="7">
        <v>-1683.5763340284702</v>
      </c>
      <c r="Q42" s="7">
        <v>-1409.2860936803613</v>
      </c>
      <c r="R42" s="7">
        <v>-1535.3976452310703</v>
      </c>
    </row>
    <row r="43" spans="1:18" ht="11.25" customHeight="1" x14ac:dyDescent="0.25">
      <c r="A43" s="50" t="s">
        <v>207</v>
      </c>
      <c r="B43" s="51" t="s">
        <v>206</v>
      </c>
      <c r="C43" s="7">
        <v>-56.082429687936703</v>
      </c>
      <c r="D43" s="7">
        <v>-38.794249999999998</v>
      </c>
      <c r="E43" s="7">
        <v>-53.009419999999999</v>
      </c>
      <c r="F43" s="7">
        <v>-29.600110000000001</v>
      </c>
      <c r="G43" s="7">
        <v>-21.39977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-3.057239801231812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-0.99980999999999998</v>
      </c>
      <c r="L44" s="7">
        <v>0</v>
      </c>
      <c r="M44" s="7">
        <v>-4.7769403489765017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-1.90137</v>
      </c>
      <c r="F45" s="7">
        <v>0</v>
      </c>
      <c r="G45" s="7">
        <v>-7.1000199999999998</v>
      </c>
      <c r="H45" s="7">
        <v>-2.0333567560359818</v>
      </c>
      <c r="I45" s="7">
        <v>-6.0999800000000004</v>
      </c>
      <c r="J45" s="7">
        <v>-6.0943900000000006</v>
      </c>
      <c r="K45" s="7">
        <v>-42.500319999999995</v>
      </c>
      <c r="L45" s="7">
        <v>-22.46114</v>
      </c>
      <c r="M45" s="7">
        <v>-153.03974543318773</v>
      </c>
      <c r="N45" s="7">
        <v>-125.79720982949326</v>
      </c>
      <c r="O45" s="7">
        <v>-62.577527433078401</v>
      </c>
      <c r="P45" s="7">
        <v>-74.066111430164867</v>
      </c>
      <c r="Q45" s="7">
        <v>-94.704545127118152</v>
      </c>
      <c r="R45" s="7">
        <v>-4.0126117519815763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-1.9942899999999999</v>
      </c>
      <c r="K47" s="6">
        <v>-35.600259999999999</v>
      </c>
      <c r="L47" s="6">
        <v>0</v>
      </c>
      <c r="M47" s="6">
        <v>-29.649771224719753</v>
      </c>
      <c r="N47" s="6">
        <v>-37.570481863644268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-7.1000199999999998</v>
      </c>
      <c r="H50" s="6">
        <v>-2.0333567560359818</v>
      </c>
      <c r="I50" s="6">
        <v>-5.0999699999999999</v>
      </c>
      <c r="J50" s="6">
        <v>-4.1001000000000003</v>
      </c>
      <c r="K50" s="6">
        <v>-3.1000299999999998</v>
      </c>
      <c r="L50" s="6">
        <v>-22.46114</v>
      </c>
      <c r="M50" s="6">
        <v>-123.38997420846799</v>
      </c>
      <c r="N50" s="6">
        <v>-80.583641013492084</v>
      </c>
      <c r="O50" s="6">
        <v>-53.023713400936806</v>
      </c>
      <c r="P50" s="6">
        <v>-68.333811025126678</v>
      </c>
      <c r="Q50" s="6">
        <v>-92.793778774777579</v>
      </c>
      <c r="R50" s="6">
        <v>-3.0572287272451253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-1.90137</v>
      </c>
      <c r="F51" s="6">
        <v>0</v>
      </c>
      <c r="G51" s="6">
        <v>0</v>
      </c>
      <c r="H51" s="6">
        <v>0</v>
      </c>
      <c r="I51" s="6">
        <v>-1.0000100000000001</v>
      </c>
      <c r="J51" s="6">
        <v>0</v>
      </c>
      <c r="K51" s="6">
        <v>-3.80003</v>
      </c>
      <c r="L51" s="6">
        <v>0</v>
      </c>
      <c r="M51" s="6">
        <v>0</v>
      </c>
      <c r="N51" s="6">
        <v>-7.6430869523568932</v>
      </c>
      <c r="O51" s="6">
        <v>-9.553814032141597</v>
      </c>
      <c r="P51" s="6">
        <v>-5.7323004050381829</v>
      </c>
      <c r="Q51" s="6">
        <v>-1.9107663523405665</v>
      </c>
      <c r="R51" s="6">
        <v>-0.9553830247364512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356</v>
      </c>
      <c r="B1" s="42" t="s">
        <v>355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4522.9053214865808</v>
      </c>
      <c r="D2" s="45">
        <v>4536.6000000000004</v>
      </c>
      <c r="E2" s="45">
        <v>4445.5</v>
      </c>
      <c r="F2" s="45">
        <v>4519.5</v>
      </c>
      <c r="G2" s="45">
        <v>4717.1000000000004</v>
      </c>
      <c r="H2" s="45">
        <v>4900.5684532339701</v>
      </c>
      <c r="I2" s="45">
        <v>4638.2000000000007</v>
      </c>
      <c r="J2" s="45">
        <v>4840.1000000000022</v>
      </c>
      <c r="K2" s="45">
        <v>4734.1000000000004</v>
      </c>
      <c r="L2" s="45">
        <v>4667.3999999999987</v>
      </c>
      <c r="M2" s="45">
        <v>4864.6699149708611</v>
      </c>
      <c r="N2" s="45">
        <v>5241.4970860800604</v>
      </c>
      <c r="O2" s="45">
        <v>5034.6087704213196</v>
      </c>
      <c r="P2" s="45">
        <v>5033.1518104519009</v>
      </c>
      <c r="Q2" s="45">
        <v>5010.9391420655402</v>
      </c>
      <c r="R2" s="45">
        <v>5164.493169007359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2331.7330658259325</v>
      </c>
      <c r="D21" s="5">
        <v>2325.9</v>
      </c>
      <c r="E21" s="5">
        <v>2100.3481699999998</v>
      </c>
      <c r="F21" s="5">
        <v>2185.6999999999998</v>
      </c>
      <c r="G21" s="5">
        <v>2331.6</v>
      </c>
      <c r="H21" s="5">
        <v>2386.7511455968665</v>
      </c>
      <c r="I21" s="5">
        <v>2250.09944</v>
      </c>
      <c r="J21" s="5">
        <v>2499.5526100000011</v>
      </c>
      <c r="K21" s="5">
        <v>2312.6491400000009</v>
      </c>
      <c r="L21" s="5">
        <v>1926.3024099999993</v>
      </c>
      <c r="M21" s="5">
        <v>1784.48934747301</v>
      </c>
      <c r="N21" s="5">
        <v>1921.5391229578704</v>
      </c>
      <c r="O21" s="5">
        <v>2022.6291359359516</v>
      </c>
      <c r="P21" s="5">
        <v>1864.5982612018731</v>
      </c>
      <c r="Q21" s="5">
        <v>1972.9046734749895</v>
      </c>
      <c r="R21" s="5">
        <v>2268.1761727333524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2331.7330658259325</v>
      </c>
      <c r="D30" s="4">
        <v>2325.9</v>
      </c>
      <c r="E30" s="4">
        <v>2100.3481699999998</v>
      </c>
      <c r="F30" s="4">
        <v>2185.6999999999998</v>
      </c>
      <c r="G30" s="4">
        <v>2331.6</v>
      </c>
      <c r="H30" s="4">
        <v>2386.7511455968665</v>
      </c>
      <c r="I30" s="4">
        <v>2250.09944</v>
      </c>
      <c r="J30" s="4">
        <v>2499.5526100000011</v>
      </c>
      <c r="K30" s="4">
        <v>2312.6491400000009</v>
      </c>
      <c r="L30" s="4">
        <v>1926.3024099999993</v>
      </c>
      <c r="M30" s="4">
        <v>1784.48934747301</v>
      </c>
      <c r="N30" s="4">
        <v>1921.5391229578704</v>
      </c>
      <c r="O30" s="4">
        <v>2022.6291359359516</v>
      </c>
      <c r="P30" s="4">
        <v>1864.5982612018731</v>
      </c>
      <c r="Q30" s="4">
        <v>1972.9046734749895</v>
      </c>
      <c r="R30" s="4">
        <v>2268.1761727333524</v>
      </c>
    </row>
    <row r="31" spans="1:18" ht="11.25" customHeight="1" x14ac:dyDescent="0.25">
      <c r="A31" s="50" t="s">
        <v>231</v>
      </c>
      <c r="B31" s="51" t="s">
        <v>230</v>
      </c>
      <c r="C31" s="7">
        <v>1590.0867849817892</v>
      </c>
      <c r="D31" s="7">
        <v>1576.0759800000001</v>
      </c>
      <c r="E31" s="7">
        <v>1459.52188</v>
      </c>
      <c r="F31" s="7">
        <v>1550.1</v>
      </c>
      <c r="G31" s="7">
        <v>1755.2239999999999</v>
      </c>
      <c r="H31" s="7">
        <v>1778.9958918505799</v>
      </c>
      <c r="I31" s="7">
        <v>1735.8248900000001</v>
      </c>
      <c r="J31" s="7">
        <v>1919.3251600000001</v>
      </c>
      <c r="K31" s="7">
        <v>1753.1</v>
      </c>
      <c r="L31" s="7">
        <v>1658.1</v>
      </c>
      <c r="M31" s="7">
        <v>1595.4849103161641</v>
      </c>
      <c r="N31" s="7">
        <v>1690.4737020668733</v>
      </c>
      <c r="O31" s="7">
        <v>1733.6629406706772</v>
      </c>
      <c r="P31" s="7">
        <v>1613.8339543326599</v>
      </c>
      <c r="Q31" s="7">
        <v>1682.9320722269977</v>
      </c>
      <c r="R31" s="7">
        <v>1942.0019094596946</v>
      </c>
    </row>
    <row r="32" spans="1:18" ht="11.25" customHeight="1" x14ac:dyDescent="0.25">
      <c r="A32" s="52" t="s">
        <v>229</v>
      </c>
      <c r="B32" s="53" t="s">
        <v>228</v>
      </c>
      <c r="C32" s="6">
        <v>1590.0867849817892</v>
      </c>
      <c r="D32" s="6">
        <v>1576.0759800000001</v>
      </c>
      <c r="E32" s="6">
        <v>1459.52188</v>
      </c>
      <c r="F32" s="6">
        <v>1550.1</v>
      </c>
      <c r="G32" s="6">
        <v>1755.2239999999999</v>
      </c>
      <c r="H32" s="6">
        <v>1778.9958918505799</v>
      </c>
      <c r="I32" s="6">
        <v>1735.8248900000001</v>
      </c>
      <c r="J32" s="6">
        <v>1919.3251600000001</v>
      </c>
      <c r="K32" s="6">
        <v>1753.1</v>
      </c>
      <c r="L32" s="6">
        <v>1658.1</v>
      </c>
      <c r="M32" s="6">
        <v>1595.4849103161641</v>
      </c>
      <c r="N32" s="6">
        <v>1690.4737020668733</v>
      </c>
      <c r="O32" s="6">
        <v>1733.6629406706772</v>
      </c>
      <c r="P32" s="6">
        <v>1613.8339543326599</v>
      </c>
      <c r="Q32" s="6">
        <v>1682.9320722269977</v>
      </c>
      <c r="R32" s="6">
        <v>1942.0019094596946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3.2483299795430867</v>
      </c>
      <c r="D34" s="7">
        <v>1.1000399999998081</v>
      </c>
      <c r="E34" s="7">
        <v>1.0998799999997573</v>
      </c>
      <c r="F34" s="7">
        <v>1.100170000000162</v>
      </c>
      <c r="G34" s="7">
        <v>6.5008600000001024</v>
      </c>
      <c r="H34" s="7">
        <v>1.0748275267669669</v>
      </c>
      <c r="I34" s="7">
        <v>1.0999400000000605</v>
      </c>
      <c r="J34" s="7">
        <v>4.300950000001194</v>
      </c>
      <c r="K34" s="7">
        <v>1.1000900000008187</v>
      </c>
      <c r="L34" s="7">
        <v>2.199189999999362</v>
      </c>
      <c r="M34" s="7">
        <v>1.0749746804926872</v>
      </c>
      <c r="N34" s="7">
        <v>1.0748339818167096</v>
      </c>
      <c r="O34" s="7">
        <v>1.0747564911923746</v>
      </c>
      <c r="P34" s="7">
        <v>1.0748065348237332</v>
      </c>
      <c r="Q34" s="7">
        <v>2.1495374443886703</v>
      </c>
      <c r="R34" s="7">
        <v>43.184173110631036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3.0572517454526573</v>
      </c>
      <c r="D43" s="7">
        <v>2.0000599999999999</v>
      </c>
      <c r="E43" s="7">
        <v>0.99987999999999999</v>
      </c>
      <c r="F43" s="7">
        <v>2.0003099999999998</v>
      </c>
      <c r="G43" s="7">
        <v>1.00013</v>
      </c>
      <c r="H43" s="7">
        <v>1.0270574144661138</v>
      </c>
      <c r="I43" s="7">
        <v>0.99995000000000001</v>
      </c>
      <c r="J43" s="7">
        <v>1.0002200000000001</v>
      </c>
      <c r="K43" s="7">
        <v>1.0000899999999999</v>
      </c>
      <c r="L43" s="7">
        <v>0.99963999999999997</v>
      </c>
      <c r="M43" s="7">
        <v>2.030507729819512</v>
      </c>
      <c r="N43" s="7">
        <v>4.0843691309034984</v>
      </c>
      <c r="O43" s="7">
        <v>5.1110642025596116</v>
      </c>
      <c r="P43" s="7">
        <v>5.1113021878284126</v>
      </c>
      <c r="Q43" s="7">
        <v>4.0841211443379049</v>
      </c>
      <c r="R43" s="7">
        <v>3.0572865919030652</v>
      </c>
    </row>
    <row r="44" spans="1:18" ht="11.25" customHeight="1" x14ac:dyDescent="0.25">
      <c r="A44" s="50" t="s">
        <v>205</v>
      </c>
      <c r="B44" s="51" t="s">
        <v>204</v>
      </c>
      <c r="C44" s="7">
        <v>257.00022485211423</v>
      </c>
      <c r="D44" s="7">
        <v>303.80973</v>
      </c>
      <c r="E44" s="7">
        <v>237.87263999999999</v>
      </c>
      <c r="F44" s="7">
        <v>200.63157000000001</v>
      </c>
      <c r="G44" s="7">
        <v>165.3218</v>
      </c>
      <c r="H44" s="7">
        <v>180.57102449683356</v>
      </c>
      <c r="I44" s="7">
        <v>155.69229999999999</v>
      </c>
      <c r="J44" s="7">
        <v>162.43567999999999</v>
      </c>
      <c r="K44" s="7">
        <v>160.51410000000001</v>
      </c>
      <c r="L44" s="7">
        <v>57.279159999999997</v>
      </c>
      <c r="M44" s="7">
        <v>7.6442643946146154</v>
      </c>
      <c r="N44" s="7">
        <v>4.7770399191853796</v>
      </c>
      <c r="O44" s="7">
        <v>7.6427128262573678</v>
      </c>
      <c r="P44" s="7">
        <v>6.6876851055699102</v>
      </c>
      <c r="Q44" s="7">
        <v>4.776749876418604</v>
      </c>
      <c r="R44" s="7">
        <v>6.6878144197879541</v>
      </c>
    </row>
    <row r="45" spans="1:18" ht="11.25" customHeight="1" x14ac:dyDescent="0.25">
      <c r="A45" s="50" t="s">
        <v>203</v>
      </c>
      <c r="B45" s="51" t="s">
        <v>202</v>
      </c>
      <c r="C45" s="7">
        <v>478.3404742670337</v>
      </c>
      <c r="D45" s="7">
        <v>442.91419000000002</v>
      </c>
      <c r="E45" s="7">
        <v>400.85388999999998</v>
      </c>
      <c r="F45" s="7">
        <v>431.86795000000001</v>
      </c>
      <c r="G45" s="7">
        <v>403.55321000000004</v>
      </c>
      <c r="H45" s="7">
        <v>425.08234430821977</v>
      </c>
      <c r="I45" s="7">
        <v>356.48235999999997</v>
      </c>
      <c r="J45" s="7">
        <v>412.49059999999997</v>
      </c>
      <c r="K45" s="7">
        <v>396.93486000000001</v>
      </c>
      <c r="L45" s="7">
        <v>207.72442000000001</v>
      </c>
      <c r="M45" s="7">
        <v>178.25469035191909</v>
      </c>
      <c r="N45" s="7">
        <v>221.12917785909141</v>
      </c>
      <c r="O45" s="7">
        <v>275.13766174526495</v>
      </c>
      <c r="P45" s="7">
        <v>237.89051304099118</v>
      </c>
      <c r="Q45" s="7">
        <v>278.96219278284684</v>
      </c>
      <c r="R45" s="7">
        <v>273.24498915133591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135.3550440740641</v>
      </c>
      <c r="D49" s="6">
        <v>121.90391</v>
      </c>
      <c r="E49" s="6">
        <v>79.890810000000002</v>
      </c>
      <c r="F49" s="6">
        <v>119.41879</v>
      </c>
      <c r="G49" s="6">
        <v>130.31718000000001</v>
      </c>
      <c r="H49" s="6">
        <v>154.70350868597745</v>
      </c>
      <c r="I49" s="6">
        <v>139.59308999999999</v>
      </c>
      <c r="J49" s="6">
        <v>205.14506</v>
      </c>
      <c r="K49" s="6">
        <v>214.41883000000001</v>
      </c>
      <c r="L49" s="6">
        <v>179.03486000000001</v>
      </c>
      <c r="M49" s="6">
        <v>178.25469035191909</v>
      </c>
      <c r="N49" s="6">
        <v>221.12917785909141</v>
      </c>
      <c r="O49" s="6">
        <v>275.13766174526495</v>
      </c>
      <c r="P49" s="6">
        <v>237.89051304099118</v>
      </c>
      <c r="Q49" s="6">
        <v>259.85519327717242</v>
      </c>
      <c r="R49" s="6">
        <v>273.24498915133591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342.9854301929696</v>
      </c>
      <c r="D51" s="6">
        <v>321.01028000000002</v>
      </c>
      <c r="E51" s="6">
        <v>320.96307999999999</v>
      </c>
      <c r="F51" s="6">
        <v>312.44916000000001</v>
      </c>
      <c r="G51" s="6">
        <v>273.23603000000003</v>
      </c>
      <c r="H51" s="6">
        <v>270.37883562224232</v>
      </c>
      <c r="I51" s="6">
        <v>216.88927000000001</v>
      </c>
      <c r="J51" s="6">
        <v>207.34554</v>
      </c>
      <c r="K51" s="6">
        <v>182.51603</v>
      </c>
      <c r="L51" s="6">
        <v>28.68956</v>
      </c>
      <c r="M51" s="6">
        <v>0</v>
      </c>
      <c r="N51" s="6">
        <v>0</v>
      </c>
      <c r="O51" s="6">
        <v>0</v>
      </c>
      <c r="P51" s="6">
        <v>0</v>
      </c>
      <c r="Q51" s="6">
        <v>19.106999505674438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1488.8220120378319</v>
      </c>
      <c r="D52" s="5">
        <v>1469.3999999999999</v>
      </c>
      <c r="E52" s="5">
        <v>1612.83699</v>
      </c>
      <c r="F52" s="5">
        <v>1571.3999999999999</v>
      </c>
      <c r="G52" s="5">
        <v>1609.2</v>
      </c>
      <c r="H52" s="5">
        <v>1693.7363300347301</v>
      </c>
      <c r="I52" s="5">
        <v>1593.2996000000001</v>
      </c>
      <c r="J52" s="5">
        <v>1522.33204</v>
      </c>
      <c r="K52" s="5">
        <v>1602.8340599999997</v>
      </c>
      <c r="L52" s="5">
        <v>1579.4019800000001</v>
      </c>
      <c r="M52" s="5">
        <v>1900.9744912582401</v>
      </c>
      <c r="N52" s="5">
        <v>2060.7623961020308</v>
      </c>
      <c r="O52" s="5">
        <v>1801.2895022111375</v>
      </c>
      <c r="P52" s="5">
        <v>1861.2066494697631</v>
      </c>
      <c r="Q52" s="5">
        <v>1765.9218897611026</v>
      </c>
      <c r="R52" s="5">
        <v>1670.4165472437207</v>
      </c>
    </row>
    <row r="53" spans="1:18" ht="11.25" customHeight="1" x14ac:dyDescent="0.25">
      <c r="A53" s="48" t="s">
        <v>187</v>
      </c>
      <c r="B53" s="49" t="s">
        <v>186</v>
      </c>
      <c r="C53" s="4">
        <v>1307.8297069716325</v>
      </c>
      <c r="D53" s="4">
        <v>1274.5999999999999</v>
      </c>
      <c r="E53" s="4">
        <v>1432.0369900000001</v>
      </c>
      <c r="F53" s="4">
        <v>1385.6</v>
      </c>
      <c r="G53" s="4">
        <v>1418.70135</v>
      </c>
      <c r="H53" s="4">
        <v>1506.4333778994476</v>
      </c>
      <c r="I53" s="4">
        <v>1412.9996000000001</v>
      </c>
      <c r="J53" s="4">
        <v>1331.01376</v>
      </c>
      <c r="K53" s="4">
        <v>1410.0357399999998</v>
      </c>
      <c r="L53" s="4">
        <v>1430.9019800000001</v>
      </c>
      <c r="M53" s="4">
        <v>1719.5424188982033</v>
      </c>
      <c r="N53" s="4">
        <v>1881.8141693925863</v>
      </c>
      <c r="O53" s="4">
        <v>1628.3125814109071</v>
      </c>
      <c r="P53" s="4">
        <v>1682.1154042952996</v>
      </c>
      <c r="Q53" s="4">
        <v>1581.2223578990602</v>
      </c>
      <c r="R53" s="4">
        <v>1478.52775389319</v>
      </c>
    </row>
    <row r="54" spans="1:18" ht="11.25" customHeight="1" x14ac:dyDescent="0.25">
      <c r="A54" s="48" t="s">
        <v>185</v>
      </c>
      <c r="B54" s="49" t="s">
        <v>184</v>
      </c>
      <c r="C54" s="4">
        <v>180.99230506619935</v>
      </c>
      <c r="D54" s="4">
        <v>194.8</v>
      </c>
      <c r="E54" s="4">
        <v>180.8</v>
      </c>
      <c r="F54" s="4">
        <v>185.8</v>
      </c>
      <c r="G54" s="4">
        <v>190.49865</v>
      </c>
      <c r="H54" s="4">
        <v>187.30295213528265</v>
      </c>
      <c r="I54" s="4">
        <v>180.3</v>
      </c>
      <c r="J54" s="4">
        <v>191.31827999999999</v>
      </c>
      <c r="K54" s="4">
        <v>192.79831999999999</v>
      </c>
      <c r="L54" s="4">
        <v>148.5</v>
      </c>
      <c r="M54" s="4">
        <v>181.43207236003676</v>
      </c>
      <c r="N54" s="4">
        <v>178.94822670944444</v>
      </c>
      <c r="O54" s="4">
        <v>172.97692080023046</v>
      </c>
      <c r="P54" s="4">
        <v>179.0912451744635</v>
      </c>
      <c r="Q54" s="4">
        <v>184.69953186204242</v>
      </c>
      <c r="R54" s="4">
        <v>191.8887933505307</v>
      </c>
    </row>
    <row r="55" spans="1:18" ht="11.25" customHeight="1" x14ac:dyDescent="0.25">
      <c r="A55" s="50" t="s">
        <v>183</v>
      </c>
      <c r="B55" s="51" t="s">
        <v>182</v>
      </c>
      <c r="C55" s="7">
        <v>175.92877205769645</v>
      </c>
      <c r="D55" s="7">
        <v>194.8</v>
      </c>
      <c r="E55" s="7">
        <v>180.8</v>
      </c>
      <c r="F55" s="7">
        <v>181.5</v>
      </c>
      <c r="G55" s="7">
        <v>166.3</v>
      </c>
      <c r="H55" s="7">
        <v>180.49584408139901</v>
      </c>
      <c r="I55" s="7">
        <v>161.4</v>
      </c>
      <c r="J55" s="7">
        <v>155.81827999999999</v>
      </c>
      <c r="K55" s="7">
        <v>162</v>
      </c>
      <c r="L55" s="7">
        <v>127.9</v>
      </c>
      <c r="M55" s="7">
        <v>157.92963613189116</v>
      </c>
      <c r="N55" s="7">
        <v>160.91536151406854</v>
      </c>
      <c r="O55" s="7">
        <v>150.38209897926936</v>
      </c>
      <c r="P55" s="7">
        <v>145.22289703268459</v>
      </c>
      <c r="Q55" s="7">
        <v>151.64325976879701</v>
      </c>
      <c r="R55" s="7">
        <v>144.16738320435701</v>
      </c>
    </row>
    <row r="56" spans="1:18" ht="11.25" customHeight="1" x14ac:dyDescent="0.25">
      <c r="A56" s="50" t="s">
        <v>181</v>
      </c>
      <c r="B56" s="51" t="s">
        <v>180</v>
      </c>
      <c r="C56" s="7">
        <v>5.06353300850291</v>
      </c>
      <c r="D56" s="7">
        <v>0</v>
      </c>
      <c r="E56" s="7">
        <v>0</v>
      </c>
      <c r="F56" s="7">
        <v>4.3</v>
      </c>
      <c r="G56" s="7">
        <v>24.198650000000001</v>
      </c>
      <c r="H56" s="7">
        <v>6.8071080538836304</v>
      </c>
      <c r="I56" s="7">
        <v>18.899999999999999</v>
      </c>
      <c r="J56" s="7">
        <v>35.5</v>
      </c>
      <c r="K56" s="7">
        <v>30.79832</v>
      </c>
      <c r="L56" s="7">
        <v>20.6</v>
      </c>
      <c r="M56" s="7">
        <v>23.502436228145601</v>
      </c>
      <c r="N56" s="7">
        <v>18.032865195375901</v>
      </c>
      <c r="O56" s="7">
        <v>22.594821820961101</v>
      </c>
      <c r="P56" s="7">
        <v>33.868348141778903</v>
      </c>
      <c r="Q56" s="7">
        <v>33.056272093245397</v>
      </c>
      <c r="R56" s="7">
        <v>47.721410146173703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87.82363618993034</v>
      </c>
      <c r="D60" s="5">
        <v>90.7</v>
      </c>
      <c r="E60" s="5">
        <v>85.2</v>
      </c>
      <c r="F60" s="5">
        <v>100.2</v>
      </c>
      <c r="G60" s="5">
        <v>94.4</v>
      </c>
      <c r="H60" s="5">
        <v>97.902933027610672</v>
      </c>
      <c r="I60" s="5">
        <v>82.401139999999998</v>
      </c>
      <c r="J60" s="5">
        <v>89</v>
      </c>
      <c r="K60" s="5">
        <v>81.901139999999998</v>
      </c>
      <c r="L60" s="5">
        <v>389.69463999999999</v>
      </c>
      <c r="M60" s="5">
        <v>405.87083213910375</v>
      </c>
      <c r="N60" s="5">
        <v>408.04432979841346</v>
      </c>
      <c r="O60" s="5">
        <v>402.5986433553071</v>
      </c>
      <c r="P60" s="5">
        <v>408.71309830897178</v>
      </c>
      <c r="Q60" s="5">
        <v>391.97000095538402</v>
      </c>
      <c r="R60" s="5">
        <v>372.16967612496433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614.52660743288482</v>
      </c>
      <c r="D79" s="5">
        <v>650.6</v>
      </c>
      <c r="E79" s="5">
        <v>647.11483999999996</v>
      </c>
      <c r="F79" s="5">
        <v>662.19999999999993</v>
      </c>
      <c r="G79" s="5">
        <v>681.89999999999986</v>
      </c>
      <c r="H79" s="5">
        <v>722.17804457476302</v>
      </c>
      <c r="I79" s="5">
        <v>712.39981999999998</v>
      </c>
      <c r="J79" s="5">
        <v>729.21535000000006</v>
      </c>
      <c r="K79" s="5">
        <v>736.71565999999984</v>
      </c>
      <c r="L79" s="5">
        <v>772.00097000000005</v>
      </c>
      <c r="M79" s="5">
        <v>773.33524410050597</v>
      </c>
      <c r="N79" s="5">
        <v>851.15123722174542</v>
      </c>
      <c r="O79" s="5">
        <v>808.09148891892346</v>
      </c>
      <c r="P79" s="5">
        <v>898.63380147129271</v>
      </c>
      <c r="Q79" s="5">
        <v>880.14257787406427</v>
      </c>
      <c r="R79" s="5">
        <v>853.73077290532183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358</v>
      </c>
      <c r="B1" s="42" t="s">
        <v>357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312.38766831578039</v>
      </c>
      <c r="D2" s="45">
        <v>331.05431000000004</v>
      </c>
      <c r="E2" s="45">
        <v>338.73894999999999</v>
      </c>
      <c r="F2" s="45">
        <v>341.90565000000004</v>
      </c>
      <c r="G2" s="45">
        <v>358.46040999999991</v>
      </c>
      <c r="H2" s="45">
        <v>371.71889238685515</v>
      </c>
      <c r="I2" s="45">
        <v>373.50748999999996</v>
      </c>
      <c r="J2" s="45">
        <v>379.61824999999999</v>
      </c>
      <c r="K2" s="45">
        <v>375.2845099999999</v>
      </c>
      <c r="L2" s="45">
        <v>423.39945000000006</v>
      </c>
      <c r="M2" s="45">
        <v>382.10355260943589</v>
      </c>
      <c r="N2" s="45">
        <v>414.25436397030575</v>
      </c>
      <c r="O2" s="45">
        <v>399.92572182371811</v>
      </c>
      <c r="P2" s="45">
        <v>412.64255210673878</v>
      </c>
      <c r="Q2" s="45">
        <v>399.30385737426457</v>
      </c>
      <c r="R2" s="45">
        <v>428.53658103954518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312.38766831578039</v>
      </c>
      <c r="D79" s="5">
        <v>331.05431000000004</v>
      </c>
      <c r="E79" s="5">
        <v>338.73894999999999</v>
      </c>
      <c r="F79" s="5">
        <v>341.90565000000004</v>
      </c>
      <c r="G79" s="5">
        <v>358.46040999999991</v>
      </c>
      <c r="H79" s="5">
        <v>371.71889238685515</v>
      </c>
      <c r="I79" s="5">
        <v>373.50748999999996</v>
      </c>
      <c r="J79" s="5">
        <v>379.61824999999999</v>
      </c>
      <c r="K79" s="5">
        <v>375.2845099999999</v>
      </c>
      <c r="L79" s="5">
        <v>423.39945000000006</v>
      </c>
      <c r="M79" s="5">
        <v>382.10355260943589</v>
      </c>
      <c r="N79" s="5">
        <v>414.25436397030575</v>
      </c>
      <c r="O79" s="5">
        <v>399.92572182371811</v>
      </c>
      <c r="P79" s="5">
        <v>412.64255210673878</v>
      </c>
      <c r="Q79" s="5">
        <v>399.30385737426457</v>
      </c>
      <c r="R79" s="5">
        <v>428.53658103954518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360</v>
      </c>
      <c r="B1" s="42" t="s">
        <v>359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362</v>
      </c>
      <c r="B1" s="42" t="s">
        <v>361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3222.3676054656994</v>
      </c>
      <c r="D2" s="45">
        <v>3208.7079100000001</v>
      </c>
      <c r="E2" s="45">
        <v>3052.6141600000001</v>
      </c>
      <c r="F2" s="45">
        <v>3185.4855200000002</v>
      </c>
      <c r="G2" s="45">
        <v>3342.3465799999999</v>
      </c>
      <c r="H2" s="45">
        <v>3519.4954440215729</v>
      </c>
      <c r="I2" s="45">
        <v>3365.3541399999999</v>
      </c>
      <c r="J2" s="45">
        <v>3635.3593200000014</v>
      </c>
      <c r="K2" s="45">
        <v>3484.4627300000006</v>
      </c>
      <c r="L2" s="45">
        <v>3348.6933599999993</v>
      </c>
      <c r="M2" s="45">
        <v>3485.6196503323836</v>
      </c>
      <c r="N2" s="45">
        <v>3852.1988009466204</v>
      </c>
      <c r="O2" s="45">
        <v>3599.8948682540504</v>
      </c>
      <c r="P2" s="45">
        <v>3432.1247151674315</v>
      </c>
      <c r="Q2" s="45">
        <v>3504.1133432688848</v>
      </c>
      <c r="R2" s="45">
        <v>3667.0763438071185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2330.7060409746091</v>
      </c>
      <c r="D21" s="5">
        <v>2324.90004</v>
      </c>
      <c r="E21" s="5">
        <v>2099.3482899999999</v>
      </c>
      <c r="F21" s="5">
        <v>2184.69985</v>
      </c>
      <c r="G21" s="5">
        <v>2330.59987</v>
      </c>
      <c r="H21" s="5">
        <v>2385.7240881824005</v>
      </c>
      <c r="I21" s="5">
        <v>2249.0994900000001</v>
      </c>
      <c r="J21" s="5">
        <v>2498.5523900000012</v>
      </c>
      <c r="K21" s="5">
        <v>2311.6490500000009</v>
      </c>
      <c r="L21" s="5">
        <v>1925.3027699999993</v>
      </c>
      <c r="M21" s="5">
        <v>1782.4588397431905</v>
      </c>
      <c r="N21" s="5">
        <v>1917.4547538269669</v>
      </c>
      <c r="O21" s="5">
        <v>2018.5450558247051</v>
      </c>
      <c r="P21" s="5">
        <v>1860.5139963695428</v>
      </c>
      <c r="Q21" s="5">
        <v>1968.8205523306517</v>
      </c>
      <c r="R21" s="5">
        <v>2265.1188861414494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2330.7060409746091</v>
      </c>
      <c r="D30" s="4">
        <v>2324.90004</v>
      </c>
      <c r="E30" s="4">
        <v>2099.3482899999999</v>
      </c>
      <c r="F30" s="4">
        <v>2184.69985</v>
      </c>
      <c r="G30" s="4">
        <v>2330.59987</v>
      </c>
      <c r="H30" s="4">
        <v>2385.7240881824005</v>
      </c>
      <c r="I30" s="4">
        <v>2249.0994900000001</v>
      </c>
      <c r="J30" s="4">
        <v>2498.5523900000012</v>
      </c>
      <c r="K30" s="4">
        <v>2311.6490500000009</v>
      </c>
      <c r="L30" s="4">
        <v>1925.3027699999993</v>
      </c>
      <c r="M30" s="4">
        <v>1782.4588397431905</v>
      </c>
      <c r="N30" s="4">
        <v>1917.4547538269669</v>
      </c>
      <c r="O30" s="4">
        <v>2018.5450558247051</v>
      </c>
      <c r="P30" s="4">
        <v>1860.5139963695428</v>
      </c>
      <c r="Q30" s="4">
        <v>1968.8205523306517</v>
      </c>
      <c r="R30" s="4">
        <v>2265.1188861414494</v>
      </c>
    </row>
    <row r="31" spans="1:18" ht="11.25" customHeight="1" x14ac:dyDescent="0.25">
      <c r="A31" s="50" t="s">
        <v>231</v>
      </c>
      <c r="B31" s="51" t="s">
        <v>230</v>
      </c>
      <c r="C31" s="7">
        <v>1590.0867849817892</v>
      </c>
      <c r="D31" s="7">
        <v>1576.0759800000001</v>
      </c>
      <c r="E31" s="7">
        <v>1459.52188</v>
      </c>
      <c r="F31" s="7">
        <v>1550.1</v>
      </c>
      <c r="G31" s="7">
        <v>1755.2239999999999</v>
      </c>
      <c r="H31" s="7">
        <v>1778.9958918505799</v>
      </c>
      <c r="I31" s="7">
        <v>1735.8248900000001</v>
      </c>
      <c r="J31" s="7">
        <v>1919.3251600000001</v>
      </c>
      <c r="K31" s="7">
        <v>1753.1</v>
      </c>
      <c r="L31" s="7">
        <v>1658.1</v>
      </c>
      <c r="M31" s="7">
        <v>1595.4849103161641</v>
      </c>
      <c r="N31" s="7">
        <v>1690.4737020668733</v>
      </c>
      <c r="O31" s="7">
        <v>1733.6629406706772</v>
      </c>
      <c r="P31" s="7">
        <v>1613.8339543326599</v>
      </c>
      <c r="Q31" s="7">
        <v>1682.9320722269977</v>
      </c>
      <c r="R31" s="7">
        <v>1942.0019094596946</v>
      </c>
    </row>
    <row r="32" spans="1:18" ht="11.25" customHeight="1" x14ac:dyDescent="0.25">
      <c r="A32" s="52" t="s">
        <v>229</v>
      </c>
      <c r="B32" s="53" t="s">
        <v>228</v>
      </c>
      <c r="C32" s="6">
        <v>1590.0867849817892</v>
      </c>
      <c r="D32" s="6">
        <v>1576.0759800000001</v>
      </c>
      <c r="E32" s="6">
        <v>1459.52188</v>
      </c>
      <c r="F32" s="6">
        <v>1550.1</v>
      </c>
      <c r="G32" s="6">
        <v>1755.2239999999999</v>
      </c>
      <c r="H32" s="6">
        <v>1778.9958918505799</v>
      </c>
      <c r="I32" s="6">
        <v>1735.8248900000001</v>
      </c>
      <c r="J32" s="6">
        <v>1919.3251600000001</v>
      </c>
      <c r="K32" s="6">
        <v>1753.1</v>
      </c>
      <c r="L32" s="6">
        <v>1658.1</v>
      </c>
      <c r="M32" s="6">
        <v>1595.4849103161641</v>
      </c>
      <c r="N32" s="6">
        <v>1690.4737020668733</v>
      </c>
      <c r="O32" s="6">
        <v>1733.6629406706772</v>
      </c>
      <c r="P32" s="6">
        <v>1613.8339543326599</v>
      </c>
      <c r="Q32" s="6">
        <v>1682.9320722269977</v>
      </c>
      <c r="R32" s="6">
        <v>1942.0019094596946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3.2483299795430867</v>
      </c>
      <c r="D34" s="7">
        <v>1.1000399999998081</v>
      </c>
      <c r="E34" s="7">
        <v>1.0998799999997573</v>
      </c>
      <c r="F34" s="7">
        <v>1.100170000000162</v>
      </c>
      <c r="G34" s="7">
        <v>6.5008600000001024</v>
      </c>
      <c r="H34" s="7">
        <v>1.0748275267669669</v>
      </c>
      <c r="I34" s="7">
        <v>1.0999400000000605</v>
      </c>
      <c r="J34" s="7">
        <v>4.300950000001194</v>
      </c>
      <c r="K34" s="7">
        <v>1.1000900000008187</v>
      </c>
      <c r="L34" s="7">
        <v>2.199189999999362</v>
      </c>
      <c r="M34" s="7">
        <v>1.0749746804926872</v>
      </c>
      <c r="N34" s="7">
        <v>1.0748339818167096</v>
      </c>
      <c r="O34" s="7">
        <v>1.0747564911923746</v>
      </c>
      <c r="P34" s="7">
        <v>1.0748065348237332</v>
      </c>
      <c r="Q34" s="7">
        <v>2.1495374443886703</v>
      </c>
      <c r="R34" s="7">
        <v>43.184173110631036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2.0302268941291817</v>
      </c>
      <c r="D43" s="7">
        <v>1.0001</v>
      </c>
      <c r="E43" s="7">
        <v>0</v>
      </c>
      <c r="F43" s="7">
        <v>1.0001599999999997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1.0269840913131336</v>
      </c>
      <c r="P43" s="7">
        <v>1.0270373554982331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257.00022485211423</v>
      </c>
      <c r="D44" s="7">
        <v>303.80973</v>
      </c>
      <c r="E44" s="7">
        <v>237.87263999999999</v>
      </c>
      <c r="F44" s="7">
        <v>200.63157000000001</v>
      </c>
      <c r="G44" s="7">
        <v>165.3218</v>
      </c>
      <c r="H44" s="7">
        <v>180.57102449683356</v>
      </c>
      <c r="I44" s="7">
        <v>155.69229999999999</v>
      </c>
      <c r="J44" s="7">
        <v>162.43567999999999</v>
      </c>
      <c r="K44" s="7">
        <v>160.51410000000001</v>
      </c>
      <c r="L44" s="7">
        <v>57.279159999999997</v>
      </c>
      <c r="M44" s="7">
        <v>7.6442643946146154</v>
      </c>
      <c r="N44" s="7">
        <v>4.7770399191853796</v>
      </c>
      <c r="O44" s="7">
        <v>7.6427128262573678</v>
      </c>
      <c r="P44" s="7">
        <v>6.6876851055699102</v>
      </c>
      <c r="Q44" s="7">
        <v>4.776749876418604</v>
      </c>
      <c r="R44" s="7">
        <v>6.6878144197879541</v>
      </c>
    </row>
    <row r="45" spans="1:18" ht="11.25" customHeight="1" x14ac:dyDescent="0.25">
      <c r="A45" s="50" t="s">
        <v>203</v>
      </c>
      <c r="B45" s="51" t="s">
        <v>202</v>
      </c>
      <c r="C45" s="7">
        <v>478.3404742670337</v>
      </c>
      <c r="D45" s="7">
        <v>442.91419000000002</v>
      </c>
      <c r="E45" s="7">
        <v>400.85388999999998</v>
      </c>
      <c r="F45" s="7">
        <v>431.86795000000001</v>
      </c>
      <c r="G45" s="7">
        <v>403.55321000000004</v>
      </c>
      <c r="H45" s="7">
        <v>425.08234430821977</v>
      </c>
      <c r="I45" s="7">
        <v>356.48235999999997</v>
      </c>
      <c r="J45" s="7">
        <v>412.49059999999997</v>
      </c>
      <c r="K45" s="7">
        <v>396.93486000000001</v>
      </c>
      <c r="L45" s="7">
        <v>207.72442000000001</v>
      </c>
      <c r="M45" s="7">
        <v>178.25469035191909</v>
      </c>
      <c r="N45" s="7">
        <v>221.12917785909141</v>
      </c>
      <c r="O45" s="7">
        <v>275.13766174526495</v>
      </c>
      <c r="P45" s="7">
        <v>237.89051304099118</v>
      </c>
      <c r="Q45" s="7">
        <v>278.96219278284684</v>
      </c>
      <c r="R45" s="7">
        <v>273.24498915133591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135.3550440740641</v>
      </c>
      <c r="D49" s="6">
        <v>121.90391</v>
      </c>
      <c r="E49" s="6">
        <v>79.890810000000002</v>
      </c>
      <c r="F49" s="6">
        <v>119.41879</v>
      </c>
      <c r="G49" s="6">
        <v>130.31718000000001</v>
      </c>
      <c r="H49" s="6">
        <v>154.70350868597745</v>
      </c>
      <c r="I49" s="6">
        <v>139.59308999999999</v>
      </c>
      <c r="J49" s="6">
        <v>205.14506</v>
      </c>
      <c r="K49" s="6">
        <v>214.41883000000001</v>
      </c>
      <c r="L49" s="6">
        <v>179.03486000000001</v>
      </c>
      <c r="M49" s="6">
        <v>178.25469035191909</v>
      </c>
      <c r="N49" s="6">
        <v>221.12917785909141</v>
      </c>
      <c r="O49" s="6">
        <v>275.13766174526495</v>
      </c>
      <c r="P49" s="6">
        <v>237.89051304099118</v>
      </c>
      <c r="Q49" s="6">
        <v>259.85519327717242</v>
      </c>
      <c r="R49" s="6">
        <v>273.24498915133591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342.9854301929696</v>
      </c>
      <c r="D51" s="6">
        <v>321.01028000000002</v>
      </c>
      <c r="E51" s="6">
        <v>320.96307999999999</v>
      </c>
      <c r="F51" s="6">
        <v>312.44916000000001</v>
      </c>
      <c r="G51" s="6">
        <v>273.23603000000003</v>
      </c>
      <c r="H51" s="6">
        <v>270.37883562224232</v>
      </c>
      <c r="I51" s="6">
        <v>216.88927000000001</v>
      </c>
      <c r="J51" s="6">
        <v>207.34554</v>
      </c>
      <c r="K51" s="6">
        <v>182.51603</v>
      </c>
      <c r="L51" s="6">
        <v>28.68956</v>
      </c>
      <c r="M51" s="6">
        <v>0</v>
      </c>
      <c r="N51" s="6">
        <v>0</v>
      </c>
      <c r="O51" s="6">
        <v>0</v>
      </c>
      <c r="P51" s="6">
        <v>0</v>
      </c>
      <c r="Q51" s="6">
        <v>19.106999505674438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593.03178303038362</v>
      </c>
      <c r="D52" s="5">
        <v>576.84057999999993</v>
      </c>
      <c r="E52" s="5">
        <v>676.17025000000001</v>
      </c>
      <c r="F52" s="5">
        <v>690.38926000000004</v>
      </c>
      <c r="G52" s="5">
        <v>709.49030000000005</v>
      </c>
      <c r="H52" s="5">
        <v>821.12026225854459</v>
      </c>
      <c r="I52" s="5">
        <v>817.14916000000005</v>
      </c>
      <c r="J52" s="5">
        <v>835.62845000000004</v>
      </c>
      <c r="K52" s="5">
        <v>887.76897999999983</v>
      </c>
      <c r="L52" s="5">
        <v>822.19069000000002</v>
      </c>
      <c r="M52" s="5">
        <v>1072.3939509231493</v>
      </c>
      <c r="N52" s="5">
        <v>1265.5934079516162</v>
      </c>
      <c r="O52" s="5">
        <v>973.61731199339761</v>
      </c>
      <c r="P52" s="5">
        <v>960.6491123444124</v>
      </c>
      <c r="Q52" s="5">
        <v>946.99072554209215</v>
      </c>
      <c r="R52" s="5">
        <v>857.41134573846978</v>
      </c>
    </row>
    <row r="53" spans="1:18" ht="11.25" customHeight="1" x14ac:dyDescent="0.25">
      <c r="A53" s="48" t="s">
        <v>187</v>
      </c>
      <c r="B53" s="49" t="s">
        <v>186</v>
      </c>
      <c r="C53" s="4">
        <v>593.03178303038362</v>
      </c>
      <c r="D53" s="4">
        <v>576.84057999999993</v>
      </c>
      <c r="E53" s="4">
        <v>676.17025000000001</v>
      </c>
      <c r="F53" s="4">
        <v>690.38926000000004</v>
      </c>
      <c r="G53" s="4">
        <v>709.49030000000005</v>
      </c>
      <c r="H53" s="4">
        <v>821.12026225854459</v>
      </c>
      <c r="I53" s="4">
        <v>817.14916000000005</v>
      </c>
      <c r="J53" s="4">
        <v>835.62845000000004</v>
      </c>
      <c r="K53" s="4">
        <v>887.76897999999983</v>
      </c>
      <c r="L53" s="4">
        <v>822.19069000000002</v>
      </c>
      <c r="M53" s="4">
        <v>1072.3939509231493</v>
      </c>
      <c r="N53" s="4">
        <v>1265.5934079516162</v>
      </c>
      <c r="O53" s="4">
        <v>973.61731199339761</v>
      </c>
      <c r="P53" s="4">
        <v>960.6491123444124</v>
      </c>
      <c r="Q53" s="4">
        <v>946.99072554209215</v>
      </c>
      <c r="R53" s="4">
        <v>857.41134573846978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87.537021113977346</v>
      </c>
      <c r="D60" s="5">
        <v>88.397460000000009</v>
      </c>
      <c r="E60" s="5">
        <v>76.231830000000002</v>
      </c>
      <c r="F60" s="5">
        <v>93.599810000000005</v>
      </c>
      <c r="G60" s="5">
        <v>92.186170000000004</v>
      </c>
      <c r="H60" s="5">
        <v>89.519442055985564</v>
      </c>
      <c r="I60" s="5">
        <v>81.101119999999995</v>
      </c>
      <c r="J60" s="5">
        <v>78.761669999999995</v>
      </c>
      <c r="K60" s="5">
        <v>73.547359999999998</v>
      </c>
      <c r="L60" s="5">
        <v>386.90658000000002</v>
      </c>
      <c r="M60" s="5">
        <v>402.47921397026886</v>
      </c>
      <c r="N60" s="5">
        <v>403.7212190694558</v>
      </c>
      <c r="O60" s="5">
        <v>382.4399226283108</v>
      </c>
      <c r="P60" s="5">
        <v>385.1628929015007</v>
      </c>
      <c r="Q60" s="5">
        <v>359.58249737269563</v>
      </c>
      <c r="R60" s="5">
        <v>322.2750497299092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211.09276034672899</v>
      </c>
      <c r="D79" s="5">
        <v>218.56983</v>
      </c>
      <c r="E79" s="5">
        <v>200.86378999999999</v>
      </c>
      <c r="F79" s="5">
        <v>216.79660000000001</v>
      </c>
      <c r="G79" s="5">
        <v>210.07024000000001</v>
      </c>
      <c r="H79" s="5">
        <v>223.13165152464219</v>
      </c>
      <c r="I79" s="5">
        <v>218.00436999999999</v>
      </c>
      <c r="J79" s="5">
        <v>222.41681</v>
      </c>
      <c r="K79" s="5">
        <v>211.49734000000001</v>
      </c>
      <c r="L79" s="5">
        <v>214.29331999999999</v>
      </c>
      <c r="M79" s="5">
        <v>228.28764569577447</v>
      </c>
      <c r="N79" s="5">
        <v>265.4294200985812</v>
      </c>
      <c r="O79" s="5">
        <v>225.29257780763689</v>
      </c>
      <c r="P79" s="5">
        <v>225.79871355197542</v>
      </c>
      <c r="Q79" s="5">
        <v>228.71956802344536</v>
      </c>
      <c r="R79" s="5">
        <v>222.27106219729015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364</v>
      </c>
      <c r="B1" s="42" t="s">
        <v>363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788.57546627921909</v>
      </c>
      <c r="D2" s="45">
        <v>778.13821999999993</v>
      </c>
      <c r="E2" s="45">
        <v>833.25186999999994</v>
      </c>
      <c r="F2" s="45">
        <v>777.51242999999988</v>
      </c>
      <c r="G2" s="45">
        <v>800.70132999999998</v>
      </c>
      <c r="H2" s="45">
        <v>793.0780519389117</v>
      </c>
      <c r="I2" s="45">
        <v>697.73795000000007</v>
      </c>
      <c r="J2" s="45">
        <v>603.60845000000006</v>
      </c>
      <c r="K2" s="45">
        <v>654.26143999999999</v>
      </c>
      <c r="L2" s="45">
        <v>717.01076999999998</v>
      </c>
      <c r="M2" s="45">
        <v>791.0091686620683</v>
      </c>
      <c r="N2" s="45">
        <v>767.410387553487</v>
      </c>
      <c r="O2" s="45">
        <v>814.70824845162133</v>
      </c>
      <c r="P2" s="45">
        <v>955.28982058444581</v>
      </c>
      <c r="Q2" s="45">
        <v>835.64481986231544</v>
      </c>
      <c r="R2" s="45">
        <v>783.74638737987721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1.0270248513234757</v>
      </c>
      <c r="D21" s="5">
        <v>0.99995999999999996</v>
      </c>
      <c r="E21" s="5">
        <v>0.99987999999999999</v>
      </c>
      <c r="F21" s="5">
        <v>1.0001500000000001</v>
      </c>
      <c r="G21" s="5">
        <v>1.00013</v>
      </c>
      <c r="H21" s="5">
        <v>1.0270574144661138</v>
      </c>
      <c r="I21" s="5">
        <v>0.99995000000000001</v>
      </c>
      <c r="J21" s="5">
        <v>1.0002200000000001</v>
      </c>
      <c r="K21" s="5">
        <v>1.0000899999999999</v>
      </c>
      <c r="L21" s="5">
        <v>0.99963999999999997</v>
      </c>
      <c r="M21" s="5">
        <v>2.030507729819512</v>
      </c>
      <c r="N21" s="5">
        <v>4.0843691309034984</v>
      </c>
      <c r="O21" s="5">
        <v>4.084080111246478</v>
      </c>
      <c r="P21" s="5">
        <v>4.08426483233018</v>
      </c>
      <c r="Q21" s="5">
        <v>4.0841211443379049</v>
      </c>
      <c r="R21" s="5">
        <v>3.0572865919030652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1.0270248513234757</v>
      </c>
      <c r="D30" s="4">
        <v>0.99995999999999996</v>
      </c>
      <c r="E30" s="4">
        <v>0.99987999999999999</v>
      </c>
      <c r="F30" s="4">
        <v>1.0001500000000001</v>
      </c>
      <c r="G30" s="4">
        <v>1.00013</v>
      </c>
      <c r="H30" s="4">
        <v>1.0270574144661138</v>
      </c>
      <c r="I30" s="4">
        <v>0.99995000000000001</v>
      </c>
      <c r="J30" s="4">
        <v>1.0002200000000001</v>
      </c>
      <c r="K30" s="4">
        <v>1.0000899999999999</v>
      </c>
      <c r="L30" s="4">
        <v>0.99963999999999997</v>
      </c>
      <c r="M30" s="4">
        <v>2.030507729819512</v>
      </c>
      <c r="N30" s="4">
        <v>4.0843691309034984</v>
      </c>
      <c r="O30" s="4">
        <v>4.084080111246478</v>
      </c>
      <c r="P30" s="4">
        <v>4.08426483233018</v>
      </c>
      <c r="Q30" s="4">
        <v>4.0841211443379049</v>
      </c>
      <c r="R30" s="4">
        <v>3.0572865919030652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1.0270248513234757</v>
      </c>
      <c r="D43" s="7">
        <v>0.99995999999999996</v>
      </c>
      <c r="E43" s="7">
        <v>0.99987999999999999</v>
      </c>
      <c r="F43" s="7">
        <v>1.0001500000000001</v>
      </c>
      <c r="G43" s="7">
        <v>1.00013</v>
      </c>
      <c r="H43" s="7">
        <v>1.0270574144661138</v>
      </c>
      <c r="I43" s="7">
        <v>0.99995000000000001</v>
      </c>
      <c r="J43" s="7">
        <v>1.0002200000000001</v>
      </c>
      <c r="K43" s="7">
        <v>1.0000899999999999</v>
      </c>
      <c r="L43" s="7">
        <v>0.99963999999999997</v>
      </c>
      <c r="M43" s="7">
        <v>2.030507729819512</v>
      </c>
      <c r="N43" s="7">
        <v>4.0843691309034984</v>
      </c>
      <c r="O43" s="7">
        <v>4.084080111246478</v>
      </c>
      <c r="P43" s="7">
        <v>4.08426483233018</v>
      </c>
      <c r="Q43" s="7">
        <v>4.0841211443379049</v>
      </c>
      <c r="R43" s="7">
        <v>3.0572865919030652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714.79792394124888</v>
      </c>
      <c r="D52" s="5">
        <v>697.75941999999998</v>
      </c>
      <c r="E52" s="5">
        <v>748.66705999999999</v>
      </c>
      <c r="F52" s="5">
        <v>694.31098999999995</v>
      </c>
      <c r="G52" s="5">
        <v>707.51149999999996</v>
      </c>
      <c r="H52" s="5">
        <v>685.16980533857134</v>
      </c>
      <c r="I52" s="5">
        <v>595.85044000000005</v>
      </c>
      <c r="J52" s="5">
        <v>495.38531</v>
      </c>
      <c r="K52" s="5">
        <v>522.26675999999998</v>
      </c>
      <c r="L52" s="5">
        <v>607.71127000000001</v>
      </c>
      <c r="M52" s="5">
        <v>647.14846797505402</v>
      </c>
      <c r="N52" s="5">
        <v>614.83553837643217</v>
      </c>
      <c r="O52" s="5">
        <v>653.35782250831346</v>
      </c>
      <c r="P52" s="5">
        <v>718.36108162283676</v>
      </c>
      <c r="Q52" s="5">
        <v>607.74388450390302</v>
      </c>
      <c r="R52" s="5">
        <v>611.61037737427102</v>
      </c>
    </row>
    <row r="53" spans="1:18" ht="11.25" customHeight="1" x14ac:dyDescent="0.25">
      <c r="A53" s="48" t="s">
        <v>187</v>
      </c>
      <c r="B53" s="49" t="s">
        <v>186</v>
      </c>
      <c r="C53" s="4">
        <v>714.79792394124888</v>
      </c>
      <c r="D53" s="4">
        <v>697.75941999999998</v>
      </c>
      <c r="E53" s="4">
        <v>748.66705999999999</v>
      </c>
      <c r="F53" s="4">
        <v>694.31098999999995</v>
      </c>
      <c r="G53" s="4">
        <v>707.51149999999996</v>
      </c>
      <c r="H53" s="4">
        <v>685.16980533857134</v>
      </c>
      <c r="I53" s="4">
        <v>595.85044000000005</v>
      </c>
      <c r="J53" s="4">
        <v>495.38531</v>
      </c>
      <c r="K53" s="4">
        <v>522.26675999999998</v>
      </c>
      <c r="L53" s="4">
        <v>607.71127000000001</v>
      </c>
      <c r="M53" s="4">
        <v>647.14846797505402</v>
      </c>
      <c r="N53" s="4">
        <v>614.83553837643217</v>
      </c>
      <c r="O53" s="4">
        <v>653.35782250831346</v>
      </c>
      <c r="P53" s="4">
        <v>718.36108162283676</v>
      </c>
      <c r="Q53" s="4">
        <v>607.74388450390302</v>
      </c>
      <c r="R53" s="4">
        <v>611.61037737427102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0.21496779449241271</v>
      </c>
      <c r="N60" s="5">
        <v>0</v>
      </c>
      <c r="O60" s="5">
        <v>0</v>
      </c>
      <c r="P60" s="5">
        <v>0</v>
      </c>
      <c r="Q60" s="5">
        <v>0</v>
      </c>
      <c r="R60" s="5">
        <v>2.3884454952157012E-2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72.750517486646729</v>
      </c>
      <c r="D79" s="5">
        <v>79.378839999999997</v>
      </c>
      <c r="E79" s="5">
        <v>83.58493</v>
      </c>
      <c r="F79" s="5">
        <v>82.20129</v>
      </c>
      <c r="G79" s="5">
        <v>92.189700000000002</v>
      </c>
      <c r="H79" s="5">
        <v>106.88118918587429</v>
      </c>
      <c r="I79" s="5">
        <v>100.88755999999999</v>
      </c>
      <c r="J79" s="5">
        <v>107.22292</v>
      </c>
      <c r="K79" s="5">
        <v>130.99458999999999</v>
      </c>
      <c r="L79" s="5">
        <v>108.29986</v>
      </c>
      <c r="M79" s="5">
        <v>141.61522516270239</v>
      </c>
      <c r="N79" s="5">
        <v>148.49048004615133</v>
      </c>
      <c r="O79" s="5">
        <v>157.2663458320614</v>
      </c>
      <c r="P79" s="5">
        <v>232.84447412927892</v>
      </c>
      <c r="Q79" s="5">
        <v>223.81681421407444</v>
      </c>
      <c r="R79" s="5">
        <v>169.05483895875093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366</v>
      </c>
      <c r="B1" s="42" t="s">
        <v>365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368</v>
      </c>
      <c r="B1" s="42" t="s">
        <v>367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370</v>
      </c>
      <c r="B1" s="42" t="s">
        <v>369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188.20547700834825</v>
      </c>
      <c r="D2" s="45">
        <v>201.89902000000001</v>
      </c>
      <c r="E2" s="45">
        <v>188.49453</v>
      </c>
      <c r="F2" s="45">
        <v>193.29624000000001</v>
      </c>
      <c r="G2" s="45">
        <v>198.19390999999999</v>
      </c>
      <c r="H2" s="45">
        <v>194.94701942329201</v>
      </c>
      <c r="I2" s="45">
        <v>188.20016000000001</v>
      </c>
      <c r="J2" s="45">
        <v>198.01859999999999</v>
      </c>
      <c r="K2" s="45">
        <v>199.19806</v>
      </c>
      <c r="L2" s="45">
        <v>154.19630000000001</v>
      </c>
      <c r="M2" s="45">
        <v>188.5735251810282</v>
      </c>
      <c r="N2" s="45">
        <v>185.92252623871519</v>
      </c>
      <c r="O2" s="45">
        <v>179.7614859271128</v>
      </c>
      <c r="P2" s="45">
        <v>186.5678736363495</v>
      </c>
      <c r="Q2" s="45">
        <v>192.69990345557443</v>
      </c>
      <c r="R2" s="45">
        <v>199.6273872785662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180.99230506619935</v>
      </c>
      <c r="D52" s="5">
        <v>194.8</v>
      </c>
      <c r="E52" s="5">
        <v>180.8</v>
      </c>
      <c r="F52" s="5">
        <v>185.8</v>
      </c>
      <c r="G52" s="5">
        <v>190.49865</v>
      </c>
      <c r="H52" s="5">
        <v>187.30295213528265</v>
      </c>
      <c r="I52" s="5">
        <v>180.3</v>
      </c>
      <c r="J52" s="5">
        <v>191.31827999999999</v>
      </c>
      <c r="K52" s="5">
        <v>192.79831999999999</v>
      </c>
      <c r="L52" s="5">
        <v>148.5</v>
      </c>
      <c r="M52" s="5">
        <v>181.43207236003676</v>
      </c>
      <c r="N52" s="5">
        <v>178.94822670944444</v>
      </c>
      <c r="O52" s="5">
        <v>172.97692080023046</v>
      </c>
      <c r="P52" s="5">
        <v>179.0912451744635</v>
      </c>
      <c r="Q52" s="5">
        <v>184.69953186204242</v>
      </c>
      <c r="R52" s="5">
        <v>191.8887933505307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180.99230506619935</v>
      </c>
      <c r="D54" s="4">
        <v>194.8</v>
      </c>
      <c r="E54" s="4">
        <v>180.8</v>
      </c>
      <c r="F54" s="4">
        <v>185.8</v>
      </c>
      <c r="G54" s="4">
        <v>190.49865</v>
      </c>
      <c r="H54" s="4">
        <v>187.30295213528265</v>
      </c>
      <c r="I54" s="4">
        <v>180.3</v>
      </c>
      <c r="J54" s="4">
        <v>191.31827999999999</v>
      </c>
      <c r="K54" s="4">
        <v>192.79831999999999</v>
      </c>
      <c r="L54" s="4">
        <v>148.5</v>
      </c>
      <c r="M54" s="4">
        <v>181.43207236003676</v>
      </c>
      <c r="N54" s="4">
        <v>178.94822670944444</v>
      </c>
      <c r="O54" s="4">
        <v>172.97692080023046</v>
      </c>
      <c r="P54" s="4">
        <v>179.0912451744635</v>
      </c>
      <c r="Q54" s="4">
        <v>184.69953186204242</v>
      </c>
      <c r="R54" s="4">
        <v>191.8887933505307</v>
      </c>
    </row>
    <row r="55" spans="1:18" ht="11.25" customHeight="1" x14ac:dyDescent="0.25">
      <c r="A55" s="50" t="s">
        <v>183</v>
      </c>
      <c r="B55" s="51" t="s">
        <v>182</v>
      </c>
      <c r="C55" s="7">
        <v>175.92877205769645</v>
      </c>
      <c r="D55" s="7">
        <v>194.8</v>
      </c>
      <c r="E55" s="7">
        <v>180.8</v>
      </c>
      <c r="F55" s="7">
        <v>181.5</v>
      </c>
      <c r="G55" s="7">
        <v>166.3</v>
      </c>
      <c r="H55" s="7">
        <v>180.49584408139901</v>
      </c>
      <c r="I55" s="7">
        <v>161.4</v>
      </c>
      <c r="J55" s="7">
        <v>155.81827999999999</v>
      </c>
      <c r="K55" s="7">
        <v>162</v>
      </c>
      <c r="L55" s="7">
        <v>127.9</v>
      </c>
      <c r="M55" s="7">
        <v>157.92963613189116</v>
      </c>
      <c r="N55" s="7">
        <v>160.91536151406854</v>
      </c>
      <c r="O55" s="7">
        <v>150.38209897926936</v>
      </c>
      <c r="P55" s="7">
        <v>145.22289703268459</v>
      </c>
      <c r="Q55" s="7">
        <v>151.64325976879701</v>
      </c>
      <c r="R55" s="7">
        <v>144.16738320435701</v>
      </c>
    </row>
    <row r="56" spans="1:18" ht="11.25" customHeight="1" x14ac:dyDescent="0.25">
      <c r="A56" s="50" t="s">
        <v>181</v>
      </c>
      <c r="B56" s="51" t="s">
        <v>180</v>
      </c>
      <c r="C56" s="7">
        <v>5.06353300850291</v>
      </c>
      <c r="D56" s="7">
        <v>0</v>
      </c>
      <c r="E56" s="7">
        <v>0</v>
      </c>
      <c r="F56" s="7">
        <v>4.3</v>
      </c>
      <c r="G56" s="7">
        <v>24.198650000000001</v>
      </c>
      <c r="H56" s="7">
        <v>6.8071080538836304</v>
      </c>
      <c r="I56" s="7">
        <v>18.899999999999999</v>
      </c>
      <c r="J56" s="7">
        <v>35.5</v>
      </c>
      <c r="K56" s="7">
        <v>30.79832</v>
      </c>
      <c r="L56" s="7">
        <v>20.6</v>
      </c>
      <c r="M56" s="7">
        <v>23.502436228145601</v>
      </c>
      <c r="N56" s="7">
        <v>18.032865195375901</v>
      </c>
      <c r="O56" s="7">
        <v>22.594821820961101</v>
      </c>
      <c r="P56" s="7">
        <v>33.868348141778903</v>
      </c>
      <c r="Q56" s="7">
        <v>33.056272093245397</v>
      </c>
      <c r="R56" s="7">
        <v>47.721410146173703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7.2131719421489171</v>
      </c>
      <c r="D79" s="5">
        <v>7.0990200000000003</v>
      </c>
      <c r="E79" s="5">
        <v>7.6945300000000003</v>
      </c>
      <c r="F79" s="5">
        <v>7.4962400000000002</v>
      </c>
      <c r="G79" s="5">
        <v>7.6952600000000002</v>
      </c>
      <c r="H79" s="5">
        <v>7.6440672880093494</v>
      </c>
      <c r="I79" s="5">
        <v>7.9001599999999996</v>
      </c>
      <c r="J79" s="5">
        <v>6.7003199999999996</v>
      </c>
      <c r="K79" s="5">
        <v>6.3997400000000004</v>
      </c>
      <c r="L79" s="5">
        <v>5.6962999999999999</v>
      </c>
      <c r="M79" s="5">
        <v>7.1414528209914581</v>
      </c>
      <c r="N79" s="5">
        <v>6.9742995292707475</v>
      </c>
      <c r="O79" s="5">
        <v>6.7845651268823426</v>
      </c>
      <c r="P79" s="5">
        <v>7.4766284618860075</v>
      </c>
      <c r="Q79" s="5">
        <v>8.0003715935320159</v>
      </c>
      <c r="R79" s="5">
        <v>7.7385939280354892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372</v>
      </c>
      <c r="B1" s="42" t="s">
        <v>371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374</v>
      </c>
      <c r="B1" s="42" t="s">
        <v>373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376</v>
      </c>
      <c r="B1" s="42" t="s">
        <v>375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378</v>
      </c>
      <c r="B1" s="42" t="s">
        <v>377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380</v>
      </c>
      <c r="B1" s="42" t="s">
        <v>379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382</v>
      </c>
      <c r="B1" s="42" t="s">
        <v>381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384</v>
      </c>
      <c r="B1" s="42" t="s">
        <v>383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386</v>
      </c>
      <c r="B1" s="42" t="s">
        <v>385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388</v>
      </c>
      <c r="B1" s="42" t="s">
        <v>387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390</v>
      </c>
      <c r="B1" s="42" t="s">
        <v>389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11.369104417532776</v>
      </c>
      <c r="D2" s="45">
        <v>16.800539999999998</v>
      </c>
      <c r="E2" s="45">
        <v>32.400490000000175</v>
      </c>
      <c r="F2" s="45">
        <v>21.300160000000041</v>
      </c>
      <c r="G2" s="45">
        <v>17.397770000000044</v>
      </c>
      <c r="H2" s="45">
        <v>21.329045463338925</v>
      </c>
      <c r="I2" s="45">
        <v>13.400259999999999</v>
      </c>
      <c r="J2" s="45">
        <v>23.495379999999997</v>
      </c>
      <c r="K2" s="45">
        <v>20.893259999999998</v>
      </c>
      <c r="L2" s="45">
        <v>24.100119999999951</v>
      </c>
      <c r="M2" s="45">
        <v>17.364018185944314</v>
      </c>
      <c r="N2" s="45">
        <v>21.711007370931931</v>
      </c>
      <c r="O2" s="45">
        <v>40.318445964816895</v>
      </c>
      <c r="P2" s="45">
        <v>46.526848956935197</v>
      </c>
      <c r="Q2" s="45">
        <v>79.177218104501179</v>
      </c>
      <c r="R2" s="45">
        <v>85.506469502252301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7.1996800000001713</v>
      </c>
      <c r="F52" s="5">
        <v>0.89975000000004002</v>
      </c>
      <c r="G52" s="5">
        <v>1.6995500000000447</v>
      </c>
      <c r="H52" s="5">
        <v>0.1433103023316562</v>
      </c>
      <c r="I52" s="5">
        <v>0</v>
      </c>
      <c r="J52" s="5">
        <v>0</v>
      </c>
      <c r="K52" s="5">
        <v>0</v>
      </c>
      <c r="L52" s="5">
        <v>1.0000199999999495</v>
      </c>
      <c r="M52" s="5">
        <v>0</v>
      </c>
      <c r="N52" s="5">
        <v>1.3852230645379677</v>
      </c>
      <c r="O52" s="5">
        <v>1.3374469091959327</v>
      </c>
      <c r="P52" s="5">
        <v>3.1052103280505889</v>
      </c>
      <c r="Q52" s="5">
        <v>26.487747853065002</v>
      </c>
      <c r="R52" s="5">
        <v>9.5060307804492368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7.1996800000001713</v>
      </c>
      <c r="F53" s="4">
        <v>0.89975000000004002</v>
      </c>
      <c r="G53" s="4">
        <v>1.6995500000000447</v>
      </c>
      <c r="H53" s="4">
        <v>0.1433103023316562</v>
      </c>
      <c r="I53" s="4">
        <v>0</v>
      </c>
      <c r="J53" s="4">
        <v>0</v>
      </c>
      <c r="K53" s="4">
        <v>0</v>
      </c>
      <c r="L53" s="4">
        <v>1.0000199999999495</v>
      </c>
      <c r="M53" s="4">
        <v>0</v>
      </c>
      <c r="N53" s="4">
        <v>1.3852230645379677</v>
      </c>
      <c r="O53" s="4">
        <v>1.3374469091959327</v>
      </c>
      <c r="P53" s="4">
        <v>3.1052103280505889</v>
      </c>
      <c r="Q53" s="4">
        <v>26.487747853065002</v>
      </c>
      <c r="R53" s="4">
        <v>9.5060307804492368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0.28661507595300001</v>
      </c>
      <c r="D60" s="5">
        <v>2.30254</v>
      </c>
      <c r="E60" s="5">
        <v>8.9681700000000006</v>
      </c>
      <c r="F60" s="5">
        <v>6.6001899999999996</v>
      </c>
      <c r="G60" s="5">
        <v>2.2138300000000002</v>
      </c>
      <c r="H60" s="5">
        <v>8.3834909716251094</v>
      </c>
      <c r="I60" s="5">
        <v>1.30002</v>
      </c>
      <c r="J60" s="5">
        <v>10.238329999999999</v>
      </c>
      <c r="K60" s="5">
        <v>8.3537800000000004</v>
      </c>
      <c r="L60" s="5">
        <v>2.7880600000000002</v>
      </c>
      <c r="M60" s="5">
        <v>3.1766503743425192</v>
      </c>
      <c r="N60" s="5">
        <v>4.3231107289576798</v>
      </c>
      <c r="O60" s="5">
        <v>20.158720726996304</v>
      </c>
      <c r="P60" s="5">
        <v>23.5502054074711</v>
      </c>
      <c r="Q60" s="5">
        <v>32.387503582688403</v>
      </c>
      <c r="R60" s="5">
        <v>49.870741940102945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11.082489341579777</v>
      </c>
      <c r="D79" s="5">
        <v>14.497999999999999</v>
      </c>
      <c r="E79" s="5">
        <v>16.23264</v>
      </c>
      <c r="F79" s="5">
        <v>13.800219999999999</v>
      </c>
      <c r="G79" s="5">
        <v>13.484389999999999</v>
      </c>
      <c r="H79" s="5">
        <v>12.80224418938216</v>
      </c>
      <c r="I79" s="5">
        <v>12.100239999999999</v>
      </c>
      <c r="J79" s="5">
        <v>13.25705</v>
      </c>
      <c r="K79" s="5">
        <v>12.539479999999999</v>
      </c>
      <c r="L79" s="5">
        <v>20.31204</v>
      </c>
      <c r="M79" s="5">
        <v>14.187367811601796</v>
      </c>
      <c r="N79" s="5">
        <v>16.002673577436283</v>
      </c>
      <c r="O79" s="5">
        <v>18.822278328624659</v>
      </c>
      <c r="P79" s="5">
        <v>19.871433221413508</v>
      </c>
      <c r="Q79" s="5">
        <v>20.301966668747781</v>
      </c>
      <c r="R79" s="5">
        <v>26.129696781700115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392</v>
      </c>
      <c r="B1" s="42" t="s">
        <v>391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563.22250883729885</v>
      </c>
      <c r="D2" s="45">
        <v>581.70000000000005</v>
      </c>
      <c r="E2" s="45">
        <v>594.9</v>
      </c>
      <c r="F2" s="45">
        <v>605.5</v>
      </c>
      <c r="G2" s="45">
        <v>628</v>
      </c>
      <c r="H2" s="45">
        <v>625.53740326741172</v>
      </c>
      <c r="I2" s="45">
        <v>630</v>
      </c>
      <c r="J2" s="45">
        <v>599.9</v>
      </c>
      <c r="K2" s="45">
        <v>606.6</v>
      </c>
      <c r="L2" s="45">
        <v>586.70000000000005</v>
      </c>
      <c r="M2" s="45">
        <v>626.25394095729428</v>
      </c>
      <c r="N2" s="45">
        <v>580.44329798414105</v>
      </c>
      <c r="O2" s="45">
        <v>570.05350148084403</v>
      </c>
      <c r="P2" s="45">
        <v>565.92146746918911</v>
      </c>
      <c r="Q2" s="45">
        <v>540.46049488869744</v>
      </c>
      <c r="R2" s="45">
        <v>568.02331135951113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32.435272762013902</v>
      </c>
      <c r="D52" s="5">
        <v>35.1</v>
      </c>
      <c r="E52" s="5">
        <v>38.4</v>
      </c>
      <c r="F52" s="5">
        <v>38.299999999999997</v>
      </c>
      <c r="G52" s="5">
        <v>40.1</v>
      </c>
      <c r="H52" s="5">
        <v>40.078341454093803</v>
      </c>
      <c r="I52" s="5">
        <v>39.499869999999987</v>
      </c>
      <c r="J52" s="5">
        <v>35.5</v>
      </c>
      <c r="K52" s="5">
        <v>46.899880000000053</v>
      </c>
      <c r="L52" s="5">
        <v>42.308680000000095</v>
      </c>
      <c r="M52" s="5">
        <v>42.347377472055001</v>
      </c>
      <c r="N52" s="5">
        <v>41.581037598515309</v>
      </c>
      <c r="O52" s="5">
        <v>41.581035110624953</v>
      </c>
      <c r="P52" s="5">
        <v>41.581014071165441</v>
      </c>
      <c r="Q52" s="5">
        <v>41.583070602847002</v>
      </c>
      <c r="R52" s="5">
        <v>29.497468233495699</v>
      </c>
    </row>
    <row r="53" spans="1:18" ht="11.25" customHeight="1" x14ac:dyDescent="0.25">
      <c r="A53" s="48" t="s">
        <v>187</v>
      </c>
      <c r="B53" s="49" t="s">
        <v>186</v>
      </c>
      <c r="C53" s="4">
        <v>32.435272762013902</v>
      </c>
      <c r="D53" s="4">
        <v>35.1</v>
      </c>
      <c r="E53" s="4">
        <v>38.4</v>
      </c>
      <c r="F53" s="4">
        <v>38.299999999999997</v>
      </c>
      <c r="G53" s="4">
        <v>40.1</v>
      </c>
      <c r="H53" s="4">
        <v>40.078341454093803</v>
      </c>
      <c r="I53" s="4">
        <v>39.499869999999987</v>
      </c>
      <c r="J53" s="4">
        <v>35.5</v>
      </c>
      <c r="K53" s="4">
        <v>46.899880000000053</v>
      </c>
      <c r="L53" s="4">
        <v>42.308680000000095</v>
      </c>
      <c r="M53" s="4">
        <v>42.347377472055001</v>
      </c>
      <c r="N53" s="4">
        <v>41.581037598515309</v>
      </c>
      <c r="O53" s="4">
        <v>41.581035110624953</v>
      </c>
      <c r="P53" s="4">
        <v>41.581014071165441</v>
      </c>
      <c r="Q53" s="4">
        <v>41.583070602847002</v>
      </c>
      <c r="R53" s="4">
        <v>29.497468233495699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108.00611445495397</v>
      </c>
      <c r="D60" s="5">
        <v>112.1</v>
      </c>
      <c r="E60" s="5">
        <v>117.5</v>
      </c>
      <c r="F60" s="5">
        <v>122.7</v>
      </c>
      <c r="G60" s="5">
        <v>126.7</v>
      </c>
      <c r="H60" s="5">
        <v>120.71271615553599</v>
      </c>
      <c r="I60" s="5">
        <v>122.10168</v>
      </c>
      <c r="J60" s="5">
        <v>89.4</v>
      </c>
      <c r="K60" s="5">
        <v>92.101280000000003</v>
      </c>
      <c r="L60" s="5">
        <v>93.298720000000003</v>
      </c>
      <c r="M60" s="5">
        <v>99.550969714340255</v>
      </c>
      <c r="N60" s="5">
        <v>91.931785611923132</v>
      </c>
      <c r="O60" s="5">
        <v>82.139103850195909</v>
      </c>
      <c r="P60" s="5">
        <v>82.998949078054864</v>
      </c>
      <c r="Q60" s="5">
        <v>74.639342696092498</v>
      </c>
      <c r="R60" s="5">
        <v>85.912869016910392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422.78112162033102</v>
      </c>
      <c r="D79" s="5">
        <v>434.5</v>
      </c>
      <c r="E79" s="5">
        <v>439</v>
      </c>
      <c r="F79" s="5">
        <v>444.5</v>
      </c>
      <c r="G79" s="5">
        <v>461.2</v>
      </c>
      <c r="H79" s="5">
        <v>464.746345657782</v>
      </c>
      <c r="I79" s="5">
        <v>468.39845000000003</v>
      </c>
      <c r="J79" s="5">
        <v>475</v>
      </c>
      <c r="K79" s="5">
        <v>467.59884</v>
      </c>
      <c r="L79" s="5">
        <v>451.0926</v>
      </c>
      <c r="M79" s="5">
        <v>484.35559377089902</v>
      </c>
      <c r="N79" s="5">
        <v>446.93047477370266</v>
      </c>
      <c r="O79" s="5">
        <v>446.33336252002312</v>
      </c>
      <c r="P79" s="5">
        <v>441.34150431996875</v>
      </c>
      <c r="Q79" s="5">
        <v>424.238081589758</v>
      </c>
      <c r="R79" s="5">
        <v>452.61297410910498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394</v>
      </c>
      <c r="B1" s="42" t="s">
        <v>393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67795.094105283293</v>
      </c>
      <c r="D2" s="45">
        <v>69075.399999999994</v>
      </c>
      <c r="E2" s="45">
        <v>70702.60000000002</v>
      </c>
      <c r="F2" s="45">
        <v>72574.5</v>
      </c>
      <c r="G2" s="45">
        <v>73577.999999999985</v>
      </c>
      <c r="H2" s="45">
        <v>72280.046813795707</v>
      </c>
      <c r="I2" s="45">
        <v>72226.999999999985</v>
      </c>
      <c r="J2" s="45">
        <v>71144.600000000035</v>
      </c>
      <c r="K2" s="45">
        <v>70564.3</v>
      </c>
      <c r="L2" s="45">
        <v>68023.199999999997</v>
      </c>
      <c r="M2" s="45">
        <v>72689.26148848758</v>
      </c>
      <c r="N2" s="45">
        <v>67592.624438712097</v>
      </c>
      <c r="O2" s="45">
        <v>68200.152861373805</v>
      </c>
      <c r="P2" s="45">
        <v>68492.3091621286</v>
      </c>
      <c r="Q2" s="45">
        <v>63606.405846947484</v>
      </c>
      <c r="R2" s="45">
        <v>64585.506830992585</v>
      </c>
    </row>
    <row r="3" spans="1:18" ht="11.25" customHeight="1" x14ac:dyDescent="0.25">
      <c r="A3" s="46" t="s">
        <v>286</v>
      </c>
      <c r="B3" s="47" t="s">
        <v>285</v>
      </c>
      <c r="C3" s="5">
        <v>1521.1856310308649</v>
      </c>
      <c r="D3" s="5">
        <v>1595.8000000000002</v>
      </c>
      <c r="E3" s="5">
        <v>1607.9000000000231</v>
      </c>
      <c r="F3" s="5">
        <v>1694.1000000000001</v>
      </c>
      <c r="G3" s="5">
        <v>1705.9999999999852</v>
      </c>
      <c r="H3" s="5">
        <v>1687.6367473519638</v>
      </c>
      <c r="I3" s="5">
        <v>1525.8990300000007</v>
      </c>
      <c r="J3" s="5">
        <v>1784.897380000009</v>
      </c>
      <c r="K3" s="5">
        <v>1640.2989300000045</v>
      </c>
      <c r="L3" s="5">
        <v>1341.5987400000013</v>
      </c>
      <c r="M3" s="5">
        <v>1478.5760296728986</v>
      </c>
      <c r="N3" s="5">
        <v>1637.2408522021581</v>
      </c>
      <c r="O3" s="5">
        <v>1705.1692465723754</v>
      </c>
      <c r="P3" s="5">
        <v>1570.5073086844495</v>
      </c>
      <c r="Q3" s="5">
        <v>1558.4223168618046</v>
      </c>
      <c r="R3" s="5">
        <v>1550.2531766504185</v>
      </c>
    </row>
    <row r="4" spans="1:18" ht="11.25" customHeight="1" x14ac:dyDescent="0.25">
      <c r="A4" s="48" t="s">
        <v>284</v>
      </c>
      <c r="B4" s="49" t="s">
        <v>283</v>
      </c>
      <c r="C4" s="4">
        <v>1502.5556510939202</v>
      </c>
      <c r="D4" s="4">
        <v>1570.5</v>
      </c>
      <c r="E4" s="4">
        <v>1584.0000000000232</v>
      </c>
      <c r="F4" s="4">
        <v>1674.0987600000003</v>
      </c>
      <c r="G4" s="4">
        <v>1689.298969999985</v>
      </c>
      <c r="H4" s="4">
        <v>1664.7072082392983</v>
      </c>
      <c r="I4" s="4">
        <v>1510.5990400000005</v>
      </c>
      <c r="J4" s="4">
        <v>1748.5974400000093</v>
      </c>
      <c r="K4" s="4">
        <v>1605.4968300000046</v>
      </c>
      <c r="L4" s="4">
        <v>1293.2987900000012</v>
      </c>
      <c r="M4" s="4">
        <v>1426.0299144111204</v>
      </c>
      <c r="N4" s="4">
        <v>1587.083945615271</v>
      </c>
      <c r="O4" s="4">
        <v>1654.5346053731985</v>
      </c>
      <c r="P4" s="4">
        <v>1537.5470754697055</v>
      </c>
      <c r="Q4" s="4">
        <v>1531.6719759387986</v>
      </c>
      <c r="R4" s="4">
        <v>1522.0693608483741</v>
      </c>
    </row>
    <row r="5" spans="1:18" ht="11.25" customHeight="1" x14ac:dyDescent="0.25">
      <c r="A5" s="50" t="s">
        <v>282</v>
      </c>
      <c r="B5" s="51" t="s">
        <v>281</v>
      </c>
      <c r="C5" s="7">
        <v>764.66513805293118</v>
      </c>
      <c r="D5" s="7">
        <v>868.4</v>
      </c>
      <c r="E5" s="7">
        <v>886.90000000002294</v>
      </c>
      <c r="F5" s="7">
        <v>938.15836000000002</v>
      </c>
      <c r="G5" s="7">
        <v>1025.363379999985</v>
      </c>
      <c r="H5" s="7">
        <v>1064.5038533054876</v>
      </c>
      <c r="I5" s="7">
        <v>933.09940000000051</v>
      </c>
      <c r="J5" s="7">
        <v>1136.2982500000091</v>
      </c>
      <c r="K5" s="7">
        <v>957.95777000000464</v>
      </c>
      <c r="L5" s="7">
        <v>668.79938000000107</v>
      </c>
      <c r="M5" s="7">
        <v>725.6618517651566</v>
      </c>
      <c r="N5" s="7">
        <v>903.73191973078042</v>
      </c>
      <c r="O5" s="7">
        <v>1008.1547493480457</v>
      </c>
      <c r="P5" s="7">
        <v>911.23099170866919</v>
      </c>
      <c r="Q5" s="7">
        <v>985.94113687650815</v>
      </c>
      <c r="R5" s="7">
        <v>1063.0792012993174</v>
      </c>
    </row>
    <row r="6" spans="1:18" ht="11.25" customHeight="1" x14ac:dyDescent="0.25">
      <c r="A6" s="52" t="s">
        <v>280</v>
      </c>
      <c r="B6" s="53" t="s">
        <v>279</v>
      </c>
      <c r="C6" s="6">
        <v>44.090952517435873</v>
      </c>
      <c r="D6" s="6">
        <v>39.9</v>
      </c>
      <c r="E6" s="6">
        <v>33.600000000023101</v>
      </c>
      <c r="F6" s="6">
        <v>24.501530000000002</v>
      </c>
      <c r="G6" s="6">
        <v>16.801039999985278</v>
      </c>
      <c r="H6" s="6">
        <v>19.585647992068061</v>
      </c>
      <c r="I6" s="6">
        <v>24.499980000000505</v>
      </c>
      <c r="J6" s="6">
        <v>43.39994000000911</v>
      </c>
      <c r="K6" s="6">
        <v>28.70172000000457</v>
      </c>
      <c r="L6" s="6">
        <v>25.199980000001005</v>
      </c>
      <c r="M6" s="6">
        <v>25.890904065348877</v>
      </c>
      <c r="N6" s="6">
        <v>23.096061271200142</v>
      </c>
      <c r="O6" s="6">
        <v>53.190257523852324</v>
      </c>
      <c r="P6" s="6">
        <v>44.090282981461314</v>
      </c>
      <c r="Q6" s="6">
        <v>24.505223024110819</v>
      </c>
      <c r="R6" s="6">
        <v>24.505588993980837</v>
      </c>
    </row>
    <row r="7" spans="1:18" ht="11.25" customHeight="1" x14ac:dyDescent="0.25">
      <c r="A7" s="52" t="s">
        <v>278</v>
      </c>
      <c r="B7" s="53" t="s">
        <v>277</v>
      </c>
      <c r="C7" s="6">
        <v>717.66026559663999</v>
      </c>
      <c r="D7" s="6">
        <v>827.9</v>
      </c>
      <c r="E7" s="6">
        <v>853.3</v>
      </c>
      <c r="F7" s="6">
        <v>914.25679000000002</v>
      </c>
      <c r="G7" s="6">
        <v>1007.36227</v>
      </c>
      <c r="H7" s="6">
        <v>1044.3210818990274</v>
      </c>
      <c r="I7" s="6">
        <v>907.99941999999999</v>
      </c>
      <c r="J7" s="6">
        <v>1092.89831</v>
      </c>
      <c r="K7" s="6">
        <v>928.65601000000004</v>
      </c>
      <c r="L7" s="6">
        <v>642.99940000000004</v>
      </c>
      <c r="M7" s="6">
        <v>699.17383275365114</v>
      </c>
      <c r="N7" s="6">
        <v>880.63585845958028</v>
      </c>
      <c r="O7" s="6">
        <v>957.32909837047509</v>
      </c>
      <c r="P7" s="6">
        <v>868.31107139276423</v>
      </c>
      <c r="Q7" s="6">
        <v>961.43591385239733</v>
      </c>
      <c r="R7" s="6">
        <v>1028.5659692366444</v>
      </c>
    </row>
    <row r="8" spans="1:18" ht="11.25" customHeight="1" x14ac:dyDescent="0.25">
      <c r="A8" s="52" t="s">
        <v>276</v>
      </c>
      <c r="B8" s="53" t="s">
        <v>275</v>
      </c>
      <c r="C8" s="6">
        <v>2.9139199388554502</v>
      </c>
      <c r="D8" s="6">
        <v>0.6</v>
      </c>
      <c r="E8" s="6">
        <v>0</v>
      </c>
      <c r="F8" s="6">
        <v>-0.59996000000000005</v>
      </c>
      <c r="G8" s="6">
        <v>1.20007</v>
      </c>
      <c r="H8" s="6">
        <v>0.59712341439232675</v>
      </c>
      <c r="I8" s="6">
        <v>0.6</v>
      </c>
      <c r="J8" s="6">
        <v>0</v>
      </c>
      <c r="K8" s="6">
        <v>0.60004000000000002</v>
      </c>
      <c r="L8" s="6">
        <v>0.6</v>
      </c>
      <c r="M8" s="6">
        <v>0.59711494615657013</v>
      </c>
      <c r="N8" s="6">
        <v>0</v>
      </c>
      <c r="O8" s="6">
        <v>-2.3646065462817258</v>
      </c>
      <c r="P8" s="6">
        <v>-1.1703626655563788</v>
      </c>
      <c r="Q8" s="6">
        <v>0</v>
      </c>
      <c r="R8" s="6">
        <v>10.007643068692101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0.70004</v>
      </c>
      <c r="G10" s="7">
        <v>0</v>
      </c>
      <c r="H10" s="7">
        <v>0</v>
      </c>
      <c r="I10" s="7">
        <v>0</v>
      </c>
      <c r="J10" s="7">
        <v>0</v>
      </c>
      <c r="K10" s="7">
        <v>4.9002999999999997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649.63695423712875</v>
      </c>
      <c r="D11" s="7">
        <v>620.20000000000005</v>
      </c>
      <c r="E11" s="7">
        <v>624.20000000000005</v>
      </c>
      <c r="F11" s="7">
        <v>649.74036000000001</v>
      </c>
      <c r="G11" s="7">
        <v>575.73559</v>
      </c>
      <c r="H11" s="7">
        <v>516.46398357621058</v>
      </c>
      <c r="I11" s="7">
        <v>493.79969</v>
      </c>
      <c r="J11" s="7">
        <v>521.39918999999998</v>
      </c>
      <c r="K11" s="7">
        <v>544.53283999999996</v>
      </c>
      <c r="L11" s="7">
        <v>527.29949999999997</v>
      </c>
      <c r="M11" s="7">
        <v>602.22625009566991</v>
      </c>
      <c r="N11" s="7">
        <v>586.09539558839288</v>
      </c>
      <c r="O11" s="7">
        <v>549.12313009918671</v>
      </c>
      <c r="P11" s="7">
        <v>527.26819452803397</v>
      </c>
      <c r="Q11" s="7">
        <v>499.80145906680758</v>
      </c>
      <c r="R11" s="7">
        <v>458.99015954905644</v>
      </c>
    </row>
    <row r="12" spans="1:18" ht="11.25" customHeight="1" x14ac:dyDescent="0.25">
      <c r="A12" s="52" t="s">
        <v>268</v>
      </c>
      <c r="B12" s="53" t="s">
        <v>267</v>
      </c>
      <c r="C12" s="6">
        <v>649.63695423712875</v>
      </c>
      <c r="D12" s="6">
        <v>620.20000000000005</v>
      </c>
      <c r="E12" s="6">
        <v>624.20000000000005</v>
      </c>
      <c r="F12" s="6">
        <v>649.74036000000001</v>
      </c>
      <c r="G12" s="6">
        <v>575.73559</v>
      </c>
      <c r="H12" s="6">
        <v>516.46398357621058</v>
      </c>
      <c r="I12" s="6">
        <v>493.79969</v>
      </c>
      <c r="J12" s="6">
        <v>521.39918999999998</v>
      </c>
      <c r="K12" s="6">
        <v>544.53283999999996</v>
      </c>
      <c r="L12" s="6">
        <v>527.29949999999997</v>
      </c>
      <c r="M12" s="6">
        <v>602.22625009566991</v>
      </c>
      <c r="N12" s="6">
        <v>586.09539558839288</v>
      </c>
      <c r="O12" s="6">
        <v>549.12313009918671</v>
      </c>
      <c r="P12" s="6">
        <v>527.26819452803397</v>
      </c>
      <c r="Q12" s="6">
        <v>499.80145906680758</v>
      </c>
      <c r="R12" s="6">
        <v>458.99015954905644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88.253558803860074</v>
      </c>
      <c r="D14" s="7">
        <v>81.900000000000006</v>
      </c>
      <c r="E14" s="7">
        <v>72.900000000000006</v>
      </c>
      <c r="F14" s="7">
        <v>85.5</v>
      </c>
      <c r="G14" s="7">
        <v>88.2</v>
      </c>
      <c r="H14" s="7">
        <v>83.739371357600106</v>
      </c>
      <c r="I14" s="7">
        <v>83.699950000000001</v>
      </c>
      <c r="J14" s="7">
        <v>90.9</v>
      </c>
      <c r="K14" s="7">
        <v>98.105919999999998</v>
      </c>
      <c r="L14" s="7">
        <v>97.199910000000003</v>
      </c>
      <c r="M14" s="7">
        <v>98.141812550293864</v>
      </c>
      <c r="N14" s="7">
        <v>97.256630296097484</v>
      </c>
      <c r="O14" s="7">
        <v>97.256725925966109</v>
      </c>
      <c r="P14" s="7">
        <v>99.047889233002252</v>
      </c>
      <c r="Q14" s="7">
        <v>45.929379995482734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18.629979936944807</v>
      </c>
      <c r="D15" s="4">
        <v>25.3</v>
      </c>
      <c r="E15" s="4">
        <v>23.9</v>
      </c>
      <c r="F15" s="4">
        <v>20.001239999999996</v>
      </c>
      <c r="G15" s="4">
        <v>16.701029999999999</v>
      </c>
      <c r="H15" s="4">
        <v>22.929539112665374</v>
      </c>
      <c r="I15" s="4">
        <v>15.299989999999998</v>
      </c>
      <c r="J15" s="4">
        <v>36.299939999999999</v>
      </c>
      <c r="K15" s="4">
        <v>34.802100000000003</v>
      </c>
      <c r="L15" s="4">
        <v>48.299950000000003</v>
      </c>
      <c r="M15" s="4">
        <v>52.546115261778148</v>
      </c>
      <c r="N15" s="4">
        <v>50.156906586887196</v>
      </c>
      <c r="O15" s="4">
        <v>50.634641199176933</v>
      </c>
      <c r="P15" s="4">
        <v>32.960233214743887</v>
      </c>
      <c r="Q15" s="4">
        <v>26.750340923005997</v>
      </c>
      <c r="R15" s="4">
        <v>28.18381580204445</v>
      </c>
    </row>
    <row r="16" spans="1:18" ht="11.25" customHeight="1" x14ac:dyDescent="0.25">
      <c r="A16" s="50" t="s">
        <v>260</v>
      </c>
      <c r="B16" s="51" t="s">
        <v>259</v>
      </c>
      <c r="C16" s="7">
        <v>14.33075379764986</v>
      </c>
      <c r="D16" s="7">
        <v>19.600000000000001</v>
      </c>
      <c r="E16" s="7">
        <v>17.7</v>
      </c>
      <c r="F16" s="7">
        <v>12.40077</v>
      </c>
      <c r="G16" s="7">
        <v>11.000679999999999</v>
      </c>
      <c r="H16" s="7">
        <v>13.375564482388143</v>
      </c>
      <c r="I16" s="7">
        <v>6.6999999999999993</v>
      </c>
      <c r="J16" s="7">
        <v>11.499979999999999</v>
      </c>
      <c r="K16" s="7">
        <v>3.3001999999999998</v>
      </c>
      <c r="L16" s="7">
        <v>10.99999</v>
      </c>
      <c r="M16" s="7">
        <v>13.375374793907195</v>
      </c>
      <c r="N16" s="7">
        <v>11.942120615925536</v>
      </c>
      <c r="O16" s="7">
        <v>13.852873535623898</v>
      </c>
      <c r="P16" s="7">
        <v>11.464428944258751</v>
      </c>
      <c r="Q16" s="7">
        <v>14.808224439521155</v>
      </c>
      <c r="R16" s="7">
        <v>20.06305531670959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4.299226139294948</v>
      </c>
      <c r="D18" s="7">
        <v>5.7</v>
      </c>
      <c r="E18" s="7">
        <v>6.2000000000000011</v>
      </c>
      <c r="F18" s="7">
        <v>7.6004699999999987</v>
      </c>
      <c r="G18" s="7">
        <v>5.7003500000000003</v>
      </c>
      <c r="H18" s="7">
        <v>9.5539746302772279</v>
      </c>
      <c r="I18" s="7">
        <v>8.59999</v>
      </c>
      <c r="J18" s="7">
        <v>24.799959999999999</v>
      </c>
      <c r="K18" s="7">
        <v>31.501899999999999</v>
      </c>
      <c r="L18" s="7">
        <v>37.299959999999999</v>
      </c>
      <c r="M18" s="7">
        <v>39.170740467870957</v>
      </c>
      <c r="N18" s="7">
        <v>38.214785970961657</v>
      </c>
      <c r="O18" s="7">
        <v>36.78176766355304</v>
      </c>
      <c r="P18" s="7">
        <v>21.495804270485134</v>
      </c>
      <c r="Q18" s="7">
        <v>11.942116483484844</v>
      </c>
      <c r="R18" s="7">
        <v>8.1207604853348592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30513.757523645741</v>
      </c>
      <c r="D21" s="5">
        <v>31212.3</v>
      </c>
      <c r="E21" s="5">
        <v>33131.599999999999</v>
      </c>
      <c r="F21" s="5">
        <v>34477.299999999996</v>
      </c>
      <c r="G21" s="5">
        <v>34947.899999999994</v>
      </c>
      <c r="H21" s="5">
        <v>34687.911844288705</v>
      </c>
      <c r="I21" s="5">
        <v>35554.57727999999</v>
      </c>
      <c r="J21" s="5">
        <v>34977.748520000016</v>
      </c>
      <c r="K21" s="5">
        <v>33499.978109999996</v>
      </c>
      <c r="L21" s="5">
        <v>32592.1695</v>
      </c>
      <c r="M21" s="5">
        <v>33829.977197261593</v>
      </c>
      <c r="N21" s="5">
        <v>32161.149326454546</v>
      </c>
      <c r="O21" s="5">
        <v>31935.762091305343</v>
      </c>
      <c r="P21" s="5">
        <v>31773.74128212476</v>
      </c>
      <c r="Q21" s="5">
        <v>30773.801107627274</v>
      </c>
      <c r="R21" s="5">
        <v>30574.472150568454</v>
      </c>
    </row>
    <row r="22" spans="1:18" ht="11.25" customHeight="1" x14ac:dyDescent="0.25">
      <c r="A22" s="48" t="s">
        <v>249</v>
      </c>
      <c r="B22" s="49" t="s">
        <v>248</v>
      </c>
      <c r="C22" s="4">
        <v>6714.3417441705797</v>
      </c>
      <c r="D22" s="4">
        <v>6867.8067699999974</v>
      </c>
      <c r="E22" s="4">
        <v>8173.0180399999981</v>
      </c>
      <c r="F22" s="4">
        <v>6986.5224100000014</v>
      </c>
      <c r="G22" s="4">
        <v>7143.092909999993</v>
      </c>
      <c r="H22" s="4">
        <v>7172.5394470043393</v>
      </c>
      <c r="I22" s="4">
        <v>7516.1858699999939</v>
      </c>
      <c r="J22" s="4">
        <v>6462.0611600000066</v>
      </c>
      <c r="K22" s="4">
        <v>6063.8162099999936</v>
      </c>
      <c r="L22" s="4">
        <v>5885.1526200000026</v>
      </c>
      <c r="M22" s="4">
        <v>5594.0614054243852</v>
      </c>
      <c r="N22" s="4">
        <v>5520.4897872813308</v>
      </c>
      <c r="O22" s="4">
        <v>5015.0061729106419</v>
      </c>
      <c r="P22" s="4">
        <v>5069.6520427271771</v>
      </c>
      <c r="Q22" s="4">
        <v>4959.2983599977279</v>
      </c>
      <c r="R22" s="4">
        <v>4720.7385426833316</v>
      </c>
    </row>
    <row r="23" spans="1:18" ht="11.25" customHeight="1" x14ac:dyDescent="0.25">
      <c r="A23" s="50" t="s">
        <v>247</v>
      </c>
      <c r="B23" s="51" t="s">
        <v>246</v>
      </c>
      <c r="C23" s="7">
        <v>6757.4295348203377</v>
      </c>
      <c r="D23" s="7">
        <v>6920.3067199999969</v>
      </c>
      <c r="E23" s="7">
        <v>8258.1178599999985</v>
      </c>
      <c r="F23" s="7">
        <v>7120.0220000000008</v>
      </c>
      <c r="G23" s="7">
        <v>7340.6930999999931</v>
      </c>
      <c r="H23" s="7">
        <v>7463.6449320011197</v>
      </c>
      <c r="I23" s="7">
        <v>7778.8863299999939</v>
      </c>
      <c r="J23" s="7">
        <v>6627.0621000000065</v>
      </c>
      <c r="K23" s="7">
        <v>6323.4155699999937</v>
      </c>
      <c r="L23" s="7">
        <v>6106.8542800000032</v>
      </c>
      <c r="M23" s="7">
        <v>5867.3009380109361</v>
      </c>
      <c r="N23" s="7">
        <v>5766.4056529527479</v>
      </c>
      <c r="O23" s="7">
        <v>5336.5879101424689</v>
      </c>
      <c r="P23" s="7">
        <v>5446.9327244037122</v>
      </c>
      <c r="Q23" s="7">
        <v>5328.1721116193949</v>
      </c>
      <c r="R23" s="7">
        <v>4720.7385426833316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6757.4295348203377</v>
      </c>
      <c r="D25" s="6">
        <v>6920.3067199999969</v>
      </c>
      <c r="E25" s="6">
        <v>8258.1178599999985</v>
      </c>
      <c r="F25" s="6">
        <v>7120.0220000000008</v>
      </c>
      <c r="G25" s="6">
        <v>7340.6930999999931</v>
      </c>
      <c r="H25" s="6">
        <v>7463.6449320011197</v>
      </c>
      <c r="I25" s="6">
        <v>7778.8863299999939</v>
      </c>
      <c r="J25" s="6">
        <v>6627.0621000000065</v>
      </c>
      <c r="K25" s="6">
        <v>6323.4155699999937</v>
      </c>
      <c r="L25" s="6">
        <v>6106.8542800000032</v>
      </c>
      <c r="M25" s="6">
        <v>5867.3009380109361</v>
      </c>
      <c r="N25" s="6">
        <v>5766.4056529527479</v>
      </c>
      <c r="O25" s="6">
        <v>5336.5879101424689</v>
      </c>
      <c r="P25" s="6">
        <v>5446.9327244037122</v>
      </c>
      <c r="Q25" s="6">
        <v>5328.1721116193949</v>
      </c>
      <c r="R25" s="6">
        <v>4720.7385426833316</v>
      </c>
    </row>
    <row r="26" spans="1:18" ht="11.25" customHeight="1" x14ac:dyDescent="0.25">
      <c r="A26" s="50" t="s">
        <v>241</v>
      </c>
      <c r="B26" s="51" t="s">
        <v>240</v>
      </c>
      <c r="C26" s="7">
        <v>-43.087790649758226</v>
      </c>
      <c r="D26" s="7">
        <v>-52.499949999999998</v>
      </c>
      <c r="E26" s="7">
        <v>-85.099819999999994</v>
      </c>
      <c r="F26" s="7">
        <v>-133.49959000000001</v>
      </c>
      <c r="G26" s="7">
        <v>-197.60019</v>
      </c>
      <c r="H26" s="7">
        <v>-291.10548499678038</v>
      </c>
      <c r="I26" s="7">
        <v>-262.70046000000002</v>
      </c>
      <c r="J26" s="7">
        <v>-165.00094000000001</v>
      </c>
      <c r="K26" s="7">
        <v>-259.59935999999999</v>
      </c>
      <c r="L26" s="7">
        <v>-221.70166</v>
      </c>
      <c r="M26" s="7">
        <v>-273.23953258655035</v>
      </c>
      <c r="N26" s="7">
        <v>-245.91586567141727</v>
      </c>
      <c r="O26" s="7">
        <v>-321.58173723182711</v>
      </c>
      <c r="P26" s="7">
        <v>-377.2806816765347</v>
      </c>
      <c r="Q26" s="7">
        <v>-368.87375162166728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-43.087790649758226</v>
      </c>
      <c r="D27" s="6">
        <v>-52.499949999999998</v>
      </c>
      <c r="E27" s="6">
        <v>-85.099819999999994</v>
      </c>
      <c r="F27" s="6">
        <v>-133.49959000000001</v>
      </c>
      <c r="G27" s="6">
        <v>-197.60019</v>
      </c>
      <c r="H27" s="6">
        <v>-291.10548499678038</v>
      </c>
      <c r="I27" s="6">
        <v>-262.70046000000002</v>
      </c>
      <c r="J27" s="6">
        <v>-165.00094000000001</v>
      </c>
      <c r="K27" s="6">
        <v>-259.59935999999999</v>
      </c>
      <c r="L27" s="6">
        <v>-221.70166</v>
      </c>
      <c r="M27" s="6">
        <v>-273.23953258655035</v>
      </c>
      <c r="N27" s="6">
        <v>-245.91586567141727</v>
      </c>
      <c r="O27" s="6">
        <v>-321.58173723182711</v>
      </c>
      <c r="P27" s="6">
        <v>-377.2806816765347</v>
      </c>
      <c r="Q27" s="6">
        <v>-368.87375162166728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23799.415779475163</v>
      </c>
      <c r="D30" s="4">
        <v>24344.49323</v>
      </c>
      <c r="E30" s="4">
        <v>24958.581959999996</v>
      </c>
      <c r="F30" s="4">
        <v>27490.777589999998</v>
      </c>
      <c r="G30" s="4">
        <v>27804.807090000006</v>
      </c>
      <c r="H30" s="4">
        <v>27515.372397284369</v>
      </c>
      <c r="I30" s="4">
        <v>28038.391409999997</v>
      </c>
      <c r="J30" s="4">
        <v>28515.687360000007</v>
      </c>
      <c r="K30" s="4">
        <v>27436.161900000003</v>
      </c>
      <c r="L30" s="4">
        <v>26707.016879999999</v>
      </c>
      <c r="M30" s="4">
        <v>28235.915791837208</v>
      </c>
      <c r="N30" s="4">
        <v>26640.659539173215</v>
      </c>
      <c r="O30" s="4">
        <v>26920.755918394701</v>
      </c>
      <c r="P30" s="4">
        <v>26704.089239397581</v>
      </c>
      <c r="Q30" s="4">
        <v>25814.502747629551</v>
      </c>
      <c r="R30" s="4">
        <v>25853.733607885122</v>
      </c>
    </row>
    <row r="31" spans="1:18" ht="11.25" customHeight="1" x14ac:dyDescent="0.25">
      <c r="A31" s="50" t="s">
        <v>231</v>
      </c>
      <c r="B31" s="51" t="s">
        <v>230</v>
      </c>
      <c r="C31" s="7">
        <v>1651.6132601539719</v>
      </c>
      <c r="D31" s="7">
        <v>1872.8714500000001</v>
      </c>
      <c r="E31" s="7">
        <v>2181.6327000000001</v>
      </c>
      <c r="F31" s="7">
        <v>2345.6999999999998</v>
      </c>
      <c r="G31" s="7">
        <v>2273.4310799999998</v>
      </c>
      <c r="H31" s="7">
        <v>2079.08187637336</v>
      </c>
      <c r="I31" s="7">
        <v>2520.6361499999998</v>
      </c>
      <c r="J31" s="7">
        <v>2682.5351599999999</v>
      </c>
      <c r="K31" s="7">
        <v>2314.4</v>
      </c>
      <c r="L31" s="7">
        <v>2251.8000000000002</v>
      </c>
      <c r="M31" s="7">
        <v>2430.9887673187127</v>
      </c>
      <c r="N31" s="7">
        <v>2215.0968828445057</v>
      </c>
      <c r="O31" s="7">
        <v>2357.6000764306864</v>
      </c>
      <c r="P31" s="7">
        <v>2150.3296073373499</v>
      </c>
      <c r="Q31" s="7">
        <v>2203.2339734403367</v>
      </c>
      <c r="R31" s="7">
        <v>2086.6465147099607</v>
      </c>
    </row>
    <row r="32" spans="1:18" ht="11.25" customHeight="1" x14ac:dyDescent="0.25">
      <c r="A32" s="52" t="s">
        <v>229</v>
      </c>
      <c r="B32" s="53" t="s">
        <v>228</v>
      </c>
      <c r="C32" s="6">
        <v>1651.6132601539719</v>
      </c>
      <c r="D32" s="6">
        <v>1872.8714500000001</v>
      </c>
      <c r="E32" s="6">
        <v>2181.6327000000001</v>
      </c>
      <c r="F32" s="6">
        <v>2345.6999999999998</v>
      </c>
      <c r="G32" s="6">
        <v>2273.4310799999998</v>
      </c>
      <c r="H32" s="6">
        <v>2079.08187637336</v>
      </c>
      <c r="I32" s="6">
        <v>2520.6361499999998</v>
      </c>
      <c r="J32" s="6">
        <v>2682.5351599999999</v>
      </c>
      <c r="K32" s="6">
        <v>2314.4</v>
      </c>
      <c r="L32" s="6">
        <v>2251.8000000000002</v>
      </c>
      <c r="M32" s="6">
        <v>2430.9887673187127</v>
      </c>
      <c r="N32" s="6">
        <v>2215.0968828445057</v>
      </c>
      <c r="O32" s="6">
        <v>2357.6000764306864</v>
      </c>
      <c r="P32" s="6">
        <v>2150.3296073373499</v>
      </c>
      <c r="Q32" s="6">
        <v>2203.2339734403367</v>
      </c>
      <c r="R32" s="6">
        <v>2086.6465147099607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1433.5533743811575</v>
      </c>
      <c r="D34" s="7">
        <v>1489.70144</v>
      </c>
      <c r="E34" s="7">
        <v>1408.7030500000001</v>
      </c>
      <c r="F34" s="7">
        <v>1236.0038099999997</v>
      </c>
      <c r="G34" s="7">
        <v>1672.09843</v>
      </c>
      <c r="H34" s="7">
        <v>1925.8137620236635</v>
      </c>
      <c r="I34" s="7">
        <v>2154.6962199999998</v>
      </c>
      <c r="J34" s="7">
        <v>1890.1891900000003</v>
      </c>
      <c r="K34" s="7">
        <v>1918.3047300000001</v>
      </c>
      <c r="L34" s="7">
        <v>1763.88679</v>
      </c>
      <c r="M34" s="7">
        <v>1767.1263706368236</v>
      </c>
      <c r="N34" s="7">
        <v>1944.1567976334452</v>
      </c>
      <c r="O34" s="7">
        <v>1415.2113701339183</v>
      </c>
      <c r="P34" s="7">
        <v>3135.9057807774502</v>
      </c>
      <c r="Q34" s="7">
        <v>4090.1865598466779</v>
      </c>
      <c r="R34" s="7">
        <v>3896.9595399251652</v>
      </c>
    </row>
    <row r="35" spans="1:18" ht="11.25" customHeight="1" x14ac:dyDescent="0.25">
      <c r="A35" s="50" t="s">
        <v>223</v>
      </c>
      <c r="B35" s="51" t="s">
        <v>222</v>
      </c>
      <c r="C35" s="7">
        <v>4240.4709444790233</v>
      </c>
      <c r="D35" s="7">
        <v>4337.2042099999999</v>
      </c>
      <c r="E35" s="7">
        <v>4387.6094900000007</v>
      </c>
      <c r="F35" s="7">
        <v>4403.4135899999992</v>
      </c>
      <c r="G35" s="7">
        <v>4356.09591</v>
      </c>
      <c r="H35" s="7">
        <v>4318.2366974926217</v>
      </c>
      <c r="I35" s="7">
        <v>4358.1923499999994</v>
      </c>
      <c r="J35" s="7">
        <v>4258.2756399999998</v>
      </c>
      <c r="K35" s="7">
        <v>4219.4103999999998</v>
      </c>
      <c r="L35" s="7">
        <v>4162.6688299999996</v>
      </c>
      <c r="M35" s="7">
        <v>4162.7044627371188</v>
      </c>
      <c r="N35" s="7">
        <v>4206.8383139730004</v>
      </c>
      <c r="O35" s="7">
        <v>4041.8505518723805</v>
      </c>
      <c r="P35" s="7">
        <v>3932.5530107502709</v>
      </c>
      <c r="Q35" s="7">
        <v>3803.2849846056351</v>
      </c>
      <c r="R35" s="7">
        <v>3867.3904356800335</v>
      </c>
    </row>
    <row r="36" spans="1:18" ht="11.25" customHeight="1" x14ac:dyDescent="0.25">
      <c r="A36" s="56" t="s">
        <v>221</v>
      </c>
      <c r="B36" s="53" t="s">
        <v>220</v>
      </c>
      <c r="C36" s="6">
        <v>4234.1654114760813</v>
      </c>
      <c r="D36" s="6">
        <v>4331.9041999999999</v>
      </c>
      <c r="E36" s="6">
        <v>4380.2094699999998</v>
      </c>
      <c r="F36" s="6">
        <v>4399.2135799999996</v>
      </c>
      <c r="G36" s="6">
        <v>4350.7959099999998</v>
      </c>
      <c r="H36" s="6">
        <v>4314.0330112453667</v>
      </c>
      <c r="I36" s="6">
        <v>4354.9923600000002</v>
      </c>
      <c r="J36" s="6">
        <v>4256.1756500000001</v>
      </c>
      <c r="K36" s="6">
        <v>4217.3103899999996</v>
      </c>
      <c r="L36" s="6">
        <v>4158.4688599999999</v>
      </c>
      <c r="M36" s="6">
        <v>4161.6535401259762</v>
      </c>
      <c r="N36" s="6">
        <v>4204.7364711980954</v>
      </c>
      <c r="O36" s="6">
        <v>4039.7487055115525</v>
      </c>
      <c r="P36" s="6">
        <v>3930.4511652073793</v>
      </c>
      <c r="Q36" s="6">
        <v>3800.1322200425466</v>
      </c>
      <c r="R36" s="6">
        <v>3860.0339864817292</v>
      </c>
    </row>
    <row r="37" spans="1:18" ht="11.25" customHeight="1" x14ac:dyDescent="0.25">
      <c r="A37" s="52" t="s">
        <v>219</v>
      </c>
      <c r="B37" s="53" t="s">
        <v>218</v>
      </c>
      <c r="C37" s="6">
        <v>6.305533002942779</v>
      </c>
      <c r="D37" s="6">
        <v>5.3000100000000003</v>
      </c>
      <c r="E37" s="6">
        <v>7.4000199999999996</v>
      </c>
      <c r="F37" s="6">
        <v>4.2000099999999998</v>
      </c>
      <c r="G37" s="6">
        <v>5.3</v>
      </c>
      <c r="H37" s="6">
        <v>4.2036862472549288</v>
      </c>
      <c r="I37" s="6">
        <v>3.1999900000000006</v>
      </c>
      <c r="J37" s="6">
        <v>2.09999</v>
      </c>
      <c r="K37" s="6">
        <v>2.1000100000000002</v>
      </c>
      <c r="L37" s="6">
        <v>4.1999700000000004</v>
      </c>
      <c r="M37" s="6">
        <v>1.0509226111429206</v>
      </c>
      <c r="N37" s="6">
        <v>2.1018427749053163</v>
      </c>
      <c r="O37" s="6">
        <v>2.101846360828064</v>
      </c>
      <c r="P37" s="6">
        <v>2.101845542891644</v>
      </c>
      <c r="Q37" s="6">
        <v>3.1527645630884007</v>
      </c>
      <c r="R37" s="6">
        <v>7.3564491983044009</v>
      </c>
    </row>
    <row r="38" spans="1:18" ht="11.25" customHeight="1" x14ac:dyDescent="0.25">
      <c r="A38" s="50" t="s">
        <v>217</v>
      </c>
      <c r="B38" s="51" t="s">
        <v>216</v>
      </c>
      <c r="C38" s="7">
        <v>3492.0471693001873</v>
      </c>
      <c r="D38" s="7">
        <v>3406.7033000000001</v>
      </c>
      <c r="E38" s="7">
        <v>3540.8076599999999</v>
      </c>
      <c r="F38" s="7">
        <v>3497.1107899999997</v>
      </c>
      <c r="G38" s="7">
        <v>3712.1965100000002</v>
      </c>
      <c r="H38" s="7">
        <v>3847.1611074096227</v>
      </c>
      <c r="I38" s="7">
        <v>3855.6932400000001</v>
      </c>
      <c r="J38" s="7">
        <v>3864.1778899999999</v>
      </c>
      <c r="K38" s="7">
        <v>3919.2096499999998</v>
      </c>
      <c r="L38" s="7">
        <v>3680.7724399999997</v>
      </c>
      <c r="M38" s="7">
        <v>3558.6628073779216</v>
      </c>
      <c r="N38" s="7">
        <v>3652.5011666687087</v>
      </c>
      <c r="O38" s="7">
        <v>3540.0108486069339</v>
      </c>
      <c r="P38" s="7">
        <v>3613.8367957008895</v>
      </c>
      <c r="Q38" s="7">
        <v>3749.9029482533469</v>
      </c>
      <c r="R38" s="7">
        <v>3943.2239623183978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3386.0234533908583</v>
      </c>
      <c r="D40" s="6">
        <v>3278.0031800000002</v>
      </c>
      <c r="E40" s="6">
        <v>3425.5074100000002</v>
      </c>
      <c r="F40" s="6">
        <v>3373.6104099999998</v>
      </c>
      <c r="G40" s="6">
        <v>3602.0966100000001</v>
      </c>
      <c r="H40" s="6">
        <v>3715.3898743067507</v>
      </c>
      <c r="I40" s="6">
        <v>3746.5934299999999</v>
      </c>
      <c r="J40" s="6">
        <v>3773.5784100000001</v>
      </c>
      <c r="K40" s="6">
        <v>3824.5094199999999</v>
      </c>
      <c r="L40" s="6">
        <v>3540.77349</v>
      </c>
      <c r="M40" s="6">
        <v>3462.933311344721</v>
      </c>
      <c r="N40" s="6">
        <v>3593.8167610102728</v>
      </c>
      <c r="O40" s="6">
        <v>3452.5214938374652</v>
      </c>
      <c r="P40" s="6">
        <v>3529.4285894670356</v>
      </c>
      <c r="Q40" s="6">
        <v>3662.4137316276438</v>
      </c>
      <c r="R40" s="6">
        <v>3863.951056834072</v>
      </c>
    </row>
    <row r="41" spans="1:18" ht="11.25" customHeight="1" x14ac:dyDescent="0.25">
      <c r="A41" s="52" t="s">
        <v>211</v>
      </c>
      <c r="B41" s="53" t="s">
        <v>210</v>
      </c>
      <c r="C41" s="6">
        <v>106.02371590932913</v>
      </c>
      <c r="D41" s="6">
        <v>128.70012</v>
      </c>
      <c r="E41" s="6">
        <v>115.30025000000001</v>
      </c>
      <c r="F41" s="6">
        <v>123.50038000000001</v>
      </c>
      <c r="G41" s="6">
        <v>110.09990000000001</v>
      </c>
      <c r="H41" s="6">
        <v>131.77123310287226</v>
      </c>
      <c r="I41" s="6">
        <v>109.09980999999999</v>
      </c>
      <c r="J41" s="6">
        <v>90.59948</v>
      </c>
      <c r="K41" s="6">
        <v>94.700230000000005</v>
      </c>
      <c r="L41" s="6">
        <v>139.99895000000001</v>
      </c>
      <c r="M41" s="6">
        <v>95.729496033200832</v>
      </c>
      <c r="N41" s="6">
        <v>58.684405658436013</v>
      </c>
      <c r="O41" s="6">
        <v>87.489354769468392</v>
      </c>
      <c r="P41" s="6">
        <v>84.408206233853278</v>
      </c>
      <c r="Q41" s="6">
        <v>87.489216625703051</v>
      </c>
      <c r="R41" s="6">
        <v>79.272905484325719</v>
      </c>
    </row>
    <row r="42" spans="1:18" ht="11.25" customHeight="1" x14ac:dyDescent="0.25">
      <c r="A42" s="55" t="s">
        <v>209</v>
      </c>
      <c r="B42" s="51" t="s">
        <v>208</v>
      </c>
      <c r="C42" s="7">
        <v>3831.6622214548966</v>
      </c>
      <c r="D42" s="7">
        <v>3983.0038599999998</v>
      </c>
      <c r="E42" s="7">
        <v>4235.2091600000003</v>
      </c>
      <c r="F42" s="7">
        <v>6539.9201899999998</v>
      </c>
      <c r="G42" s="7">
        <v>6161.5942100000002</v>
      </c>
      <c r="H42" s="7">
        <v>5629.7868066361589</v>
      </c>
      <c r="I42" s="7">
        <v>5108.4910399999999</v>
      </c>
      <c r="J42" s="7">
        <v>6061.6653200000001</v>
      </c>
      <c r="K42" s="7">
        <v>5178.9127600000002</v>
      </c>
      <c r="L42" s="7">
        <v>5707.5572599999996</v>
      </c>
      <c r="M42" s="7">
        <v>6540.9423317535502</v>
      </c>
      <c r="N42" s="7">
        <v>5302.9493210861292</v>
      </c>
      <c r="O42" s="7">
        <v>6884.5977548923347</v>
      </c>
      <c r="P42" s="7">
        <v>4985.5776277389905</v>
      </c>
      <c r="Q42" s="7">
        <v>4114.3577548303529</v>
      </c>
      <c r="R42" s="7">
        <v>4216.2963119424685</v>
      </c>
    </row>
    <row r="43" spans="1:18" ht="11.25" customHeight="1" x14ac:dyDescent="0.25">
      <c r="A43" s="50" t="s">
        <v>207</v>
      </c>
      <c r="B43" s="51" t="s">
        <v>206</v>
      </c>
      <c r="C43" s="7">
        <v>7380.8174567021915</v>
      </c>
      <c r="D43" s="7">
        <v>7335.907110000001</v>
      </c>
      <c r="E43" s="7">
        <v>7476.7161699999997</v>
      </c>
      <c r="F43" s="7">
        <v>7591.9234300000016</v>
      </c>
      <c r="G43" s="7">
        <v>7779.5926900000004</v>
      </c>
      <c r="H43" s="7">
        <v>7835.6711648831806</v>
      </c>
      <c r="I43" s="7">
        <v>8089.5858099999996</v>
      </c>
      <c r="J43" s="7">
        <v>7995.7542599999988</v>
      </c>
      <c r="K43" s="7">
        <v>8119.22</v>
      </c>
      <c r="L43" s="7">
        <v>7616.3429699999997</v>
      </c>
      <c r="M43" s="7">
        <v>7827.5104538404767</v>
      </c>
      <c r="N43" s="7">
        <v>7850.9798786960573</v>
      </c>
      <c r="O43" s="7">
        <v>7449.1584643343085</v>
      </c>
      <c r="P43" s="7">
        <v>7588.8805248693889</v>
      </c>
      <c r="Q43" s="7">
        <v>6851.5067409316289</v>
      </c>
      <c r="R43" s="7">
        <v>7077.9072809322452</v>
      </c>
    </row>
    <row r="44" spans="1:18" ht="11.25" customHeight="1" x14ac:dyDescent="0.25">
      <c r="A44" s="50" t="s">
        <v>205</v>
      </c>
      <c r="B44" s="51" t="s">
        <v>204</v>
      </c>
      <c r="C44" s="7">
        <v>118.46758975225833</v>
      </c>
      <c r="D44" s="7">
        <v>111.80010999999999</v>
      </c>
      <c r="E44" s="7">
        <v>67.800150000000002</v>
      </c>
      <c r="F44" s="7">
        <v>75.500230000000002</v>
      </c>
      <c r="G44" s="7">
        <v>72.599930000000001</v>
      </c>
      <c r="H44" s="7">
        <v>67.832209898886276</v>
      </c>
      <c r="I44" s="7">
        <v>69.699879999999993</v>
      </c>
      <c r="J44" s="7">
        <v>72.599580000000003</v>
      </c>
      <c r="K44" s="7">
        <v>74.50018</v>
      </c>
      <c r="L44" s="7">
        <v>73.59944999999999</v>
      </c>
      <c r="M44" s="7">
        <v>55.412283132990531</v>
      </c>
      <c r="N44" s="7">
        <v>38.215323180096696</v>
      </c>
      <c r="O44" s="7">
        <v>25.795387155617242</v>
      </c>
      <c r="P44" s="7">
        <v>28.661530130340648</v>
      </c>
      <c r="Q44" s="7">
        <v>34.393795233691591</v>
      </c>
      <c r="R44" s="7">
        <v>26.750724357470524</v>
      </c>
    </row>
    <row r="45" spans="1:18" ht="11.25" customHeight="1" x14ac:dyDescent="0.25">
      <c r="A45" s="50" t="s">
        <v>203</v>
      </c>
      <c r="B45" s="51" t="s">
        <v>202</v>
      </c>
      <c r="C45" s="7">
        <v>1650.7837632514786</v>
      </c>
      <c r="D45" s="7">
        <v>1807.3017499999999</v>
      </c>
      <c r="E45" s="7">
        <v>1660.10358</v>
      </c>
      <c r="F45" s="7">
        <v>1801.2055500000004</v>
      </c>
      <c r="G45" s="7">
        <v>1777.1983299999997</v>
      </c>
      <c r="H45" s="7">
        <v>1811.7887725668731</v>
      </c>
      <c r="I45" s="7">
        <v>1881.39672</v>
      </c>
      <c r="J45" s="7">
        <v>1690.4903199999999</v>
      </c>
      <c r="K45" s="7">
        <v>1692.2041800000002</v>
      </c>
      <c r="L45" s="7">
        <v>1450.3891400000002</v>
      </c>
      <c r="M45" s="7">
        <v>1892.5683150396119</v>
      </c>
      <c r="N45" s="7">
        <v>1429.9218550912701</v>
      </c>
      <c r="O45" s="7">
        <v>1206.5314649685201</v>
      </c>
      <c r="P45" s="7">
        <v>1268.3443620929006</v>
      </c>
      <c r="Q45" s="7">
        <v>967.63599048787978</v>
      </c>
      <c r="R45" s="7">
        <v>738.5588380193791</v>
      </c>
    </row>
    <row r="46" spans="1:18" ht="11.25" customHeight="1" x14ac:dyDescent="0.25">
      <c r="A46" s="52" t="s">
        <v>201</v>
      </c>
      <c r="B46" s="53" t="s">
        <v>200</v>
      </c>
      <c r="C46" s="6">
        <v>305.12569739618948</v>
      </c>
      <c r="D46" s="6">
        <v>333.20031999999998</v>
      </c>
      <c r="E46" s="6">
        <v>325.90069999999997</v>
      </c>
      <c r="F46" s="6">
        <v>377.00116000000003</v>
      </c>
      <c r="G46" s="6">
        <v>386.29964000000001</v>
      </c>
      <c r="H46" s="6">
        <v>429.03872761045602</v>
      </c>
      <c r="I46" s="6">
        <v>384.29933</v>
      </c>
      <c r="J46" s="6">
        <v>394.69774000000001</v>
      </c>
      <c r="K46" s="6">
        <v>396.80097999999998</v>
      </c>
      <c r="L46" s="6">
        <v>334.29750000000001</v>
      </c>
      <c r="M46" s="6">
        <v>368.63499046317878</v>
      </c>
      <c r="N46" s="6">
        <v>61.431132012005449</v>
      </c>
      <c r="O46" s="6">
        <v>80.180661742043497</v>
      </c>
      <c r="P46" s="6">
        <v>51.017523632006345</v>
      </c>
      <c r="Q46" s="6">
        <v>64.560019803242</v>
      </c>
      <c r="R46" s="6">
        <v>39.576741303864964</v>
      </c>
    </row>
    <row r="47" spans="1:18" ht="11.25" customHeight="1" x14ac:dyDescent="0.25">
      <c r="A47" s="52" t="s">
        <v>199</v>
      </c>
      <c r="B47" s="53" t="s">
        <v>198</v>
      </c>
      <c r="C47" s="6">
        <v>158.21155534656404</v>
      </c>
      <c r="D47" s="6">
        <v>166.10015999999999</v>
      </c>
      <c r="E47" s="6">
        <v>181.00039000000001</v>
      </c>
      <c r="F47" s="6">
        <v>175.00054</v>
      </c>
      <c r="G47" s="6">
        <v>179.99983</v>
      </c>
      <c r="H47" s="6">
        <v>231.39382024662339</v>
      </c>
      <c r="I47" s="6">
        <v>212.59962999999999</v>
      </c>
      <c r="J47" s="6">
        <v>169.09903</v>
      </c>
      <c r="K47" s="6">
        <v>194.80047999999999</v>
      </c>
      <c r="L47" s="6">
        <v>161.19879</v>
      </c>
      <c r="M47" s="6">
        <v>160.19404438490014</v>
      </c>
      <c r="N47" s="6">
        <v>152.28806287268512</v>
      </c>
      <c r="O47" s="6">
        <v>133.49112853031855</v>
      </c>
      <c r="P47" s="6">
        <v>126.56454013389587</v>
      </c>
      <c r="Q47" s="6">
        <v>131.50849760882332</v>
      </c>
      <c r="R47" s="6">
        <v>128.28405403926283</v>
      </c>
    </row>
    <row r="48" spans="1:18" ht="11.25" customHeight="1" x14ac:dyDescent="0.25">
      <c r="A48" s="52" t="s">
        <v>197</v>
      </c>
      <c r="B48" s="53" t="s">
        <v>196</v>
      </c>
      <c r="C48" s="6">
        <v>291.22486327606589</v>
      </c>
      <c r="D48" s="6">
        <v>381.30036999999999</v>
      </c>
      <c r="E48" s="6">
        <v>352.30076000000003</v>
      </c>
      <c r="F48" s="6">
        <v>296.20091000000002</v>
      </c>
      <c r="G48" s="6">
        <v>373.29964999999999</v>
      </c>
      <c r="H48" s="6">
        <v>374.29526807234078</v>
      </c>
      <c r="I48" s="6">
        <v>372.29935</v>
      </c>
      <c r="J48" s="6">
        <v>346.29802000000001</v>
      </c>
      <c r="K48" s="6">
        <v>324.20080000000002</v>
      </c>
      <c r="L48" s="6">
        <v>258.19806999999997</v>
      </c>
      <c r="M48" s="6">
        <v>222.17459383753368</v>
      </c>
      <c r="N48" s="6">
        <v>201.15590738923416</v>
      </c>
      <c r="O48" s="6">
        <v>199.14994268845936</v>
      </c>
      <c r="P48" s="6">
        <v>212.1669767898471</v>
      </c>
      <c r="Q48" s="6">
        <v>205.16854240097976</v>
      </c>
      <c r="R48" s="6">
        <v>177.12801056696586</v>
      </c>
    </row>
    <row r="49" spans="1:18" ht="11.25" customHeight="1" x14ac:dyDescent="0.25">
      <c r="A49" s="52" t="s">
        <v>195</v>
      </c>
      <c r="B49" s="53" t="s">
        <v>194</v>
      </c>
      <c r="C49" s="6">
        <v>401.88219055877022</v>
      </c>
      <c r="D49" s="6">
        <v>412.80040000000002</v>
      </c>
      <c r="E49" s="6">
        <v>450.60097000000002</v>
      </c>
      <c r="F49" s="6">
        <v>394.30122</v>
      </c>
      <c r="G49" s="6">
        <v>493.49954000000002</v>
      </c>
      <c r="H49" s="6">
        <v>459.03776128404746</v>
      </c>
      <c r="I49" s="6">
        <v>447.29921999999999</v>
      </c>
      <c r="J49" s="6">
        <v>438.89749</v>
      </c>
      <c r="K49" s="6">
        <v>424.60104999999999</v>
      </c>
      <c r="L49" s="6">
        <v>336.29748000000001</v>
      </c>
      <c r="M49" s="6">
        <v>410.28974123211611</v>
      </c>
      <c r="N49" s="6">
        <v>330.41923804591158</v>
      </c>
      <c r="O49" s="6">
        <v>299.03541406326622</v>
      </c>
      <c r="P49" s="6">
        <v>278.97222660198219</v>
      </c>
      <c r="Q49" s="6">
        <v>33.438412032755693</v>
      </c>
      <c r="R49" s="6">
        <v>27.706107370237348</v>
      </c>
    </row>
    <row r="50" spans="1:18" ht="11.25" customHeight="1" x14ac:dyDescent="0.25">
      <c r="A50" s="52" t="s">
        <v>193</v>
      </c>
      <c r="B50" s="53" t="s">
        <v>192</v>
      </c>
      <c r="C50" s="6">
        <v>96.899800730829043</v>
      </c>
      <c r="D50" s="6">
        <v>43.900039999999997</v>
      </c>
      <c r="E50" s="6">
        <v>39.800089999999997</v>
      </c>
      <c r="F50" s="6">
        <v>42.800130000000003</v>
      </c>
      <c r="G50" s="6">
        <v>92.799909999999997</v>
      </c>
      <c r="H50" s="6">
        <v>88.731218230409354</v>
      </c>
      <c r="I50" s="6">
        <v>161.09971999999999</v>
      </c>
      <c r="J50" s="6">
        <v>81.599530000000001</v>
      </c>
      <c r="K50" s="6">
        <v>93.800229999999999</v>
      </c>
      <c r="L50" s="6">
        <v>153.99885</v>
      </c>
      <c r="M50" s="6">
        <v>444.65968753744977</v>
      </c>
      <c r="N50" s="6">
        <v>311.07273068598778</v>
      </c>
      <c r="O50" s="6">
        <v>223.34506045571851</v>
      </c>
      <c r="P50" s="6">
        <v>281.48011048838731</v>
      </c>
      <c r="Q50" s="6">
        <v>299.84701761372492</v>
      </c>
      <c r="R50" s="6">
        <v>89.758234049441455</v>
      </c>
    </row>
    <row r="51" spans="1:18" ht="11.25" customHeight="1" x14ac:dyDescent="0.25">
      <c r="A51" s="52" t="s">
        <v>191</v>
      </c>
      <c r="B51" s="53" t="s">
        <v>190</v>
      </c>
      <c r="C51" s="6">
        <v>397.43965594305996</v>
      </c>
      <c r="D51" s="6">
        <v>470.00045999999998</v>
      </c>
      <c r="E51" s="6">
        <v>310.50067000000001</v>
      </c>
      <c r="F51" s="6">
        <v>515.90159000000006</v>
      </c>
      <c r="G51" s="6">
        <v>251.29976000000002</v>
      </c>
      <c r="H51" s="6">
        <v>229.29197712299592</v>
      </c>
      <c r="I51" s="6">
        <v>303.79946999999999</v>
      </c>
      <c r="J51" s="6">
        <v>259.89850999999999</v>
      </c>
      <c r="K51" s="6">
        <v>258.00063999999998</v>
      </c>
      <c r="L51" s="6">
        <v>206.39844999999997</v>
      </c>
      <c r="M51" s="6">
        <v>286.61525758443349</v>
      </c>
      <c r="N51" s="6">
        <v>373.55478408544604</v>
      </c>
      <c r="O51" s="6">
        <v>271.32925748871384</v>
      </c>
      <c r="P51" s="6">
        <v>318.14298444678172</v>
      </c>
      <c r="Q51" s="6">
        <v>233.11350102835416</v>
      </c>
      <c r="R51" s="6">
        <v>276.10569068960666</v>
      </c>
    </row>
    <row r="52" spans="1:18" ht="11.25" customHeight="1" x14ac:dyDescent="0.25">
      <c r="A52" s="46" t="s">
        <v>189</v>
      </c>
      <c r="B52" s="47" t="s">
        <v>188</v>
      </c>
      <c r="C52" s="5">
        <v>23234.904939333137</v>
      </c>
      <c r="D52" s="5">
        <v>23551.9</v>
      </c>
      <c r="E52" s="5">
        <v>22977.3</v>
      </c>
      <c r="F52" s="5">
        <v>23296.400000000001</v>
      </c>
      <c r="G52" s="5">
        <v>23340.5</v>
      </c>
      <c r="H52" s="5">
        <v>22435.503777210546</v>
      </c>
      <c r="I52" s="5">
        <v>22027.685920000004</v>
      </c>
      <c r="J52" s="5">
        <v>20694.669539999995</v>
      </c>
      <c r="K52" s="5">
        <v>21696.485820000002</v>
      </c>
      <c r="L52" s="5">
        <v>21118.080239999999</v>
      </c>
      <c r="M52" s="5">
        <v>24214.038104356216</v>
      </c>
      <c r="N52" s="5">
        <v>20618.969141110163</v>
      </c>
      <c r="O52" s="5">
        <v>21612.671485168717</v>
      </c>
      <c r="P52" s="5">
        <v>22302.999904461645</v>
      </c>
      <c r="Q52" s="5">
        <v>18548.970675781708</v>
      </c>
      <c r="R52" s="5">
        <v>19835.148562147675</v>
      </c>
    </row>
    <row r="53" spans="1:18" ht="11.25" customHeight="1" x14ac:dyDescent="0.25">
      <c r="A53" s="48" t="s">
        <v>187</v>
      </c>
      <c r="B53" s="49" t="s">
        <v>186</v>
      </c>
      <c r="C53" s="4">
        <v>22836.968623714645</v>
      </c>
      <c r="D53" s="4">
        <v>23129.600000000002</v>
      </c>
      <c r="E53" s="4">
        <v>22555.4</v>
      </c>
      <c r="F53" s="4">
        <v>22850.400000000001</v>
      </c>
      <c r="G53" s="4">
        <v>22837.916369999999</v>
      </c>
      <c r="H53" s="4">
        <v>21948.99857037</v>
      </c>
      <c r="I53" s="4">
        <v>21527.585920000005</v>
      </c>
      <c r="J53" s="4">
        <v>20193.844779999996</v>
      </c>
      <c r="K53" s="4">
        <v>21187.302490000002</v>
      </c>
      <c r="L53" s="4">
        <v>20699.880239999999</v>
      </c>
      <c r="M53" s="4">
        <v>23754.898801484222</v>
      </c>
      <c r="N53" s="4">
        <v>20164.105218124205</v>
      </c>
      <c r="O53" s="4">
        <v>21168.292984933971</v>
      </c>
      <c r="P53" s="4">
        <v>21864.87909413021</v>
      </c>
      <c r="Q53" s="4">
        <v>18111.978223312042</v>
      </c>
      <c r="R53" s="4">
        <v>19380.003821534316</v>
      </c>
    </row>
    <row r="54" spans="1:18" ht="11.25" customHeight="1" x14ac:dyDescent="0.25">
      <c r="A54" s="48" t="s">
        <v>185</v>
      </c>
      <c r="B54" s="49" t="s">
        <v>184</v>
      </c>
      <c r="C54" s="4">
        <v>397.93631561849162</v>
      </c>
      <c r="D54" s="4">
        <v>422.29999999999995</v>
      </c>
      <c r="E54" s="4">
        <v>421.9</v>
      </c>
      <c r="F54" s="4">
        <v>446</v>
      </c>
      <c r="G54" s="4">
        <v>502.58362999999997</v>
      </c>
      <c r="H54" s="4">
        <v>486.50520684054601</v>
      </c>
      <c r="I54" s="4">
        <v>500.09999999999997</v>
      </c>
      <c r="J54" s="4">
        <v>500.82475999999997</v>
      </c>
      <c r="K54" s="4">
        <v>509.18332999999996</v>
      </c>
      <c r="L54" s="4">
        <v>418.2</v>
      </c>
      <c r="M54" s="4">
        <v>459.1393028719923</v>
      </c>
      <c r="N54" s="4">
        <v>454.86392298595786</v>
      </c>
      <c r="O54" s="4">
        <v>444.37850023474732</v>
      </c>
      <c r="P54" s="4">
        <v>438.120810331435</v>
      </c>
      <c r="Q54" s="4">
        <v>436.99245246966598</v>
      </c>
      <c r="R54" s="4">
        <v>455.14474061335704</v>
      </c>
    </row>
    <row r="55" spans="1:18" ht="11.25" customHeight="1" x14ac:dyDescent="0.25">
      <c r="A55" s="50" t="s">
        <v>183</v>
      </c>
      <c r="B55" s="51" t="s">
        <v>182</v>
      </c>
      <c r="C55" s="7">
        <v>166.20802671049461</v>
      </c>
      <c r="D55" s="7">
        <v>164.6</v>
      </c>
      <c r="E55" s="7">
        <v>158.5</v>
      </c>
      <c r="F55" s="7">
        <v>168.2</v>
      </c>
      <c r="G55" s="7">
        <v>209.7</v>
      </c>
      <c r="H55" s="7">
        <v>195.877519824209</v>
      </c>
      <c r="I55" s="7">
        <v>205.2</v>
      </c>
      <c r="J55" s="7">
        <v>211.02475999999999</v>
      </c>
      <c r="K55" s="7">
        <v>203.9</v>
      </c>
      <c r="L55" s="7">
        <v>167</v>
      </c>
      <c r="M55" s="7">
        <v>194.88020284333072</v>
      </c>
      <c r="N55" s="7">
        <v>191.13028392987604</v>
      </c>
      <c r="O55" s="7">
        <v>181.81520607214136</v>
      </c>
      <c r="P55" s="7">
        <v>182.86620060562998</v>
      </c>
      <c r="Q55" s="7">
        <v>195.11321295500099</v>
      </c>
      <c r="R55" s="7">
        <v>207.294353683004</v>
      </c>
    </row>
    <row r="56" spans="1:18" ht="11.25" customHeight="1" x14ac:dyDescent="0.25">
      <c r="A56" s="50" t="s">
        <v>181</v>
      </c>
      <c r="B56" s="51" t="s">
        <v>180</v>
      </c>
      <c r="C56" s="7">
        <v>231.72828890799701</v>
      </c>
      <c r="D56" s="7">
        <v>257.7</v>
      </c>
      <c r="E56" s="7">
        <v>263.39999999999998</v>
      </c>
      <c r="F56" s="7">
        <v>277.8</v>
      </c>
      <c r="G56" s="7">
        <v>292.88362999999998</v>
      </c>
      <c r="H56" s="7">
        <v>290.62768701633701</v>
      </c>
      <c r="I56" s="7">
        <v>294.89999999999998</v>
      </c>
      <c r="J56" s="7">
        <v>289.8</v>
      </c>
      <c r="K56" s="7">
        <v>305.28332999999998</v>
      </c>
      <c r="L56" s="7">
        <v>251.2</v>
      </c>
      <c r="M56" s="7">
        <v>264.25910002866158</v>
      </c>
      <c r="N56" s="7">
        <v>263.73363905608181</v>
      </c>
      <c r="O56" s="7">
        <v>262.56329416260598</v>
      </c>
      <c r="P56" s="7">
        <v>255.25460972580501</v>
      </c>
      <c r="Q56" s="7">
        <v>241.87923951466499</v>
      </c>
      <c r="R56" s="7">
        <v>247.85038693035301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3698.5525938664391</v>
      </c>
      <c r="D60" s="5">
        <v>3707.5999999999995</v>
      </c>
      <c r="E60" s="5">
        <v>3856.6</v>
      </c>
      <c r="F60" s="5">
        <v>3859.7000000000003</v>
      </c>
      <c r="G60" s="5">
        <v>4010.5000000000005</v>
      </c>
      <c r="H60" s="5">
        <v>3849.0255087417595</v>
      </c>
      <c r="I60" s="5">
        <v>3200.7441100000005</v>
      </c>
      <c r="J60" s="5">
        <v>3202.3</v>
      </c>
      <c r="K60" s="5">
        <v>3161.3440500000006</v>
      </c>
      <c r="L60" s="5">
        <v>2833.8610100000001</v>
      </c>
      <c r="M60" s="5">
        <v>2979.1248686347581</v>
      </c>
      <c r="N60" s="5">
        <v>2816.9485048246879</v>
      </c>
      <c r="O60" s="5">
        <v>2655.7752937804503</v>
      </c>
      <c r="P60" s="5">
        <v>2667.6698194325018</v>
      </c>
      <c r="Q60" s="5">
        <v>2640.9190790102198</v>
      </c>
      <c r="R60" s="5">
        <v>2456.0045858412122</v>
      </c>
    </row>
    <row r="61" spans="1:18" ht="11.25" customHeight="1" x14ac:dyDescent="0.25">
      <c r="A61" s="46" t="s">
        <v>171</v>
      </c>
      <c r="B61" s="47" t="s">
        <v>170</v>
      </c>
      <c r="C61" s="5">
        <v>498.44750167192171</v>
      </c>
      <c r="D61" s="5">
        <v>509.7</v>
      </c>
      <c r="E61" s="5">
        <v>511.00000000000006</v>
      </c>
      <c r="F61" s="5">
        <v>525</v>
      </c>
      <c r="G61" s="5">
        <v>571.39999999999986</v>
      </c>
      <c r="H61" s="5">
        <v>595.92030409057747</v>
      </c>
      <c r="I61" s="5">
        <v>702.29954999999995</v>
      </c>
      <c r="J61" s="5">
        <v>1077.39841</v>
      </c>
      <c r="K61" s="5">
        <v>1095.6992799999998</v>
      </c>
      <c r="L61" s="5">
        <v>1107.4989599999997</v>
      </c>
      <c r="M61" s="5">
        <v>893.76165140715102</v>
      </c>
      <c r="N61" s="5">
        <v>1025.7475876564381</v>
      </c>
      <c r="O61" s="5">
        <v>1151.2137566609995</v>
      </c>
      <c r="P61" s="5">
        <v>1160.6955192509818</v>
      </c>
      <c r="Q61" s="5">
        <v>1189.1425314124276</v>
      </c>
      <c r="R61" s="5">
        <v>1223.703066781309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10.84360370688831</v>
      </c>
      <c r="D64" s="4">
        <v>12.2</v>
      </c>
      <c r="E64" s="4">
        <v>13.7</v>
      </c>
      <c r="F64" s="4">
        <v>14.9</v>
      </c>
      <c r="G64" s="4">
        <v>16.100000000000001</v>
      </c>
      <c r="H64" s="4">
        <v>17.173019967517007</v>
      </c>
      <c r="I64" s="4">
        <v>18</v>
      </c>
      <c r="J64" s="4">
        <v>19.100000000000001</v>
      </c>
      <c r="K64" s="4">
        <v>20.2</v>
      </c>
      <c r="L64" s="4">
        <v>22.1</v>
      </c>
      <c r="M64" s="4">
        <v>23.741282124773193</v>
      </c>
      <c r="N64" s="4">
        <v>24.8399732492596</v>
      </c>
      <c r="O64" s="4">
        <v>25.5565109391421</v>
      </c>
      <c r="P64" s="4">
        <v>26.416356167001062</v>
      </c>
      <c r="Q64" s="4">
        <v>26.941817139581509</v>
      </c>
      <c r="R64" s="4">
        <v>27.156778446546262</v>
      </c>
    </row>
    <row r="65" spans="1:18" ht="11.25" customHeight="1" x14ac:dyDescent="0.25">
      <c r="A65" s="50" t="s">
        <v>163</v>
      </c>
      <c r="B65" s="51" t="s">
        <v>162</v>
      </c>
      <c r="C65" s="7">
        <v>10.84360370688831</v>
      </c>
      <c r="D65" s="7">
        <v>12.2</v>
      </c>
      <c r="E65" s="7">
        <v>13.7</v>
      </c>
      <c r="F65" s="7">
        <v>14.9</v>
      </c>
      <c r="G65" s="7">
        <v>16.100000000000001</v>
      </c>
      <c r="H65" s="7">
        <v>17.173019967517007</v>
      </c>
      <c r="I65" s="7">
        <v>18</v>
      </c>
      <c r="J65" s="7">
        <v>19.100000000000001</v>
      </c>
      <c r="K65" s="7">
        <v>20.2</v>
      </c>
      <c r="L65" s="7">
        <v>22.1</v>
      </c>
      <c r="M65" s="7">
        <v>23.741282124773193</v>
      </c>
      <c r="N65" s="7">
        <v>24.8399732492596</v>
      </c>
      <c r="O65" s="7">
        <v>25.5565109391421</v>
      </c>
      <c r="P65" s="7">
        <v>26.416356167001062</v>
      </c>
      <c r="Q65" s="7">
        <v>26.941817139581509</v>
      </c>
      <c r="R65" s="7">
        <v>27.156778446546262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487.60389796503341</v>
      </c>
      <c r="D68" s="4">
        <v>497.50000000000006</v>
      </c>
      <c r="E68" s="4">
        <v>497.30000000000007</v>
      </c>
      <c r="F68" s="4">
        <v>510.1</v>
      </c>
      <c r="G68" s="4">
        <v>555.29999999999995</v>
      </c>
      <c r="H68" s="4">
        <v>578.74728412306047</v>
      </c>
      <c r="I68" s="4">
        <v>684.29954999999995</v>
      </c>
      <c r="J68" s="4">
        <v>1058.2984100000001</v>
      </c>
      <c r="K68" s="4">
        <v>1073.1992799999998</v>
      </c>
      <c r="L68" s="4">
        <v>1081.9989599999999</v>
      </c>
      <c r="M68" s="4">
        <v>862.42506976962341</v>
      </c>
      <c r="N68" s="4">
        <v>993.3600840737497</v>
      </c>
      <c r="O68" s="4">
        <v>1113.8343738387964</v>
      </c>
      <c r="P68" s="4">
        <v>1110.5617655488704</v>
      </c>
      <c r="Q68" s="4">
        <v>1126.3260605993962</v>
      </c>
      <c r="R68" s="4">
        <v>1138.0768128403517</v>
      </c>
    </row>
    <row r="69" spans="1:18" ht="11.25" customHeight="1" x14ac:dyDescent="0.25">
      <c r="A69" s="50" t="s">
        <v>155</v>
      </c>
      <c r="B69" s="51" t="s">
        <v>154</v>
      </c>
      <c r="C69" s="7">
        <v>391.68338587943106</v>
      </c>
      <c r="D69" s="7">
        <v>390.27843999999999</v>
      </c>
      <c r="E69" s="7">
        <v>393.77918</v>
      </c>
      <c r="F69" s="7">
        <v>409.48027999999999</v>
      </c>
      <c r="G69" s="7">
        <v>437.9</v>
      </c>
      <c r="H69" s="7">
        <v>466.51363763326384</v>
      </c>
      <c r="I69" s="7">
        <v>503.19966999999997</v>
      </c>
      <c r="J69" s="7">
        <v>511.59924000000001</v>
      </c>
      <c r="K69" s="7">
        <v>518.69963999999982</v>
      </c>
      <c r="L69" s="7">
        <v>524.19949999999994</v>
      </c>
      <c r="M69" s="7">
        <v>519.39447123103537</v>
      </c>
      <c r="N69" s="7">
        <v>530.10572157478509</v>
      </c>
      <c r="O69" s="7">
        <v>549.87123031515091</v>
      </c>
      <c r="P69" s="7">
        <v>564.39285373077473</v>
      </c>
      <c r="Q69" s="7">
        <v>619.9247811111253</v>
      </c>
      <c r="R69" s="7">
        <v>653.17187350721065</v>
      </c>
    </row>
    <row r="70" spans="1:18" ht="11.25" customHeight="1" x14ac:dyDescent="0.25">
      <c r="A70" s="50" t="s">
        <v>153</v>
      </c>
      <c r="B70" s="51" t="s">
        <v>152</v>
      </c>
      <c r="C70" s="7">
        <v>6.44883920894239</v>
      </c>
      <c r="D70" s="7">
        <v>6.4012900000000004</v>
      </c>
      <c r="E70" s="7">
        <v>6.4012900000000004</v>
      </c>
      <c r="F70" s="7">
        <v>6.4012500000000001</v>
      </c>
      <c r="G70" s="7">
        <v>6.4</v>
      </c>
      <c r="H70" s="7">
        <v>6.4488368913056151</v>
      </c>
      <c r="I70" s="7">
        <v>6.4</v>
      </c>
      <c r="J70" s="7">
        <v>6.3999899999999998</v>
      </c>
      <c r="K70" s="7">
        <v>6.4</v>
      </c>
      <c r="L70" s="7">
        <v>6.3999899999999998</v>
      </c>
      <c r="M70" s="7">
        <v>6.4488414987758409</v>
      </c>
      <c r="N70" s="7">
        <v>6.4486841552237903</v>
      </c>
      <c r="O70" s="7">
        <v>6.4488416377851951</v>
      </c>
      <c r="P70" s="7">
        <v>6.44883920894239</v>
      </c>
      <c r="Q70" s="7">
        <v>6.4488418763245496</v>
      </c>
      <c r="R70" s="7">
        <v>6.44883920894239</v>
      </c>
    </row>
    <row r="71" spans="1:18" ht="11.25" customHeight="1" x14ac:dyDescent="0.25">
      <c r="A71" s="50" t="s">
        <v>151</v>
      </c>
      <c r="B71" s="51" t="s">
        <v>150</v>
      </c>
      <c r="C71" s="7">
        <v>55.507786376230101</v>
      </c>
      <c r="D71" s="7">
        <v>56.911439999999999</v>
      </c>
      <c r="E71" s="7">
        <v>55.111080000000001</v>
      </c>
      <c r="F71" s="7">
        <v>56.211019999999998</v>
      </c>
      <c r="G71" s="7">
        <v>59.2</v>
      </c>
      <c r="H71" s="7">
        <v>54.432960278835154</v>
      </c>
      <c r="I71" s="7">
        <v>58.099960000000003</v>
      </c>
      <c r="J71" s="7">
        <v>57.899909999999998</v>
      </c>
      <c r="K71" s="7">
        <v>66.999960000000002</v>
      </c>
      <c r="L71" s="7">
        <v>77.099930000000001</v>
      </c>
      <c r="M71" s="7">
        <v>90.474857768010736</v>
      </c>
      <c r="N71" s="7">
        <v>88.633581111242506</v>
      </c>
      <c r="O71" s="7">
        <v>99.885391589695146</v>
      </c>
      <c r="P71" s="7">
        <v>110.94391898347234</v>
      </c>
      <c r="Q71" s="7">
        <v>118.77811352208171</v>
      </c>
      <c r="R71" s="7">
        <v>120.85602369351301</v>
      </c>
    </row>
    <row r="72" spans="1:18" ht="11.25" customHeight="1" x14ac:dyDescent="0.25">
      <c r="A72" s="55" t="s">
        <v>149</v>
      </c>
      <c r="B72" s="51" t="s">
        <v>148</v>
      </c>
      <c r="C72" s="7">
        <v>33.963886500429901</v>
      </c>
      <c r="D72" s="7">
        <v>43.908830000000002</v>
      </c>
      <c r="E72" s="7">
        <v>42.008450000000003</v>
      </c>
      <c r="F72" s="7">
        <v>38.007449999999999</v>
      </c>
      <c r="G72" s="7">
        <v>42.2</v>
      </c>
      <c r="H72" s="7">
        <v>41.081479455724661</v>
      </c>
      <c r="I72" s="7">
        <v>49.099969999999999</v>
      </c>
      <c r="J72" s="7">
        <v>50.79992</v>
      </c>
      <c r="K72" s="7">
        <v>61.499960000000002</v>
      </c>
      <c r="L72" s="7">
        <v>58.999940000000002</v>
      </c>
      <c r="M72" s="7">
        <v>64.870568558056249</v>
      </c>
      <c r="N72" s="7">
        <v>58.730793843315887</v>
      </c>
      <c r="O72" s="7">
        <v>51.877348286183114</v>
      </c>
      <c r="P72" s="7">
        <v>49.894907805483903</v>
      </c>
      <c r="Q72" s="7">
        <v>48.008045079304999</v>
      </c>
      <c r="R72" s="7">
        <v>43.804337441482801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9.6</v>
      </c>
      <c r="H73" s="7">
        <v>10.27036986393114</v>
      </c>
      <c r="I73" s="7">
        <v>67.499949999999998</v>
      </c>
      <c r="J73" s="7">
        <v>431.59935000000002</v>
      </c>
      <c r="K73" s="7">
        <v>419.59972000000005</v>
      </c>
      <c r="L73" s="7">
        <v>415.2996</v>
      </c>
      <c r="M73" s="7">
        <v>181.23633071374522</v>
      </c>
      <c r="N73" s="7">
        <v>309.44130338918234</v>
      </c>
      <c r="O73" s="7">
        <v>405.75156200998202</v>
      </c>
      <c r="P73" s="7">
        <v>378.88124582019719</v>
      </c>
      <c r="Q73" s="7">
        <v>333.16627901055961</v>
      </c>
      <c r="R73" s="7">
        <v>313.79573898920279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19.099989999999998</v>
      </c>
      <c r="J74" s="6">
        <v>104.79984</v>
      </c>
      <c r="K74" s="6">
        <v>105.49993000000001</v>
      </c>
      <c r="L74" s="6">
        <v>146.29986</v>
      </c>
      <c r="M74" s="6">
        <v>129.57394492910763</v>
      </c>
      <c r="N74" s="6">
        <v>149.13179209339714</v>
      </c>
      <c r="O74" s="6">
        <v>130.91148524703996</v>
      </c>
      <c r="P74" s="6">
        <v>119.94840928632837</v>
      </c>
      <c r="Q74" s="6">
        <v>119.30357471200395</v>
      </c>
      <c r="R74" s="6">
        <v>140.58469475494346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23.099979999999995</v>
      </c>
      <c r="J75" s="6">
        <v>294.89956000000001</v>
      </c>
      <c r="K75" s="6">
        <v>281.19981000000001</v>
      </c>
      <c r="L75" s="6">
        <v>237.79977</v>
      </c>
      <c r="M75" s="6">
        <v>37.570472879905168</v>
      </c>
      <c r="N75" s="6">
        <v>159.44968674175536</v>
      </c>
      <c r="O75" s="6">
        <v>274.84007676294209</v>
      </c>
      <c r="P75" s="6">
        <v>258.93283653386879</v>
      </c>
      <c r="Q75" s="6">
        <v>213.86270429855574</v>
      </c>
      <c r="R75" s="6">
        <v>173.21104423425933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9.6</v>
      </c>
      <c r="H77" s="6">
        <v>10.27036986393114</v>
      </c>
      <c r="I77" s="6">
        <v>25.299980000000001</v>
      </c>
      <c r="J77" s="6">
        <v>31.89995</v>
      </c>
      <c r="K77" s="6">
        <v>32.899979999999999</v>
      </c>
      <c r="L77" s="6">
        <v>31.19997</v>
      </c>
      <c r="M77" s="6">
        <v>14.091912904732432</v>
      </c>
      <c r="N77" s="6">
        <v>0.85982455402984337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2.2999999999999998</v>
      </c>
      <c r="L78" s="4">
        <v>3.4</v>
      </c>
      <c r="M78" s="4">
        <v>7.5952995127543703</v>
      </c>
      <c r="N78" s="4">
        <v>7.5475303334288704</v>
      </c>
      <c r="O78" s="4">
        <v>11.822871883061</v>
      </c>
      <c r="P78" s="4">
        <v>23.717397535110301</v>
      </c>
      <c r="Q78" s="4">
        <v>35.874653673449899</v>
      </c>
      <c r="R78" s="4">
        <v>58.469475494411</v>
      </c>
    </row>
    <row r="79" spans="1:18" ht="11.25" customHeight="1" x14ac:dyDescent="0.25">
      <c r="A79" s="58" t="s">
        <v>135</v>
      </c>
      <c r="B79" s="47" t="s">
        <v>134</v>
      </c>
      <c r="C79" s="5">
        <v>8295.9300659214823</v>
      </c>
      <c r="D79" s="5">
        <v>8454.5</v>
      </c>
      <c r="E79" s="5">
        <v>8575.2999999999993</v>
      </c>
      <c r="F79" s="5">
        <v>8679.1000000000022</v>
      </c>
      <c r="G79" s="5">
        <v>8954.1</v>
      </c>
      <c r="H79" s="5">
        <v>8977.6886597578432</v>
      </c>
      <c r="I79" s="5">
        <v>9162.5941399999992</v>
      </c>
      <c r="J79" s="5">
        <v>9352.4862300000004</v>
      </c>
      <c r="K79" s="5">
        <v>9406.4938500000007</v>
      </c>
      <c r="L79" s="5">
        <v>8973.2916000000005</v>
      </c>
      <c r="M79" s="5">
        <v>9236.2695255411782</v>
      </c>
      <c r="N79" s="5">
        <v>9282.506926530983</v>
      </c>
      <c r="O79" s="5">
        <v>9098.8138630728863</v>
      </c>
      <c r="P79" s="5">
        <v>8975.8765644406358</v>
      </c>
      <c r="Q79" s="5">
        <v>8854.235818132669</v>
      </c>
      <c r="R79" s="5">
        <v>8910.0984045093956</v>
      </c>
    </row>
    <row r="80" spans="1:18" ht="11.25" customHeight="1" x14ac:dyDescent="0.25">
      <c r="A80" s="58" t="s">
        <v>133</v>
      </c>
      <c r="B80" s="47">
        <v>7200</v>
      </c>
      <c r="C80" s="5">
        <v>32.315849813700197</v>
      </c>
      <c r="D80" s="5">
        <v>43.6</v>
      </c>
      <c r="E80" s="5">
        <v>42.9</v>
      </c>
      <c r="F80" s="5">
        <v>42.9</v>
      </c>
      <c r="G80" s="5">
        <v>47.6</v>
      </c>
      <c r="H80" s="5">
        <v>46.359972354301107</v>
      </c>
      <c r="I80" s="5">
        <v>53.19997</v>
      </c>
      <c r="J80" s="5">
        <v>55.099919999999997</v>
      </c>
      <c r="K80" s="5">
        <v>63.999960000000002</v>
      </c>
      <c r="L80" s="5">
        <v>56.699950000000001</v>
      </c>
      <c r="M80" s="5">
        <v>57.514111613800587</v>
      </c>
      <c r="N80" s="5">
        <v>50.0620999331231</v>
      </c>
      <c r="O80" s="5">
        <v>40.747124813038873</v>
      </c>
      <c r="P80" s="5">
        <v>40.818763733639102</v>
      </c>
      <c r="Q80" s="5">
        <v>40.914318121387069</v>
      </c>
      <c r="R80" s="5">
        <v>35.8268844941244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32.315849813700197</v>
      </c>
      <c r="D82" s="4">
        <v>43.6</v>
      </c>
      <c r="E82" s="4">
        <v>42.9</v>
      </c>
      <c r="F82" s="4">
        <v>42.9</v>
      </c>
      <c r="G82" s="4">
        <v>47.6</v>
      </c>
      <c r="H82" s="4">
        <v>46.359972354301107</v>
      </c>
      <c r="I82" s="4">
        <v>53.19997</v>
      </c>
      <c r="J82" s="4">
        <v>55.099919999999997</v>
      </c>
      <c r="K82" s="4">
        <v>63.999960000000002</v>
      </c>
      <c r="L82" s="4">
        <v>56.699950000000001</v>
      </c>
      <c r="M82" s="4">
        <v>57.514111613800587</v>
      </c>
      <c r="N82" s="4">
        <v>50.0620999331231</v>
      </c>
      <c r="O82" s="4">
        <v>40.747124813038873</v>
      </c>
      <c r="P82" s="4">
        <v>40.818763733639102</v>
      </c>
      <c r="Q82" s="4">
        <v>40.914318121387069</v>
      </c>
      <c r="R82" s="4">
        <v>35.8268844941244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396</v>
      </c>
      <c r="B1" s="42" t="s">
        <v>395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11984.95025405468</v>
      </c>
      <c r="D2" s="45">
        <v>12130.154869999998</v>
      </c>
      <c r="E2" s="45">
        <v>12962.129109999996</v>
      </c>
      <c r="F2" s="45">
        <v>14534.231109999999</v>
      </c>
      <c r="G2" s="45">
        <v>15010.085309999993</v>
      </c>
      <c r="H2" s="45">
        <v>15215.796666734865</v>
      </c>
      <c r="I2" s="45">
        <v>15036.649939999994</v>
      </c>
      <c r="J2" s="45">
        <v>15084.655920000008</v>
      </c>
      <c r="K2" s="45">
        <v>13866.481059999996</v>
      </c>
      <c r="L2" s="45">
        <v>13921.561400000001</v>
      </c>
      <c r="M2" s="45">
        <v>15338.230923260264</v>
      </c>
      <c r="N2" s="45">
        <v>13913.720073016568</v>
      </c>
      <c r="O2" s="45">
        <v>14319.65678079009</v>
      </c>
      <c r="P2" s="45">
        <v>14303.996570006268</v>
      </c>
      <c r="Q2" s="45">
        <v>14128.083216136192</v>
      </c>
      <c r="R2" s="45">
        <v>12963.460854323384</v>
      </c>
    </row>
    <row r="3" spans="1:18" ht="11.25" customHeight="1" x14ac:dyDescent="0.25">
      <c r="A3" s="46" t="s">
        <v>286</v>
      </c>
      <c r="B3" s="47" t="s">
        <v>285</v>
      </c>
      <c r="C3" s="5">
        <v>143.87880830585345</v>
      </c>
      <c r="D3" s="5">
        <v>135.49664000000007</v>
      </c>
      <c r="E3" s="5">
        <v>128.54172000000011</v>
      </c>
      <c r="F3" s="5">
        <v>135.90313000000003</v>
      </c>
      <c r="G3" s="5">
        <v>142.01182999999997</v>
      </c>
      <c r="H3" s="5">
        <v>138.20619926877052</v>
      </c>
      <c r="I3" s="5">
        <v>133.90308999999996</v>
      </c>
      <c r="J3" s="5">
        <v>145.40716</v>
      </c>
      <c r="K3" s="5">
        <v>152.40590000000003</v>
      </c>
      <c r="L3" s="5">
        <v>125.12110999999996</v>
      </c>
      <c r="M3" s="5">
        <v>121.74090446587266</v>
      </c>
      <c r="N3" s="5">
        <v>125.84596661922924</v>
      </c>
      <c r="O3" s="5">
        <v>119.72746558117414</v>
      </c>
      <c r="P3" s="5">
        <v>108.60168070762938</v>
      </c>
      <c r="Q3" s="5">
        <v>53.429182361156094</v>
      </c>
      <c r="R3" s="5">
        <v>6.8309892958777141</v>
      </c>
    </row>
    <row r="4" spans="1:18" ht="11.25" customHeight="1" x14ac:dyDescent="0.25">
      <c r="A4" s="48" t="s">
        <v>284</v>
      </c>
      <c r="B4" s="49" t="s">
        <v>283</v>
      </c>
      <c r="C4" s="4">
        <v>143.87880830585345</v>
      </c>
      <c r="D4" s="4">
        <v>135.49664000000007</v>
      </c>
      <c r="E4" s="4">
        <v>128.54172000000011</v>
      </c>
      <c r="F4" s="4">
        <v>135.90313000000003</v>
      </c>
      <c r="G4" s="4">
        <v>142.01182999999997</v>
      </c>
      <c r="H4" s="4">
        <v>138.20619926877052</v>
      </c>
      <c r="I4" s="4">
        <v>133.90308999999996</v>
      </c>
      <c r="J4" s="4">
        <v>145.40716</v>
      </c>
      <c r="K4" s="4">
        <v>152.40590000000003</v>
      </c>
      <c r="L4" s="4">
        <v>125.12110999999996</v>
      </c>
      <c r="M4" s="4">
        <v>121.74090446587266</v>
      </c>
      <c r="N4" s="4">
        <v>125.84596661922924</v>
      </c>
      <c r="O4" s="4">
        <v>119.72746558117414</v>
      </c>
      <c r="P4" s="4">
        <v>108.60168070762938</v>
      </c>
      <c r="Q4" s="4">
        <v>53.429182361156094</v>
      </c>
      <c r="R4" s="4">
        <v>6.8309892958777141</v>
      </c>
    </row>
    <row r="5" spans="1:18" ht="11.25" customHeight="1" x14ac:dyDescent="0.25">
      <c r="A5" s="50" t="s">
        <v>282</v>
      </c>
      <c r="B5" s="51" t="s">
        <v>281</v>
      </c>
      <c r="C5" s="7">
        <v>5.469562692653426</v>
      </c>
      <c r="D5" s="7">
        <v>4.0997300000000223</v>
      </c>
      <c r="E5" s="7">
        <v>4.1036599999999908</v>
      </c>
      <c r="F5" s="7">
        <v>3.4002100000000155</v>
      </c>
      <c r="G5" s="7">
        <v>2.0999199999999973</v>
      </c>
      <c r="H5" s="7">
        <v>2.0544872470104565</v>
      </c>
      <c r="I5" s="7">
        <v>1.3999499999999898</v>
      </c>
      <c r="J5" s="7">
        <v>2.0996900000000096</v>
      </c>
      <c r="K5" s="7">
        <v>2.099990000000048</v>
      </c>
      <c r="L5" s="7">
        <v>0.70056000000001006</v>
      </c>
      <c r="M5" s="7">
        <v>2.0540754147785947</v>
      </c>
      <c r="N5" s="7">
        <v>1.361423879488143</v>
      </c>
      <c r="O5" s="7">
        <v>1.3611529509281581</v>
      </c>
      <c r="P5" s="7">
        <v>2.7466827971622934</v>
      </c>
      <c r="Q5" s="7">
        <v>4.1080832195746098</v>
      </c>
      <c r="R5" s="7">
        <v>4.1081474071468165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5.469562692653426</v>
      </c>
      <c r="D7" s="6">
        <v>4.0997300000000223</v>
      </c>
      <c r="E7" s="6">
        <v>4.1036599999999908</v>
      </c>
      <c r="F7" s="6">
        <v>3.4002100000000155</v>
      </c>
      <c r="G7" s="6">
        <v>2.0999199999999973</v>
      </c>
      <c r="H7" s="6">
        <v>2.0544872470104565</v>
      </c>
      <c r="I7" s="6">
        <v>1.3999499999999898</v>
      </c>
      <c r="J7" s="6">
        <v>2.0996900000000096</v>
      </c>
      <c r="K7" s="6">
        <v>2.099990000000048</v>
      </c>
      <c r="L7" s="6">
        <v>0.70056000000001006</v>
      </c>
      <c r="M7" s="6">
        <v>2.0540754147785947</v>
      </c>
      <c r="N7" s="6">
        <v>1.361423879488143</v>
      </c>
      <c r="O7" s="6">
        <v>1.3611529509281581</v>
      </c>
      <c r="P7" s="6">
        <v>2.7466827971622934</v>
      </c>
      <c r="Q7" s="6">
        <v>4.1080832195746098</v>
      </c>
      <c r="R7" s="6">
        <v>4.1081474071468165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51.063303006698789</v>
      </c>
      <c r="D11" s="7">
        <v>50.396910000000048</v>
      </c>
      <c r="E11" s="7">
        <v>52.437370000000101</v>
      </c>
      <c r="F11" s="7">
        <v>47.002920000000017</v>
      </c>
      <c r="G11" s="7">
        <v>51.711909999999989</v>
      </c>
      <c r="H11" s="7">
        <v>52.412340664159956</v>
      </c>
      <c r="I11" s="7">
        <v>49.703179999999975</v>
      </c>
      <c r="J11" s="7">
        <v>52.407469999999989</v>
      </c>
      <c r="K11" s="7">
        <v>53.100059999999985</v>
      </c>
      <c r="L11" s="7">
        <v>27.220639999999946</v>
      </c>
      <c r="M11" s="7">
        <v>22.452410388126509</v>
      </c>
      <c r="N11" s="7">
        <v>27.227912443643618</v>
      </c>
      <c r="O11" s="7">
        <v>21.109586704279877</v>
      </c>
      <c r="P11" s="7">
        <v>6.8071086774648393</v>
      </c>
      <c r="Q11" s="7">
        <v>3.391719146098751</v>
      </c>
      <c r="R11" s="7">
        <v>2.7228418887308976</v>
      </c>
    </row>
    <row r="12" spans="1:18" ht="11.25" customHeight="1" x14ac:dyDescent="0.25">
      <c r="A12" s="52" t="s">
        <v>268</v>
      </c>
      <c r="B12" s="53" t="s">
        <v>267</v>
      </c>
      <c r="C12" s="6">
        <v>51.063303006698789</v>
      </c>
      <c r="D12" s="6">
        <v>50.396910000000048</v>
      </c>
      <c r="E12" s="6">
        <v>52.437370000000101</v>
      </c>
      <c r="F12" s="6">
        <v>47.002920000000017</v>
      </c>
      <c r="G12" s="6">
        <v>51.711909999999989</v>
      </c>
      <c r="H12" s="6">
        <v>52.412340664159956</v>
      </c>
      <c r="I12" s="6">
        <v>49.703179999999975</v>
      </c>
      <c r="J12" s="6">
        <v>52.407469999999989</v>
      </c>
      <c r="K12" s="6">
        <v>53.100059999999985</v>
      </c>
      <c r="L12" s="6">
        <v>27.220639999999946</v>
      </c>
      <c r="M12" s="6">
        <v>22.452410388126509</v>
      </c>
      <c r="N12" s="6">
        <v>27.227912443643618</v>
      </c>
      <c r="O12" s="6">
        <v>21.109586704279877</v>
      </c>
      <c r="P12" s="6">
        <v>6.8071086774648393</v>
      </c>
      <c r="Q12" s="6">
        <v>3.391719146098751</v>
      </c>
      <c r="R12" s="6">
        <v>2.7228418887308976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87.345942606501239</v>
      </c>
      <c r="D14" s="7">
        <v>81</v>
      </c>
      <c r="E14" s="7">
        <v>72.000690000000006</v>
      </c>
      <c r="F14" s="7">
        <v>85.5</v>
      </c>
      <c r="G14" s="7">
        <v>88.2</v>
      </c>
      <c r="H14" s="7">
        <v>83.739371357600106</v>
      </c>
      <c r="I14" s="7">
        <v>82.799959999999999</v>
      </c>
      <c r="J14" s="7">
        <v>90.9</v>
      </c>
      <c r="K14" s="7">
        <v>97.205849999999998</v>
      </c>
      <c r="L14" s="7">
        <v>97.199910000000003</v>
      </c>
      <c r="M14" s="7">
        <v>97.234418662967556</v>
      </c>
      <c r="N14" s="7">
        <v>97.256630296097484</v>
      </c>
      <c r="O14" s="7">
        <v>97.256725925966109</v>
      </c>
      <c r="P14" s="7">
        <v>99.047889233002252</v>
      </c>
      <c r="Q14" s="7">
        <v>45.929379995482734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9404.2490466001382</v>
      </c>
      <c r="D21" s="5">
        <v>9821.763869999997</v>
      </c>
      <c r="E21" s="5">
        <v>10727.487389999997</v>
      </c>
      <c r="F21" s="5">
        <v>12302.236959999998</v>
      </c>
      <c r="G21" s="5">
        <v>12712.081499999995</v>
      </c>
      <c r="H21" s="5">
        <v>12824.06189541138</v>
      </c>
      <c r="I21" s="5">
        <v>12850.348029999992</v>
      </c>
      <c r="J21" s="5">
        <v>12792.338160000008</v>
      </c>
      <c r="K21" s="5">
        <v>11751.971739999994</v>
      </c>
      <c r="L21" s="5">
        <v>11865.747860000001</v>
      </c>
      <c r="M21" s="5">
        <v>12980.581695954066</v>
      </c>
      <c r="N21" s="5">
        <v>11650.059698030531</v>
      </c>
      <c r="O21" s="5">
        <v>12249.490981082559</v>
      </c>
      <c r="P21" s="5">
        <v>12238.535236182392</v>
      </c>
      <c r="Q21" s="5">
        <v>12099.259242525488</v>
      </c>
      <c r="R21" s="5">
        <v>10883.137863271333</v>
      </c>
    </row>
    <row r="22" spans="1:18" ht="11.25" customHeight="1" x14ac:dyDescent="0.25">
      <c r="A22" s="48" t="s">
        <v>249</v>
      </c>
      <c r="B22" s="49" t="s">
        <v>248</v>
      </c>
      <c r="C22" s="4">
        <v>3188.4987761168713</v>
      </c>
      <c r="D22" s="4">
        <v>3345.0856499999968</v>
      </c>
      <c r="E22" s="4">
        <v>4034.4856499999987</v>
      </c>
      <c r="F22" s="4">
        <v>3501.7108200000007</v>
      </c>
      <c r="G22" s="4">
        <v>3746.4408699999931</v>
      </c>
      <c r="H22" s="4">
        <v>4123.8246640054331</v>
      </c>
      <c r="I22" s="4">
        <v>4464.4253099999933</v>
      </c>
      <c r="J22" s="4">
        <v>3797.9412400000065</v>
      </c>
      <c r="K22" s="4">
        <v>3610.9770799999937</v>
      </c>
      <c r="L22" s="4">
        <v>3467.0105300000032</v>
      </c>
      <c r="M22" s="4">
        <v>3359.7969457785807</v>
      </c>
      <c r="N22" s="4">
        <v>3400.78098668244</v>
      </c>
      <c r="O22" s="4">
        <v>3111.7835372059599</v>
      </c>
      <c r="P22" s="4">
        <v>3249.4645608482333</v>
      </c>
      <c r="Q22" s="4">
        <v>3154.8662458223325</v>
      </c>
      <c r="R22" s="4">
        <v>2379.2971605052726</v>
      </c>
    </row>
    <row r="23" spans="1:18" ht="11.25" customHeight="1" x14ac:dyDescent="0.25">
      <c r="A23" s="50" t="s">
        <v>247</v>
      </c>
      <c r="B23" s="51" t="s">
        <v>246</v>
      </c>
      <c r="C23" s="7">
        <v>3188.4987761168713</v>
      </c>
      <c r="D23" s="7">
        <v>3345.0856499999968</v>
      </c>
      <c r="E23" s="7">
        <v>4034.4856499999987</v>
      </c>
      <c r="F23" s="7">
        <v>3501.7108200000007</v>
      </c>
      <c r="G23" s="7">
        <v>3746.4408699999931</v>
      </c>
      <c r="H23" s="7">
        <v>4123.8246640054331</v>
      </c>
      <c r="I23" s="7">
        <v>4464.4253099999933</v>
      </c>
      <c r="J23" s="7">
        <v>3797.9412400000065</v>
      </c>
      <c r="K23" s="7">
        <v>3610.9770799999937</v>
      </c>
      <c r="L23" s="7">
        <v>3467.0105300000032</v>
      </c>
      <c r="M23" s="7">
        <v>3359.7969457785807</v>
      </c>
      <c r="N23" s="7">
        <v>3400.78098668244</v>
      </c>
      <c r="O23" s="7">
        <v>3111.7835372059599</v>
      </c>
      <c r="P23" s="7">
        <v>3249.4645608482333</v>
      </c>
      <c r="Q23" s="7">
        <v>3154.8662458223325</v>
      </c>
      <c r="R23" s="7">
        <v>2379.2971605052726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3188.4987761168713</v>
      </c>
      <c r="D25" s="6">
        <v>3345.0856499999968</v>
      </c>
      <c r="E25" s="6">
        <v>4034.4856499999987</v>
      </c>
      <c r="F25" s="6">
        <v>3501.7108200000007</v>
      </c>
      <c r="G25" s="6">
        <v>3746.4408699999931</v>
      </c>
      <c r="H25" s="6">
        <v>4123.8246640054331</v>
      </c>
      <c r="I25" s="6">
        <v>4464.4253099999933</v>
      </c>
      <c r="J25" s="6">
        <v>3797.9412400000065</v>
      </c>
      <c r="K25" s="6">
        <v>3610.9770799999937</v>
      </c>
      <c r="L25" s="6">
        <v>3467.0105300000032</v>
      </c>
      <c r="M25" s="6">
        <v>3359.7969457785807</v>
      </c>
      <c r="N25" s="6">
        <v>3400.78098668244</v>
      </c>
      <c r="O25" s="6">
        <v>3111.7835372059599</v>
      </c>
      <c r="P25" s="6">
        <v>3249.4645608482333</v>
      </c>
      <c r="Q25" s="6">
        <v>3154.8662458223325</v>
      </c>
      <c r="R25" s="6">
        <v>2379.2971605052726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6215.7502704832668</v>
      </c>
      <c r="D30" s="4">
        <v>6476.6782199999989</v>
      </c>
      <c r="E30" s="4">
        <v>6693.0017399999979</v>
      </c>
      <c r="F30" s="4">
        <v>8800.5261399999981</v>
      </c>
      <c r="G30" s="4">
        <v>8965.6406300000017</v>
      </c>
      <c r="H30" s="4">
        <v>8700.2372314059467</v>
      </c>
      <c r="I30" s="4">
        <v>8385.9227199999987</v>
      </c>
      <c r="J30" s="4">
        <v>8994.3969200000029</v>
      </c>
      <c r="K30" s="4">
        <v>8140.9946600000003</v>
      </c>
      <c r="L30" s="4">
        <v>8398.7373299999981</v>
      </c>
      <c r="M30" s="4">
        <v>9620.7847501754859</v>
      </c>
      <c r="N30" s="4">
        <v>8249.2787113480917</v>
      </c>
      <c r="O30" s="4">
        <v>9137.7074438765994</v>
      </c>
      <c r="P30" s="4">
        <v>8989.0706753341583</v>
      </c>
      <c r="Q30" s="4">
        <v>8944.3929967031563</v>
      </c>
      <c r="R30" s="4">
        <v>8503.8407027660614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709.22951453105384</v>
      </c>
      <c r="D34" s="7">
        <v>798.7976900000001</v>
      </c>
      <c r="E34" s="7">
        <v>740.49835000000007</v>
      </c>
      <c r="F34" s="7">
        <v>644.50197999999989</v>
      </c>
      <c r="G34" s="7">
        <v>1074.0971100000002</v>
      </c>
      <c r="H34" s="7">
        <v>1346.1266598662564</v>
      </c>
      <c r="I34" s="7">
        <v>1580.39617</v>
      </c>
      <c r="J34" s="7">
        <v>1410.8912500000001</v>
      </c>
      <c r="K34" s="7">
        <v>1440.0804600000001</v>
      </c>
      <c r="L34" s="7">
        <v>1273.7881600000001</v>
      </c>
      <c r="M34" s="7">
        <v>1280.2792417602295</v>
      </c>
      <c r="N34" s="7">
        <v>1537.1876399640864</v>
      </c>
      <c r="O34" s="7">
        <v>1000.6939646311309</v>
      </c>
      <c r="P34" s="7">
        <v>2734.3341272644652</v>
      </c>
      <c r="Q34" s="7">
        <v>3799.819707144808</v>
      </c>
      <c r="R34" s="7">
        <v>3545.0441880643602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90.594280554185346</v>
      </c>
      <c r="D38" s="7">
        <v>115.3</v>
      </c>
      <c r="E38" s="7">
        <v>102.98946000000001</v>
      </c>
      <c r="F38" s="7">
        <v>111.20035000000001</v>
      </c>
      <c r="G38" s="7">
        <v>98.710160000000002</v>
      </c>
      <c r="H38" s="7">
        <v>123.5310306458757</v>
      </c>
      <c r="I38" s="7">
        <v>98.80001</v>
      </c>
      <c r="J38" s="7">
        <v>82.39949</v>
      </c>
      <c r="K38" s="7">
        <v>87.500250000000008</v>
      </c>
      <c r="L38" s="7">
        <v>127.59903000000001</v>
      </c>
      <c r="M38" s="7">
        <v>88.518132353846852</v>
      </c>
      <c r="N38" s="7">
        <v>53.525340107632672</v>
      </c>
      <c r="O38" s="7">
        <v>80.278171502191924</v>
      </c>
      <c r="P38" s="7">
        <v>79.25113373891395</v>
      </c>
      <c r="Q38" s="7">
        <v>80.27803526458321</v>
      </c>
      <c r="R38" s="7">
        <v>73.086797668219305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90.594280554185346</v>
      </c>
      <c r="D41" s="6">
        <v>115.3</v>
      </c>
      <c r="E41" s="6">
        <v>102.98946000000001</v>
      </c>
      <c r="F41" s="6">
        <v>111.20035000000001</v>
      </c>
      <c r="G41" s="6">
        <v>98.710160000000002</v>
      </c>
      <c r="H41" s="6">
        <v>123.5310306458757</v>
      </c>
      <c r="I41" s="6">
        <v>98.80001</v>
      </c>
      <c r="J41" s="6">
        <v>82.39949</v>
      </c>
      <c r="K41" s="6">
        <v>87.500250000000008</v>
      </c>
      <c r="L41" s="6">
        <v>127.59903000000001</v>
      </c>
      <c r="M41" s="6">
        <v>88.518132353846852</v>
      </c>
      <c r="N41" s="6">
        <v>53.525340107632672</v>
      </c>
      <c r="O41" s="6">
        <v>80.278171502191924</v>
      </c>
      <c r="P41" s="6">
        <v>79.25113373891395</v>
      </c>
      <c r="Q41" s="6">
        <v>80.27803526458321</v>
      </c>
      <c r="R41" s="6">
        <v>73.086797668219305</v>
      </c>
    </row>
    <row r="42" spans="1:18" ht="11.25" customHeight="1" x14ac:dyDescent="0.25">
      <c r="A42" s="55" t="s">
        <v>209</v>
      </c>
      <c r="B42" s="51" t="s">
        <v>208</v>
      </c>
      <c r="C42" s="7">
        <v>3828.5094566762182</v>
      </c>
      <c r="D42" s="7">
        <v>3980.9038399999999</v>
      </c>
      <c r="E42" s="7">
        <v>4233.1091900000001</v>
      </c>
      <c r="F42" s="7">
        <v>6543.1201300000002</v>
      </c>
      <c r="G42" s="7">
        <v>6159.4941500000004</v>
      </c>
      <c r="H42" s="7">
        <v>5632.939588058508</v>
      </c>
      <c r="I42" s="7">
        <v>5098.9919099999997</v>
      </c>
      <c r="J42" s="7">
        <v>6059.5652900000005</v>
      </c>
      <c r="K42" s="7">
        <v>5178.9127600000002</v>
      </c>
      <c r="L42" s="7">
        <v>5707.5572599999996</v>
      </c>
      <c r="M42" s="7">
        <v>6540.9423317535502</v>
      </c>
      <c r="N42" s="7">
        <v>5300.8474773728485</v>
      </c>
      <c r="O42" s="7">
        <v>6882.4959085315068</v>
      </c>
      <c r="P42" s="7">
        <v>4980.3230593337521</v>
      </c>
      <c r="Q42" s="7">
        <v>4112.2559115265904</v>
      </c>
      <c r="R42" s="7">
        <v>4214.1944894400222</v>
      </c>
    </row>
    <row r="43" spans="1:18" ht="11.25" customHeight="1" x14ac:dyDescent="0.25">
      <c r="A43" s="50" t="s">
        <v>207</v>
      </c>
      <c r="B43" s="51" t="s">
        <v>206</v>
      </c>
      <c r="C43" s="7">
        <v>143.80928620213399</v>
      </c>
      <c r="D43" s="7">
        <v>89.699349999999868</v>
      </c>
      <c r="E43" s="7">
        <v>121.39914999999928</v>
      </c>
      <c r="F43" s="7">
        <v>64.299349999999322</v>
      </c>
      <c r="G43" s="7">
        <v>57.100400000000263</v>
      </c>
      <c r="H43" s="7">
        <v>0</v>
      </c>
      <c r="I43" s="7">
        <v>0</v>
      </c>
      <c r="J43" s="7">
        <v>0</v>
      </c>
      <c r="K43" s="7">
        <v>1.0000100000000001</v>
      </c>
      <c r="L43" s="7">
        <v>0</v>
      </c>
      <c r="M43" s="7">
        <v>0</v>
      </c>
      <c r="N43" s="7">
        <v>5.1113018373498562</v>
      </c>
      <c r="O43" s="7">
        <v>1.0270357472045362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5.8756158821300772</v>
      </c>
      <c r="D44" s="7">
        <v>0</v>
      </c>
      <c r="E44" s="7">
        <v>0</v>
      </c>
      <c r="F44" s="7">
        <v>0</v>
      </c>
      <c r="G44" s="7">
        <v>1.9999899999999999</v>
      </c>
      <c r="H44" s="7">
        <v>0</v>
      </c>
      <c r="I44" s="7">
        <v>0</v>
      </c>
      <c r="J44" s="7">
        <v>0</v>
      </c>
      <c r="K44" s="7">
        <v>0</v>
      </c>
      <c r="L44" s="7">
        <v>6.8999099999999913</v>
      </c>
      <c r="M44" s="7">
        <v>0</v>
      </c>
      <c r="N44" s="7">
        <v>0.97926807623633039</v>
      </c>
      <c r="O44" s="7">
        <v>0</v>
      </c>
      <c r="P44" s="7">
        <v>3.9170783882352183</v>
      </c>
      <c r="Q44" s="7">
        <v>1.9585336834258484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1437.7321166375464</v>
      </c>
      <c r="D45" s="7">
        <v>1491.9773399999999</v>
      </c>
      <c r="E45" s="7">
        <v>1495.00559</v>
      </c>
      <c r="F45" s="7">
        <v>1437.4043300000003</v>
      </c>
      <c r="G45" s="7">
        <v>1574.2388199999998</v>
      </c>
      <c r="H45" s="7">
        <v>1597.6399528353081</v>
      </c>
      <c r="I45" s="7">
        <v>1607.7346299999999</v>
      </c>
      <c r="J45" s="7">
        <v>1441.5408899999998</v>
      </c>
      <c r="K45" s="7">
        <v>1433.5011800000002</v>
      </c>
      <c r="L45" s="7">
        <v>1282.8929700000001</v>
      </c>
      <c r="M45" s="7">
        <v>1711.0450443078582</v>
      </c>
      <c r="N45" s="7">
        <v>1351.627683989936</v>
      </c>
      <c r="O45" s="7">
        <v>1173.2123634645639</v>
      </c>
      <c r="P45" s="7">
        <v>1191.2452766087929</v>
      </c>
      <c r="Q45" s="7">
        <v>950.08080908374859</v>
      </c>
      <c r="R45" s="7">
        <v>671.51522759345937</v>
      </c>
    </row>
    <row r="46" spans="1:18" ht="11.25" customHeight="1" x14ac:dyDescent="0.25">
      <c r="A46" s="52" t="s">
        <v>201</v>
      </c>
      <c r="B46" s="53" t="s">
        <v>200</v>
      </c>
      <c r="C46" s="6">
        <v>161.41213261454274</v>
      </c>
      <c r="D46" s="6">
        <v>172.84743999999998</v>
      </c>
      <c r="E46" s="6">
        <v>169.70137999999997</v>
      </c>
      <c r="F46" s="6">
        <v>196.80061000000003</v>
      </c>
      <c r="G46" s="6">
        <v>203.04433</v>
      </c>
      <c r="H46" s="6">
        <v>234.30822641462041</v>
      </c>
      <c r="I46" s="6">
        <v>213.50627</v>
      </c>
      <c r="J46" s="6">
        <v>205.14855</v>
      </c>
      <c r="K46" s="6">
        <v>211.39848999999998</v>
      </c>
      <c r="L46" s="6">
        <v>176.00072</v>
      </c>
      <c r="M46" s="6">
        <v>194.73101389059582</v>
      </c>
      <c r="N46" s="6">
        <v>41.654696277062669</v>
      </c>
      <c r="O46" s="6">
        <v>45.810696818957254</v>
      </c>
      <c r="P46" s="6">
        <v>33.319128864211109</v>
      </c>
      <c r="Q46" s="6">
        <v>38.525825642367451</v>
      </c>
      <c r="R46" s="6">
        <v>39.576741303864964</v>
      </c>
    </row>
    <row r="47" spans="1:18" ht="11.25" customHeight="1" x14ac:dyDescent="0.25">
      <c r="A47" s="52" t="s">
        <v>199</v>
      </c>
      <c r="B47" s="53" t="s">
        <v>198</v>
      </c>
      <c r="C47" s="6">
        <v>154.24671473900463</v>
      </c>
      <c r="D47" s="6">
        <v>168.10013999999998</v>
      </c>
      <c r="E47" s="6">
        <v>179.00041000000002</v>
      </c>
      <c r="F47" s="6">
        <v>177.00053</v>
      </c>
      <c r="G47" s="6">
        <v>175.09696</v>
      </c>
      <c r="H47" s="6">
        <v>225.46985914340848</v>
      </c>
      <c r="I47" s="6">
        <v>206.70004</v>
      </c>
      <c r="J47" s="6">
        <v>168.09900999999999</v>
      </c>
      <c r="K47" s="6">
        <v>188.90035</v>
      </c>
      <c r="L47" s="6">
        <v>158.19889000000001</v>
      </c>
      <c r="M47" s="6">
        <v>160.19404438490014</v>
      </c>
      <c r="N47" s="6">
        <v>149.32590945053434</v>
      </c>
      <c r="O47" s="6">
        <v>128.54701265882525</v>
      </c>
      <c r="P47" s="6">
        <v>124.58213453022974</v>
      </c>
      <c r="Q47" s="6">
        <v>129.52607722364354</v>
      </c>
      <c r="R47" s="6">
        <v>126.32553733942976</v>
      </c>
    </row>
    <row r="48" spans="1:18" ht="11.25" customHeight="1" x14ac:dyDescent="0.25">
      <c r="A48" s="52" t="s">
        <v>197</v>
      </c>
      <c r="B48" s="53" t="s">
        <v>196</v>
      </c>
      <c r="C48" s="6">
        <v>288.21540597167399</v>
      </c>
      <c r="D48" s="6">
        <v>380.30036000000001</v>
      </c>
      <c r="E48" s="6">
        <v>352.30076000000003</v>
      </c>
      <c r="F48" s="6">
        <v>296.20091000000002</v>
      </c>
      <c r="G48" s="6">
        <v>371.29958999999997</v>
      </c>
      <c r="H48" s="6">
        <v>374.29526807234078</v>
      </c>
      <c r="I48" s="6">
        <v>372.29935</v>
      </c>
      <c r="J48" s="6">
        <v>345.298</v>
      </c>
      <c r="K48" s="6">
        <v>323.20078000000001</v>
      </c>
      <c r="L48" s="6">
        <v>257.19809999999995</v>
      </c>
      <c r="M48" s="6">
        <v>221.17143859849207</v>
      </c>
      <c r="N48" s="6">
        <v>201.15590738923416</v>
      </c>
      <c r="O48" s="6">
        <v>199.14994268845936</v>
      </c>
      <c r="P48" s="6">
        <v>210.16068688915016</v>
      </c>
      <c r="Q48" s="6">
        <v>204.16538991564008</v>
      </c>
      <c r="R48" s="6">
        <v>176.1248679593445</v>
      </c>
    </row>
    <row r="49" spans="1:18" ht="11.25" customHeight="1" x14ac:dyDescent="0.25">
      <c r="A49" s="52" t="s">
        <v>195</v>
      </c>
      <c r="B49" s="53" t="s">
        <v>194</v>
      </c>
      <c r="C49" s="6">
        <v>409.45317433793548</v>
      </c>
      <c r="D49" s="6">
        <v>407.80034000000001</v>
      </c>
      <c r="E49" s="6">
        <v>444.70233999999999</v>
      </c>
      <c r="F49" s="6">
        <v>409.40118000000001</v>
      </c>
      <c r="G49" s="6">
        <v>482.59922</v>
      </c>
      <c r="H49" s="6">
        <v>452.30269030381925</v>
      </c>
      <c r="I49" s="6">
        <v>451.49952000000002</v>
      </c>
      <c r="J49" s="6">
        <v>438.09730000000002</v>
      </c>
      <c r="K49" s="6">
        <v>422.90100999999999</v>
      </c>
      <c r="L49" s="6">
        <v>338.79756000000003</v>
      </c>
      <c r="M49" s="6">
        <v>410.28974123211611</v>
      </c>
      <c r="N49" s="6">
        <v>329.58321704658562</v>
      </c>
      <c r="O49" s="6">
        <v>300.94617901871118</v>
      </c>
      <c r="P49" s="6">
        <v>279.92761768700473</v>
      </c>
      <c r="Q49" s="6">
        <v>32.483028716203144</v>
      </c>
      <c r="R49" s="6">
        <v>27.706107370237348</v>
      </c>
    </row>
    <row r="50" spans="1:18" ht="11.25" customHeight="1" x14ac:dyDescent="0.25">
      <c r="A50" s="52" t="s">
        <v>193</v>
      </c>
      <c r="B50" s="53" t="s">
        <v>192</v>
      </c>
      <c r="C50" s="6">
        <v>93.841820473320126</v>
      </c>
      <c r="D50" s="6">
        <v>42.897749999999995</v>
      </c>
      <c r="E50" s="6">
        <v>38.8001</v>
      </c>
      <c r="F50" s="6">
        <v>40.80012</v>
      </c>
      <c r="G50" s="6">
        <v>93.799880000000002</v>
      </c>
      <c r="H50" s="6">
        <v>87.704185901047637</v>
      </c>
      <c r="I50" s="6">
        <v>118.22820999999999</v>
      </c>
      <c r="J50" s="6">
        <v>78.499480000000005</v>
      </c>
      <c r="K50" s="6">
        <v>83.600229999999996</v>
      </c>
      <c r="L50" s="6">
        <v>152.99888000000001</v>
      </c>
      <c r="M50" s="6">
        <v>445.68672235966085</v>
      </c>
      <c r="N50" s="6">
        <v>306.98846622090832</v>
      </c>
      <c r="O50" s="6">
        <v>227.42932065678818</v>
      </c>
      <c r="P50" s="6">
        <v>281.48011048838731</v>
      </c>
      <c r="Q50" s="6">
        <v>299.84701761372492</v>
      </c>
      <c r="R50" s="6">
        <v>88.731207037162122</v>
      </c>
    </row>
    <row r="51" spans="1:18" ht="11.25" customHeight="1" x14ac:dyDescent="0.25">
      <c r="A51" s="52" t="s">
        <v>191</v>
      </c>
      <c r="B51" s="53" t="s">
        <v>190</v>
      </c>
      <c r="C51" s="6">
        <v>330.56286850106943</v>
      </c>
      <c r="D51" s="6">
        <v>320.03130999999996</v>
      </c>
      <c r="E51" s="6">
        <v>310.50060000000002</v>
      </c>
      <c r="F51" s="6">
        <v>317.20098000000007</v>
      </c>
      <c r="G51" s="6">
        <v>248.39884000000001</v>
      </c>
      <c r="H51" s="6">
        <v>223.55972300007141</v>
      </c>
      <c r="I51" s="6">
        <v>245.50124</v>
      </c>
      <c r="J51" s="6">
        <v>206.39855</v>
      </c>
      <c r="K51" s="6">
        <v>203.50031999999999</v>
      </c>
      <c r="L51" s="6">
        <v>199.69881999999998</v>
      </c>
      <c r="M51" s="6">
        <v>278.97208384209335</v>
      </c>
      <c r="N51" s="6">
        <v>322.91948760561075</v>
      </c>
      <c r="O51" s="6">
        <v>271.32921162282253</v>
      </c>
      <c r="P51" s="6">
        <v>261.77559814980992</v>
      </c>
      <c r="Q51" s="6">
        <v>245.53346997216948</v>
      </c>
      <c r="R51" s="6">
        <v>213.05076658342065</v>
      </c>
    </row>
    <row r="52" spans="1:18" ht="11.25" customHeight="1" x14ac:dyDescent="0.25">
      <c r="A52" s="46" t="s">
        <v>189</v>
      </c>
      <c r="B52" s="47" t="s">
        <v>188</v>
      </c>
      <c r="C52" s="5">
        <v>2436.8223991486884</v>
      </c>
      <c r="D52" s="5">
        <v>2172.8943600000021</v>
      </c>
      <c r="E52" s="5">
        <v>2106.1</v>
      </c>
      <c r="F52" s="5">
        <v>2096.0910199999998</v>
      </c>
      <c r="G52" s="5">
        <v>2155.9919799999989</v>
      </c>
      <c r="H52" s="5">
        <v>2253.5285720547145</v>
      </c>
      <c r="I52" s="5">
        <v>2052.3988200000022</v>
      </c>
      <c r="J52" s="5">
        <v>2146.9105999999992</v>
      </c>
      <c r="K52" s="5">
        <v>1962.1034200000031</v>
      </c>
      <c r="L52" s="5">
        <v>1930.6924299999991</v>
      </c>
      <c r="M52" s="5">
        <v>2235.9083228403251</v>
      </c>
      <c r="N52" s="5">
        <v>2137.8144083668085</v>
      </c>
      <c r="O52" s="5">
        <v>1950.4383341263565</v>
      </c>
      <c r="P52" s="5">
        <v>1956.8596531162475</v>
      </c>
      <c r="Q52" s="5">
        <v>1975.3947912495478</v>
      </c>
      <c r="R52" s="5">
        <v>2073.4920017561744</v>
      </c>
    </row>
    <row r="53" spans="1:18" ht="11.25" customHeight="1" x14ac:dyDescent="0.25">
      <c r="A53" s="48" t="s">
        <v>187</v>
      </c>
      <c r="B53" s="49" t="s">
        <v>186</v>
      </c>
      <c r="C53" s="4">
        <v>2436.8223991486884</v>
      </c>
      <c r="D53" s="4">
        <v>2172.8943600000021</v>
      </c>
      <c r="E53" s="4">
        <v>2106.1</v>
      </c>
      <c r="F53" s="4">
        <v>2096.0910199999998</v>
      </c>
      <c r="G53" s="4">
        <v>2155.9919799999989</v>
      </c>
      <c r="H53" s="4">
        <v>2253.5285720547145</v>
      </c>
      <c r="I53" s="4">
        <v>2052.3988200000022</v>
      </c>
      <c r="J53" s="4">
        <v>2146.9105999999992</v>
      </c>
      <c r="K53" s="4">
        <v>1962.1034200000031</v>
      </c>
      <c r="L53" s="4">
        <v>1930.6924299999991</v>
      </c>
      <c r="M53" s="4">
        <v>2235.9083228403251</v>
      </c>
      <c r="N53" s="4">
        <v>2137.8144083668085</v>
      </c>
      <c r="O53" s="4">
        <v>1950.4383341263565</v>
      </c>
      <c r="P53" s="4">
        <v>1956.8596531162475</v>
      </c>
      <c r="Q53" s="4">
        <v>1975.3947912495478</v>
      </c>
      <c r="R53" s="4">
        <v>2073.4920017561744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398</v>
      </c>
      <c r="B1" s="42" t="s">
        <v>397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400</v>
      </c>
      <c r="B1" s="42" t="s">
        <v>399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402</v>
      </c>
      <c r="B1" s="42" t="s">
        <v>401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11738.240302589489</v>
      </c>
      <c r="D2" s="45">
        <v>11882.924219999999</v>
      </c>
      <c r="E2" s="45">
        <v>12713.920269999997</v>
      </c>
      <c r="F2" s="45">
        <v>14280.66115</v>
      </c>
      <c r="G2" s="45">
        <v>14751.308549999992</v>
      </c>
      <c r="H2" s="45">
        <v>14927.269265687361</v>
      </c>
      <c r="I2" s="45">
        <v>14765.246819999995</v>
      </c>
      <c r="J2" s="45">
        <v>14827.515890000006</v>
      </c>
      <c r="K2" s="45">
        <v>13588.475279999997</v>
      </c>
      <c r="L2" s="45">
        <v>13690.640990000002</v>
      </c>
      <c r="M2" s="45">
        <v>15109.701884688644</v>
      </c>
      <c r="N2" s="45">
        <v>13687.997026344117</v>
      </c>
      <c r="O2" s="45">
        <v>14113.904822998466</v>
      </c>
      <c r="P2" s="45">
        <v>14112.340132945154</v>
      </c>
      <c r="Q2" s="45">
        <v>13988.645554480883</v>
      </c>
      <c r="R2" s="45">
        <v>12873.392107865868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9301.4179034408007</v>
      </c>
      <c r="D21" s="5">
        <v>9710.0298599999969</v>
      </c>
      <c r="E21" s="5">
        <v>10607.820269999997</v>
      </c>
      <c r="F21" s="5">
        <v>12184.57013</v>
      </c>
      <c r="G21" s="5">
        <v>12595.316569999994</v>
      </c>
      <c r="H21" s="5">
        <v>12673.740693632646</v>
      </c>
      <c r="I21" s="5">
        <v>12712.847999999993</v>
      </c>
      <c r="J21" s="5">
        <v>12680.605290000007</v>
      </c>
      <c r="K21" s="5">
        <v>11626.371859999994</v>
      </c>
      <c r="L21" s="5">
        <v>11759.948560000003</v>
      </c>
      <c r="M21" s="5">
        <v>12873.793561848319</v>
      </c>
      <c r="N21" s="5">
        <v>11550.182617977309</v>
      </c>
      <c r="O21" s="5">
        <v>12163.466488872109</v>
      </c>
      <c r="P21" s="5">
        <v>12155.480479828906</v>
      </c>
      <c r="Q21" s="5">
        <v>12013.250763231335</v>
      </c>
      <c r="R21" s="5">
        <v>10799.900106109693</v>
      </c>
    </row>
    <row r="22" spans="1:18" ht="11.25" customHeight="1" x14ac:dyDescent="0.25">
      <c r="A22" s="48" t="s">
        <v>249</v>
      </c>
      <c r="B22" s="49" t="s">
        <v>248</v>
      </c>
      <c r="C22" s="4">
        <v>3188.4987761168713</v>
      </c>
      <c r="D22" s="4">
        <v>3345.0856499999968</v>
      </c>
      <c r="E22" s="4">
        <v>4034.4856499999987</v>
      </c>
      <c r="F22" s="4">
        <v>3501.7108200000007</v>
      </c>
      <c r="G22" s="4">
        <v>3746.4408699999931</v>
      </c>
      <c r="H22" s="4">
        <v>4123.8246640054331</v>
      </c>
      <c r="I22" s="4">
        <v>4464.4253099999933</v>
      </c>
      <c r="J22" s="4">
        <v>3797.9412400000065</v>
      </c>
      <c r="K22" s="4">
        <v>3610.9770799999937</v>
      </c>
      <c r="L22" s="4">
        <v>3467.0105300000032</v>
      </c>
      <c r="M22" s="4">
        <v>3359.7969457785807</v>
      </c>
      <c r="N22" s="4">
        <v>3400.78098668244</v>
      </c>
      <c r="O22" s="4">
        <v>3111.7835372059599</v>
      </c>
      <c r="P22" s="4">
        <v>3249.4645608482333</v>
      </c>
      <c r="Q22" s="4">
        <v>3154.8662458223325</v>
      </c>
      <c r="R22" s="4">
        <v>2379.2971605052726</v>
      </c>
    </row>
    <row r="23" spans="1:18" ht="11.25" customHeight="1" x14ac:dyDescent="0.25">
      <c r="A23" s="50" t="s">
        <v>247</v>
      </c>
      <c r="B23" s="51" t="s">
        <v>246</v>
      </c>
      <c r="C23" s="7">
        <v>3188.4987761168713</v>
      </c>
      <c r="D23" s="7">
        <v>3345.0856499999968</v>
      </c>
      <c r="E23" s="7">
        <v>4034.4856499999987</v>
      </c>
      <c r="F23" s="7">
        <v>3501.7108200000007</v>
      </c>
      <c r="G23" s="7">
        <v>3746.4408699999931</v>
      </c>
      <c r="H23" s="7">
        <v>4123.8246640054331</v>
      </c>
      <c r="I23" s="7">
        <v>4464.4253099999933</v>
      </c>
      <c r="J23" s="7">
        <v>3797.9412400000065</v>
      </c>
      <c r="K23" s="7">
        <v>3610.9770799999937</v>
      </c>
      <c r="L23" s="7">
        <v>3467.0105300000032</v>
      </c>
      <c r="M23" s="7">
        <v>3359.7969457785807</v>
      </c>
      <c r="N23" s="7">
        <v>3400.78098668244</v>
      </c>
      <c r="O23" s="7">
        <v>3111.7835372059599</v>
      </c>
      <c r="P23" s="7">
        <v>3249.4645608482333</v>
      </c>
      <c r="Q23" s="7">
        <v>3154.8662458223325</v>
      </c>
      <c r="R23" s="7">
        <v>2379.2971605052726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3188.4987761168713</v>
      </c>
      <c r="D25" s="6">
        <v>3345.0856499999968</v>
      </c>
      <c r="E25" s="6">
        <v>4034.4856499999987</v>
      </c>
      <c r="F25" s="6">
        <v>3501.7108200000007</v>
      </c>
      <c r="G25" s="6">
        <v>3746.4408699999931</v>
      </c>
      <c r="H25" s="6">
        <v>4123.8246640054331</v>
      </c>
      <c r="I25" s="6">
        <v>4464.4253099999933</v>
      </c>
      <c r="J25" s="6">
        <v>3797.9412400000065</v>
      </c>
      <c r="K25" s="6">
        <v>3610.9770799999937</v>
      </c>
      <c r="L25" s="6">
        <v>3467.0105300000032</v>
      </c>
      <c r="M25" s="6">
        <v>3359.7969457785807</v>
      </c>
      <c r="N25" s="6">
        <v>3400.78098668244</v>
      </c>
      <c r="O25" s="6">
        <v>3111.7835372059599</v>
      </c>
      <c r="P25" s="6">
        <v>3249.4645608482333</v>
      </c>
      <c r="Q25" s="6">
        <v>3154.8662458223325</v>
      </c>
      <c r="R25" s="6">
        <v>2379.2971605052726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6112.9191273239303</v>
      </c>
      <c r="D30" s="4">
        <v>6364.9442099999997</v>
      </c>
      <c r="E30" s="4">
        <v>6573.3346199999987</v>
      </c>
      <c r="F30" s="4">
        <v>8682.8593099999998</v>
      </c>
      <c r="G30" s="4">
        <v>8848.8757000000005</v>
      </c>
      <c r="H30" s="4">
        <v>8549.916029627213</v>
      </c>
      <c r="I30" s="4">
        <v>8248.4226899999994</v>
      </c>
      <c r="J30" s="4">
        <v>8882.6640500000012</v>
      </c>
      <c r="K30" s="4">
        <v>8015.3947800000005</v>
      </c>
      <c r="L30" s="4">
        <v>8292.9380299999993</v>
      </c>
      <c r="M30" s="4">
        <v>9513.9966160697386</v>
      </c>
      <c r="N30" s="4">
        <v>8149.4016312948697</v>
      </c>
      <c r="O30" s="4">
        <v>9051.6829516661492</v>
      </c>
      <c r="P30" s="4">
        <v>8906.0159189806727</v>
      </c>
      <c r="Q30" s="4">
        <v>8858.3845174090038</v>
      </c>
      <c r="R30" s="4">
        <v>8420.6029456044216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709.22951453105384</v>
      </c>
      <c r="D34" s="7">
        <v>798.7976900000001</v>
      </c>
      <c r="E34" s="7">
        <v>740.49835000000007</v>
      </c>
      <c r="F34" s="7">
        <v>644.50197999999989</v>
      </c>
      <c r="G34" s="7">
        <v>1074.0971100000002</v>
      </c>
      <c r="H34" s="7">
        <v>1346.1266598662564</v>
      </c>
      <c r="I34" s="7">
        <v>1580.39617</v>
      </c>
      <c r="J34" s="7">
        <v>1410.8912500000001</v>
      </c>
      <c r="K34" s="7">
        <v>1440.0804600000001</v>
      </c>
      <c r="L34" s="7">
        <v>1273.7881600000001</v>
      </c>
      <c r="M34" s="7">
        <v>1280.2792417602295</v>
      </c>
      <c r="N34" s="7">
        <v>1537.1876399640864</v>
      </c>
      <c r="O34" s="7">
        <v>1000.6939646311309</v>
      </c>
      <c r="P34" s="7">
        <v>2734.3341272644652</v>
      </c>
      <c r="Q34" s="7">
        <v>3799.819707144808</v>
      </c>
      <c r="R34" s="7">
        <v>3545.0441880643602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90.594280554185346</v>
      </c>
      <c r="D38" s="7">
        <v>115.3</v>
      </c>
      <c r="E38" s="7">
        <v>102.98946000000001</v>
      </c>
      <c r="F38" s="7">
        <v>111.20035000000001</v>
      </c>
      <c r="G38" s="7">
        <v>98.710160000000002</v>
      </c>
      <c r="H38" s="7">
        <v>123.5310306458757</v>
      </c>
      <c r="I38" s="7">
        <v>98.80001</v>
      </c>
      <c r="J38" s="7">
        <v>82.39949</v>
      </c>
      <c r="K38" s="7">
        <v>87.500250000000008</v>
      </c>
      <c r="L38" s="7">
        <v>127.59903000000001</v>
      </c>
      <c r="M38" s="7">
        <v>88.518132353846852</v>
      </c>
      <c r="N38" s="7">
        <v>53.525340107632672</v>
      </c>
      <c r="O38" s="7">
        <v>80.278171502191924</v>
      </c>
      <c r="P38" s="7">
        <v>79.25113373891395</v>
      </c>
      <c r="Q38" s="7">
        <v>80.27803526458321</v>
      </c>
      <c r="R38" s="7">
        <v>73.086797668219305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90.594280554185346</v>
      </c>
      <c r="D41" s="6">
        <v>115.3</v>
      </c>
      <c r="E41" s="6">
        <v>102.98946000000001</v>
      </c>
      <c r="F41" s="6">
        <v>111.20035000000001</v>
      </c>
      <c r="G41" s="6">
        <v>98.710160000000002</v>
      </c>
      <c r="H41" s="6">
        <v>123.5310306458757</v>
      </c>
      <c r="I41" s="6">
        <v>98.80001</v>
      </c>
      <c r="J41" s="6">
        <v>82.39949</v>
      </c>
      <c r="K41" s="6">
        <v>87.500250000000008</v>
      </c>
      <c r="L41" s="6">
        <v>127.59903000000001</v>
      </c>
      <c r="M41" s="6">
        <v>88.518132353846852</v>
      </c>
      <c r="N41" s="6">
        <v>53.525340107632672</v>
      </c>
      <c r="O41" s="6">
        <v>80.278171502191924</v>
      </c>
      <c r="P41" s="6">
        <v>79.25113373891395</v>
      </c>
      <c r="Q41" s="6">
        <v>80.27803526458321</v>
      </c>
      <c r="R41" s="6">
        <v>73.086797668219305</v>
      </c>
    </row>
    <row r="42" spans="1:18" ht="11.25" customHeight="1" x14ac:dyDescent="0.25">
      <c r="A42" s="55" t="s">
        <v>209</v>
      </c>
      <c r="B42" s="51" t="s">
        <v>208</v>
      </c>
      <c r="C42" s="7">
        <v>3828.5094566762182</v>
      </c>
      <c r="D42" s="7">
        <v>3980.9038399999999</v>
      </c>
      <c r="E42" s="7">
        <v>4233.1091900000001</v>
      </c>
      <c r="F42" s="7">
        <v>6543.1201300000002</v>
      </c>
      <c r="G42" s="7">
        <v>6159.4941500000004</v>
      </c>
      <c r="H42" s="7">
        <v>5632.939588058508</v>
      </c>
      <c r="I42" s="7">
        <v>5098.9919099999997</v>
      </c>
      <c r="J42" s="7">
        <v>6059.5652900000005</v>
      </c>
      <c r="K42" s="7">
        <v>5178.9127600000002</v>
      </c>
      <c r="L42" s="7">
        <v>5707.5572599999996</v>
      </c>
      <c r="M42" s="7">
        <v>6540.9423317535502</v>
      </c>
      <c r="N42" s="7">
        <v>5300.8474773728485</v>
      </c>
      <c r="O42" s="7">
        <v>6882.4959085315068</v>
      </c>
      <c r="P42" s="7">
        <v>4980.3230593337521</v>
      </c>
      <c r="Q42" s="7">
        <v>4112.2559115265904</v>
      </c>
      <c r="R42" s="7">
        <v>4214.1944894400222</v>
      </c>
    </row>
    <row r="43" spans="1:18" ht="11.25" customHeight="1" x14ac:dyDescent="0.25">
      <c r="A43" s="50" t="s">
        <v>207</v>
      </c>
      <c r="B43" s="51" t="s">
        <v>206</v>
      </c>
      <c r="C43" s="7">
        <v>143.80928620213399</v>
      </c>
      <c r="D43" s="7">
        <v>89.699349999999868</v>
      </c>
      <c r="E43" s="7">
        <v>121.39914999999928</v>
      </c>
      <c r="F43" s="7">
        <v>64.299349999999322</v>
      </c>
      <c r="G43" s="7">
        <v>57.100400000000263</v>
      </c>
      <c r="H43" s="7">
        <v>0</v>
      </c>
      <c r="I43" s="7">
        <v>0</v>
      </c>
      <c r="J43" s="7">
        <v>0</v>
      </c>
      <c r="K43" s="7">
        <v>1.0000100000000001</v>
      </c>
      <c r="L43" s="7">
        <v>0</v>
      </c>
      <c r="M43" s="7">
        <v>0</v>
      </c>
      <c r="N43" s="7">
        <v>5.1113018373498562</v>
      </c>
      <c r="O43" s="7">
        <v>1.0270357472045362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5.8756158821300772</v>
      </c>
      <c r="D44" s="7">
        <v>0</v>
      </c>
      <c r="E44" s="7">
        <v>0</v>
      </c>
      <c r="F44" s="7">
        <v>0</v>
      </c>
      <c r="G44" s="7">
        <v>1.9999899999999999</v>
      </c>
      <c r="H44" s="7">
        <v>0</v>
      </c>
      <c r="I44" s="7">
        <v>0</v>
      </c>
      <c r="J44" s="7">
        <v>0</v>
      </c>
      <c r="K44" s="7">
        <v>0</v>
      </c>
      <c r="L44" s="7">
        <v>6.8999099999999913</v>
      </c>
      <c r="M44" s="7">
        <v>0</v>
      </c>
      <c r="N44" s="7">
        <v>0.97926807623633039</v>
      </c>
      <c r="O44" s="7">
        <v>0</v>
      </c>
      <c r="P44" s="7">
        <v>3.9170783882352183</v>
      </c>
      <c r="Q44" s="7">
        <v>1.9585336834258484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1334.9009734782098</v>
      </c>
      <c r="D45" s="7">
        <v>1380.2433299999998</v>
      </c>
      <c r="E45" s="7">
        <v>1375.3384699999999</v>
      </c>
      <c r="F45" s="7">
        <v>1319.7375000000002</v>
      </c>
      <c r="G45" s="7">
        <v>1457.47389</v>
      </c>
      <c r="H45" s="7">
        <v>1447.318751056574</v>
      </c>
      <c r="I45" s="7">
        <v>1470.2346</v>
      </c>
      <c r="J45" s="7">
        <v>1329.8080199999999</v>
      </c>
      <c r="K45" s="7">
        <v>1307.9013</v>
      </c>
      <c r="L45" s="7">
        <v>1177.09367</v>
      </c>
      <c r="M45" s="7">
        <v>1604.2569102021118</v>
      </c>
      <c r="N45" s="7">
        <v>1251.7506039367149</v>
      </c>
      <c r="O45" s="7">
        <v>1087.1878712541143</v>
      </c>
      <c r="P45" s="7">
        <v>1108.1905202553064</v>
      </c>
      <c r="Q45" s="7">
        <v>864.0723297895961</v>
      </c>
      <c r="R45" s="7">
        <v>588.27747043181967</v>
      </c>
    </row>
    <row r="46" spans="1:18" ht="11.25" customHeight="1" x14ac:dyDescent="0.25">
      <c r="A46" s="52" t="s">
        <v>201</v>
      </c>
      <c r="B46" s="53" t="s">
        <v>200</v>
      </c>
      <c r="C46" s="6">
        <v>161.41213261454274</v>
      </c>
      <c r="D46" s="6">
        <v>172.84743999999998</v>
      </c>
      <c r="E46" s="6">
        <v>169.70137999999997</v>
      </c>
      <c r="F46" s="6">
        <v>196.80061000000003</v>
      </c>
      <c r="G46" s="6">
        <v>203.04433</v>
      </c>
      <c r="H46" s="6">
        <v>234.30822641462041</v>
      </c>
      <c r="I46" s="6">
        <v>213.50627</v>
      </c>
      <c r="J46" s="6">
        <v>205.14855</v>
      </c>
      <c r="K46" s="6">
        <v>211.39848999999998</v>
      </c>
      <c r="L46" s="6">
        <v>176.00072</v>
      </c>
      <c r="M46" s="6">
        <v>194.73101389059582</v>
      </c>
      <c r="N46" s="6">
        <v>41.654696277062669</v>
      </c>
      <c r="O46" s="6">
        <v>45.810696818957254</v>
      </c>
      <c r="P46" s="6">
        <v>33.319128864211109</v>
      </c>
      <c r="Q46" s="6">
        <v>38.525825642367451</v>
      </c>
      <c r="R46" s="6">
        <v>39.576741303864964</v>
      </c>
    </row>
    <row r="47" spans="1:18" ht="11.25" customHeight="1" x14ac:dyDescent="0.25">
      <c r="A47" s="52" t="s">
        <v>199</v>
      </c>
      <c r="B47" s="53" t="s">
        <v>198</v>
      </c>
      <c r="C47" s="6">
        <v>51.415571579668182</v>
      </c>
      <c r="D47" s="6">
        <v>56.36612999999997</v>
      </c>
      <c r="E47" s="6">
        <v>59.333290000000005</v>
      </c>
      <c r="F47" s="6">
        <v>59.333699999999993</v>
      </c>
      <c r="G47" s="6">
        <v>58.332030000000003</v>
      </c>
      <c r="H47" s="6">
        <v>75.148657364674449</v>
      </c>
      <c r="I47" s="6">
        <v>69.200009999999992</v>
      </c>
      <c r="J47" s="6">
        <v>56.366140000000001</v>
      </c>
      <c r="K47" s="6">
        <v>63.300470000000004</v>
      </c>
      <c r="L47" s="6">
        <v>52.399590000000003</v>
      </c>
      <c r="M47" s="6">
        <v>53.40591027915373</v>
      </c>
      <c r="N47" s="6">
        <v>49.448829397313347</v>
      </c>
      <c r="O47" s="6">
        <v>42.522520448375715</v>
      </c>
      <c r="P47" s="6">
        <v>41.527378176743269</v>
      </c>
      <c r="Q47" s="6">
        <v>43.517597929491046</v>
      </c>
      <c r="R47" s="6">
        <v>43.087780177790094</v>
      </c>
    </row>
    <row r="48" spans="1:18" ht="11.25" customHeight="1" x14ac:dyDescent="0.25">
      <c r="A48" s="52" t="s">
        <v>197</v>
      </c>
      <c r="B48" s="53" t="s">
        <v>196</v>
      </c>
      <c r="C48" s="6">
        <v>288.21540597167399</v>
      </c>
      <c r="D48" s="6">
        <v>380.30036000000001</v>
      </c>
      <c r="E48" s="6">
        <v>352.30076000000003</v>
      </c>
      <c r="F48" s="6">
        <v>296.20091000000002</v>
      </c>
      <c r="G48" s="6">
        <v>371.29958999999997</v>
      </c>
      <c r="H48" s="6">
        <v>374.29526807234078</v>
      </c>
      <c r="I48" s="6">
        <v>372.29935</v>
      </c>
      <c r="J48" s="6">
        <v>345.298</v>
      </c>
      <c r="K48" s="6">
        <v>323.20078000000001</v>
      </c>
      <c r="L48" s="6">
        <v>257.19809999999995</v>
      </c>
      <c r="M48" s="6">
        <v>221.17143859849207</v>
      </c>
      <c r="N48" s="6">
        <v>201.15590738923416</v>
      </c>
      <c r="O48" s="6">
        <v>199.14994268845936</v>
      </c>
      <c r="P48" s="6">
        <v>210.16068688915016</v>
      </c>
      <c r="Q48" s="6">
        <v>204.16538991564008</v>
      </c>
      <c r="R48" s="6">
        <v>176.1248679593445</v>
      </c>
    </row>
    <row r="49" spans="1:18" ht="11.25" customHeight="1" x14ac:dyDescent="0.25">
      <c r="A49" s="52" t="s">
        <v>195</v>
      </c>
      <c r="B49" s="53" t="s">
        <v>194</v>
      </c>
      <c r="C49" s="6">
        <v>409.45317433793548</v>
      </c>
      <c r="D49" s="6">
        <v>407.80034000000001</v>
      </c>
      <c r="E49" s="6">
        <v>444.70233999999999</v>
      </c>
      <c r="F49" s="6">
        <v>409.40118000000001</v>
      </c>
      <c r="G49" s="6">
        <v>482.59922</v>
      </c>
      <c r="H49" s="6">
        <v>452.30269030381925</v>
      </c>
      <c r="I49" s="6">
        <v>451.49952000000002</v>
      </c>
      <c r="J49" s="6">
        <v>438.09730000000002</v>
      </c>
      <c r="K49" s="6">
        <v>422.90100999999999</v>
      </c>
      <c r="L49" s="6">
        <v>338.79756000000003</v>
      </c>
      <c r="M49" s="6">
        <v>410.28974123211611</v>
      </c>
      <c r="N49" s="6">
        <v>329.58321704658562</v>
      </c>
      <c r="O49" s="6">
        <v>300.94617901871118</v>
      </c>
      <c r="P49" s="6">
        <v>279.92761768700473</v>
      </c>
      <c r="Q49" s="6">
        <v>32.483028716203144</v>
      </c>
      <c r="R49" s="6">
        <v>27.706107370237348</v>
      </c>
    </row>
    <row r="50" spans="1:18" ht="11.25" customHeight="1" x14ac:dyDescent="0.25">
      <c r="A50" s="52" t="s">
        <v>193</v>
      </c>
      <c r="B50" s="53" t="s">
        <v>192</v>
      </c>
      <c r="C50" s="6">
        <v>93.841820473320126</v>
      </c>
      <c r="D50" s="6">
        <v>42.897749999999995</v>
      </c>
      <c r="E50" s="6">
        <v>38.8001</v>
      </c>
      <c r="F50" s="6">
        <v>40.80012</v>
      </c>
      <c r="G50" s="6">
        <v>93.799880000000002</v>
      </c>
      <c r="H50" s="6">
        <v>87.704185901047637</v>
      </c>
      <c r="I50" s="6">
        <v>118.22820999999999</v>
      </c>
      <c r="J50" s="6">
        <v>78.499480000000005</v>
      </c>
      <c r="K50" s="6">
        <v>83.600229999999996</v>
      </c>
      <c r="L50" s="6">
        <v>152.99888000000001</v>
      </c>
      <c r="M50" s="6">
        <v>445.68672235966085</v>
      </c>
      <c r="N50" s="6">
        <v>306.98846622090832</v>
      </c>
      <c r="O50" s="6">
        <v>227.42932065678818</v>
      </c>
      <c r="P50" s="6">
        <v>281.48011048838731</v>
      </c>
      <c r="Q50" s="6">
        <v>299.84701761372492</v>
      </c>
      <c r="R50" s="6">
        <v>88.731207037162122</v>
      </c>
    </row>
    <row r="51" spans="1:18" ht="11.25" customHeight="1" x14ac:dyDescent="0.25">
      <c r="A51" s="52" t="s">
        <v>191</v>
      </c>
      <c r="B51" s="53" t="s">
        <v>190</v>
      </c>
      <c r="C51" s="6">
        <v>330.56286850106943</v>
      </c>
      <c r="D51" s="6">
        <v>320.03130999999996</v>
      </c>
      <c r="E51" s="6">
        <v>310.50060000000002</v>
      </c>
      <c r="F51" s="6">
        <v>317.20098000000007</v>
      </c>
      <c r="G51" s="6">
        <v>248.39884000000001</v>
      </c>
      <c r="H51" s="6">
        <v>223.55972300007141</v>
      </c>
      <c r="I51" s="6">
        <v>245.50124</v>
      </c>
      <c r="J51" s="6">
        <v>206.39855</v>
      </c>
      <c r="K51" s="6">
        <v>203.50031999999999</v>
      </c>
      <c r="L51" s="6">
        <v>199.69881999999998</v>
      </c>
      <c r="M51" s="6">
        <v>278.97208384209335</v>
      </c>
      <c r="N51" s="6">
        <v>322.91948760561075</v>
      </c>
      <c r="O51" s="6">
        <v>271.32921162282253</v>
      </c>
      <c r="P51" s="6">
        <v>261.77559814980992</v>
      </c>
      <c r="Q51" s="6">
        <v>245.53346997216948</v>
      </c>
      <c r="R51" s="6">
        <v>213.05076658342065</v>
      </c>
    </row>
    <row r="52" spans="1:18" ht="11.25" customHeight="1" x14ac:dyDescent="0.25">
      <c r="A52" s="46" t="s">
        <v>189</v>
      </c>
      <c r="B52" s="47" t="s">
        <v>188</v>
      </c>
      <c r="C52" s="5">
        <v>2436.8223991486884</v>
      </c>
      <c r="D52" s="5">
        <v>2172.8943600000021</v>
      </c>
      <c r="E52" s="5">
        <v>2106.1</v>
      </c>
      <c r="F52" s="5">
        <v>2096.0910199999998</v>
      </c>
      <c r="G52" s="5">
        <v>2155.9919799999989</v>
      </c>
      <c r="H52" s="5">
        <v>2253.5285720547145</v>
      </c>
      <c r="I52" s="5">
        <v>2052.3988200000022</v>
      </c>
      <c r="J52" s="5">
        <v>2146.9105999999992</v>
      </c>
      <c r="K52" s="5">
        <v>1962.1034200000031</v>
      </c>
      <c r="L52" s="5">
        <v>1930.6924299999991</v>
      </c>
      <c r="M52" s="5">
        <v>2235.9083228403251</v>
      </c>
      <c r="N52" s="5">
        <v>2137.8144083668085</v>
      </c>
      <c r="O52" s="5">
        <v>1950.4383341263565</v>
      </c>
      <c r="P52" s="5">
        <v>1956.8596531162475</v>
      </c>
      <c r="Q52" s="5">
        <v>1975.3947912495478</v>
      </c>
      <c r="R52" s="5">
        <v>2073.4920017561744</v>
      </c>
    </row>
    <row r="53" spans="1:18" ht="11.25" customHeight="1" x14ac:dyDescent="0.25">
      <c r="A53" s="48" t="s">
        <v>187</v>
      </c>
      <c r="B53" s="49" t="s">
        <v>186</v>
      </c>
      <c r="C53" s="4">
        <v>2436.8223991486884</v>
      </c>
      <c r="D53" s="4">
        <v>2172.8943600000021</v>
      </c>
      <c r="E53" s="4">
        <v>2106.1</v>
      </c>
      <c r="F53" s="4">
        <v>2096.0910199999998</v>
      </c>
      <c r="G53" s="4">
        <v>2155.9919799999989</v>
      </c>
      <c r="H53" s="4">
        <v>2253.5285720547145</v>
      </c>
      <c r="I53" s="4">
        <v>2052.3988200000022</v>
      </c>
      <c r="J53" s="4">
        <v>2146.9105999999992</v>
      </c>
      <c r="K53" s="4">
        <v>1962.1034200000031</v>
      </c>
      <c r="L53" s="4">
        <v>1930.6924299999991</v>
      </c>
      <c r="M53" s="4">
        <v>2235.9083228403251</v>
      </c>
      <c r="N53" s="4">
        <v>2137.8144083668085</v>
      </c>
      <c r="O53" s="4">
        <v>1950.4383341263565</v>
      </c>
      <c r="P53" s="4">
        <v>1956.8596531162475</v>
      </c>
      <c r="Q53" s="4">
        <v>1975.3947912495478</v>
      </c>
      <c r="R53" s="4">
        <v>2073.4920017561744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404</v>
      </c>
      <c r="B1" s="42" t="s">
        <v>403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11037.952985230684</v>
      </c>
      <c r="D2" s="45">
        <v>11116.312199999998</v>
      </c>
      <c r="E2" s="45">
        <v>11950.692939999997</v>
      </c>
      <c r="F2" s="45">
        <v>13598.22428</v>
      </c>
      <c r="G2" s="45">
        <v>13923.623349999994</v>
      </c>
      <c r="H2" s="45">
        <v>14075.321712000747</v>
      </c>
      <c r="I2" s="45">
        <v>13927.413449999996</v>
      </c>
      <c r="J2" s="45">
        <v>14077.706930000008</v>
      </c>
      <c r="K2" s="45">
        <v>12871.574049999996</v>
      </c>
      <c r="L2" s="45">
        <v>13104.047200000003</v>
      </c>
      <c r="M2" s="45">
        <v>14489.297225391996</v>
      </c>
      <c r="N2" s="45">
        <v>13183.738401284576</v>
      </c>
      <c r="O2" s="45">
        <v>13628.511280295286</v>
      </c>
      <c r="P2" s="45">
        <v>13604.248352491049</v>
      </c>
      <c r="Q2" s="45">
        <v>13716.077117361912</v>
      </c>
      <c r="R2" s="45">
        <v>12589.476220359404</v>
      </c>
    </row>
    <row r="3" spans="1:18" ht="11.25" customHeight="1" x14ac:dyDescent="0.25">
      <c r="A3" s="46" t="s">
        <v>286</v>
      </c>
      <c r="B3" s="47" t="s">
        <v>285</v>
      </c>
      <c r="C3" s="5">
        <v>94.654628833476636</v>
      </c>
      <c r="D3" s="5">
        <v>87.4</v>
      </c>
      <c r="E3" s="5">
        <v>88.800000000000011</v>
      </c>
      <c r="F3" s="5">
        <v>91.699999999999989</v>
      </c>
      <c r="G3" s="5">
        <v>94.199999999999989</v>
      </c>
      <c r="H3" s="5">
        <v>97.855163848285102</v>
      </c>
      <c r="I3" s="5">
        <v>98.7</v>
      </c>
      <c r="J3" s="5">
        <v>105.69999999999999</v>
      </c>
      <c r="K3" s="5">
        <v>110.4</v>
      </c>
      <c r="L3" s="5">
        <v>85.9</v>
      </c>
      <c r="M3" s="5">
        <v>81.1598356740231</v>
      </c>
      <c r="N3" s="5">
        <v>85.244100506353305</v>
      </c>
      <c r="O3" s="5">
        <v>79.798414063246412</v>
      </c>
      <c r="P3" s="5">
        <v>68.429349383777605</v>
      </c>
      <c r="Q3" s="5">
        <v>30.620043947645001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94.654628833476636</v>
      </c>
      <c r="D4" s="4">
        <v>87.4</v>
      </c>
      <c r="E4" s="4">
        <v>88.800000000000011</v>
      </c>
      <c r="F4" s="4">
        <v>91.699999999999989</v>
      </c>
      <c r="G4" s="4">
        <v>94.199999999999989</v>
      </c>
      <c r="H4" s="4">
        <v>97.855163848285102</v>
      </c>
      <c r="I4" s="4">
        <v>98.7</v>
      </c>
      <c r="J4" s="4">
        <v>105.69999999999999</v>
      </c>
      <c r="K4" s="4">
        <v>110.4</v>
      </c>
      <c r="L4" s="4">
        <v>85.9</v>
      </c>
      <c r="M4" s="4">
        <v>81.1598356740231</v>
      </c>
      <c r="N4" s="4">
        <v>85.244100506353305</v>
      </c>
      <c r="O4" s="4">
        <v>79.798414063246412</v>
      </c>
      <c r="P4" s="4">
        <v>68.429349383777605</v>
      </c>
      <c r="Q4" s="4">
        <v>30.620043947645001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0.69265310021974003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0.69265310021974003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40.842648323301802</v>
      </c>
      <c r="D11" s="7">
        <v>41.5</v>
      </c>
      <c r="E11" s="7">
        <v>45.6</v>
      </c>
      <c r="F11" s="7">
        <v>36.799999999999997</v>
      </c>
      <c r="G11" s="7">
        <v>42.9</v>
      </c>
      <c r="H11" s="7">
        <v>45.619566255851701</v>
      </c>
      <c r="I11" s="7">
        <v>45.6</v>
      </c>
      <c r="J11" s="7">
        <v>46.3</v>
      </c>
      <c r="K11" s="7">
        <v>45.6</v>
      </c>
      <c r="L11" s="7">
        <v>21.1</v>
      </c>
      <c r="M11" s="7">
        <v>16.337059329320699</v>
      </c>
      <c r="N11" s="7">
        <v>20.421324161650901</v>
      </c>
      <c r="O11" s="7">
        <v>14.975637718544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40.842648323301802</v>
      </c>
      <c r="D12" s="6">
        <v>41.5</v>
      </c>
      <c r="E12" s="6">
        <v>45.6</v>
      </c>
      <c r="F12" s="6">
        <v>36.799999999999997</v>
      </c>
      <c r="G12" s="6">
        <v>42.9</v>
      </c>
      <c r="H12" s="6">
        <v>45.619566255851701</v>
      </c>
      <c r="I12" s="6">
        <v>45.6</v>
      </c>
      <c r="J12" s="6">
        <v>46.3</v>
      </c>
      <c r="K12" s="6">
        <v>45.6</v>
      </c>
      <c r="L12" s="6">
        <v>21.1</v>
      </c>
      <c r="M12" s="6">
        <v>16.337059329320699</v>
      </c>
      <c r="N12" s="6">
        <v>20.421324161650901</v>
      </c>
      <c r="O12" s="6">
        <v>14.975637718544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53.119327409955098</v>
      </c>
      <c r="D14" s="7">
        <v>45.9</v>
      </c>
      <c r="E14" s="7">
        <v>43.2</v>
      </c>
      <c r="F14" s="7">
        <v>54.9</v>
      </c>
      <c r="G14" s="7">
        <v>51.3</v>
      </c>
      <c r="H14" s="7">
        <v>52.2355975924334</v>
      </c>
      <c r="I14" s="7">
        <v>53.1</v>
      </c>
      <c r="J14" s="7">
        <v>59.4</v>
      </c>
      <c r="K14" s="7">
        <v>64.8</v>
      </c>
      <c r="L14" s="7">
        <v>64.8</v>
      </c>
      <c r="M14" s="7">
        <v>64.822776344702405</v>
      </c>
      <c r="N14" s="7">
        <v>64.822776344702405</v>
      </c>
      <c r="O14" s="7">
        <v>64.822776344702405</v>
      </c>
      <c r="P14" s="7">
        <v>68.429349383777605</v>
      </c>
      <c r="Q14" s="7">
        <v>30.620043947645001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8506.4759572485182</v>
      </c>
      <c r="D21" s="5">
        <v>8856.0178399999968</v>
      </c>
      <c r="E21" s="5">
        <v>9755.7929399999975</v>
      </c>
      <c r="F21" s="5">
        <v>11410.43326</v>
      </c>
      <c r="G21" s="5">
        <v>11673.431369999995</v>
      </c>
      <c r="H21" s="5">
        <v>11723.937976097746</v>
      </c>
      <c r="I21" s="5">
        <v>11776.314629999993</v>
      </c>
      <c r="J21" s="5">
        <v>11825.096330000008</v>
      </c>
      <c r="K21" s="5">
        <v>10799.070629999993</v>
      </c>
      <c r="L21" s="5">
        <v>11087.454770000004</v>
      </c>
      <c r="M21" s="5">
        <v>12172.229066877648</v>
      </c>
      <c r="N21" s="5">
        <v>10960.679892411414</v>
      </c>
      <c r="O21" s="5">
        <v>11598.274532105683</v>
      </c>
      <c r="P21" s="5">
        <v>11578.959349991024</v>
      </c>
      <c r="Q21" s="5">
        <v>11711.204661070708</v>
      </c>
      <c r="R21" s="5">
        <v>10515.984218603229</v>
      </c>
    </row>
    <row r="22" spans="1:18" ht="11.25" customHeight="1" x14ac:dyDescent="0.25">
      <c r="A22" s="48" t="s">
        <v>249</v>
      </c>
      <c r="B22" s="49" t="s">
        <v>248</v>
      </c>
      <c r="C22" s="4">
        <v>3188.4987761168713</v>
      </c>
      <c r="D22" s="4">
        <v>3345.0856499999968</v>
      </c>
      <c r="E22" s="4">
        <v>4034.4856499999987</v>
      </c>
      <c r="F22" s="4">
        <v>3501.7108200000007</v>
      </c>
      <c r="G22" s="4">
        <v>3746.4408699999931</v>
      </c>
      <c r="H22" s="4">
        <v>4123.8246640054331</v>
      </c>
      <c r="I22" s="4">
        <v>4464.4253099999933</v>
      </c>
      <c r="J22" s="4">
        <v>3797.9412400000065</v>
      </c>
      <c r="K22" s="4">
        <v>3610.9770799999937</v>
      </c>
      <c r="L22" s="4">
        <v>3467.0105300000032</v>
      </c>
      <c r="M22" s="4">
        <v>3359.7969457785807</v>
      </c>
      <c r="N22" s="4">
        <v>3400.78098668244</v>
      </c>
      <c r="O22" s="4">
        <v>3111.7835372059599</v>
      </c>
      <c r="P22" s="4">
        <v>3249.4645608482333</v>
      </c>
      <c r="Q22" s="4">
        <v>3154.8662458223325</v>
      </c>
      <c r="R22" s="4">
        <v>2379.2971605052726</v>
      </c>
    </row>
    <row r="23" spans="1:18" ht="11.25" customHeight="1" x14ac:dyDescent="0.25">
      <c r="A23" s="50" t="s">
        <v>247</v>
      </c>
      <c r="B23" s="51" t="s">
        <v>246</v>
      </c>
      <c r="C23" s="7">
        <v>3188.4987761168713</v>
      </c>
      <c r="D23" s="7">
        <v>3345.0856499999968</v>
      </c>
      <c r="E23" s="7">
        <v>4034.4856499999987</v>
      </c>
      <c r="F23" s="7">
        <v>3501.7108200000007</v>
      </c>
      <c r="G23" s="7">
        <v>3746.4408699999931</v>
      </c>
      <c r="H23" s="7">
        <v>4123.8246640054331</v>
      </c>
      <c r="I23" s="7">
        <v>4464.4253099999933</v>
      </c>
      <c r="J23" s="7">
        <v>3797.9412400000065</v>
      </c>
      <c r="K23" s="7">
        <v>3610.9770799999937</v>
      </c>
      <c r="L23" s="7">
        <v>3467.0105300000032</v>
      </c>
      <c r="M23" s="7">
        <v>3359.7969457785807</v>
      </c>
      <c r="N23" s="7">
        <v>3400.78098668244</v>
      </c>
      <c r="O23" s="7">
        <v>3111.7835372059599</v>
      </c>
      <c r="P23" s="7">
        <v>3249.4645608482333</v>
      </c>
      <c r="Q23" s="7">
        <v>3154.8662458223325</v>
      </c>
      <c r="R23" s="7">
        <v>2379.2971605052726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3188.4987761168713</v>
      </c>
      <c r="D25" s="6">
        <v>3345.0856499999968</v>
      </c>
      <c r="E25" s="6">
        <v>4034.4856499999987</v>
      </c>
      <c r="F25" s="6">
        <v>3501.7108200000007</v>
      </c>
      <c r="G25" s="6">
        <v>3746.4408699999931</v>
      </c>
      <c r="H25" s="6">
        <v>4123.8246640054331</v>
      </c>
      <c r="I25" s="6">
        <v>4464.4253099999933</v>
      </c>
      <c r="J25" s="6">
        <v>3797.9412400000065</v>
      </c>
      <c r="K25" s="6">
        <v>3610.9770799999937</v>
      </c>
      <c r="L25" s="6">
        <v>3467.0105300000032</v>
      </c>
      <c r="M25" s="6">
        <v>3359.7969457785807</v>
      </c>
      <c r="N25" s="6">
        <v>3400.78098668244</v>
      </c>
      <c r="O25" s="6">
        <v>3111.7835372059599</v>
      </c>
      <c r="P25" s="6">
        <v>3249.4645608482333</v>
      </c>
      <c r="Q25" s="6">
        <v>3154.8662458223325</v>
      </c>
      <c r="R25" s="6">
        <v>2379.2971605052726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5317.9771811316468</v>
      </c>
      <c r="D30" s="4">
        <v>5510.9321899999995</v>
      </c>
      <c r="E30" s="4">
        <v>5721.3072899999988</v>
      </c>
      <c r="F30" s="4">
        <v>7908.7224399999996</v>
      </c>
      <c r="G30" s="4">
        <v>7926.9905000000008</v>
      </c>
      <c r="H30" s="4">
        <v>7600.1133120923141</v>
      </c>
      <c r="I30" s="4">
        <v>7311.8893199999993</v>
      </c>
      <c r="J30" s="4">
        <v>8027.1550900000011</v>
      </c>
      <c r="K30" s="4">
        <v>7188.0935499999996</v>
      </c>
      <c r="L30" s="4">
        <v>7620.4442399999998</v>
      </c>
      <c r="M30" s="4">
        <v>8812.4321210990674</v>
      </c>
      <c r="N30" s="4">
        <v>7559.8989057289737</v>
      </c>
      <c r="O30" s="4">
        <v>8486.4909948997229</v>
      </c>
      <c r="P30" s="4">
        <v>8329.494789142791</v>
      </c>
      <c r="Q30" s="4">
        <v>8556.3384152483741</v>
      </c>
      <c r="R30" s="4">
        <v>8136.6870580979557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709.22951453105384</v>
      </c>
      <c r="D34" s="7">
        <v>798.7976900000001</v>
      </c>
      <c r="E34" s="7">
        <v>740.49835000000007</v>
      </c>
      <c r="F34" s="7">
        <v>644.50197999999989</v>
      </c>
      <c r="G34" s="7">
        <v>1074.0971100000002</v>
      </c>
      <c r="H34" s="7">
        <v>1346.1266598662564</v>
      </c>
      <c r="I34" s="7">
        <v>1580.39617</v>
      </c>
      <c r="J34" s="7">
        <v>1410.8912500000001</v>
      </c>
      <c r="K34" s="7">
        <v>1440.0804600000001</v>
      </c>
      <c r="L34" s="7">
        <v>1273.7881600000001</v>
      </c>
      <c r="M34" s="7">
        <v>1280.2792417602295</v>
      </c>
      <c r="N34" s="7">
        <v>1537.1876399640864</v>
      </c>
      <c r="O34" s="7">
        <v>1000.6939646311309</v>
      </c>
      <c r="P34" s="7">
        <v>2734.3341272644652</v>
      </c>
      <c r="Q34" s="7">
        <v>3799.819707144808</v>
      </c>
      <c r="R34" s="7">
        <v>3545.0441880643602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81.327027801662396</v>
      </c>
      <c r="D38" s="7">
        <v>98.8</v>
      </c>
      <c r="E38" s="7">
        <v>88.5</v>
      </c>
      <c r="F38" s="7">
        <v>96.8</v>
      </c>
      <c r="G38" s="7">
        <v>85.4</v>
      </c>
      <c r="H38" s="7">
        <v>110.15572752460101</v>
      </c>
      <c r="I38" s="7">
        <v>89.6</v>
      </c>
      <c r="J38" s="7">
        <v>78.2</v>
      </c>
      <c r="K38" s="7">
        <v>84.4</v>
      </c>
      <c r="L38" s="7">
        <v>116.3</v>
      </c>
      <c r="M38" s="7">
        <v>83.381102512658799</v>
      </c>
      <c r="N38" s="7">
        <v>50.4442533677271</v>
      </c>
      <c r="O38" s="7">
        <v>77.194993790006706</v>
      </c>
      <c r="P38" s="7">
        <v>76.167956434508497</v>
      </c>
      <c r="Q38" s="7">
        <v>76.167956434508497</v>
      </c>
      <c r="R38" s="7">
        <v>68.978694946020795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81.327027801662396</v>
      </c>
      <c r="D41" s="6">
        <v>98.8</v>
      </c>
      <c r="E41" s="6">
        <v>88.5</v>
      </c>
      <c r="F41" s="6">
        <v>96.8</v>
      </c>
      <c r="G41" s="6">
        <v>85.4</v>
      </c>
      <c r="H41" s="6">
        <v>110.15572752460101</v>
      </c>
      <c r="I41" s="6">
        <v>89.6</v>
      </c>
      <c r="J41" s="6">
        <v>78.2</v>
      </c>
      <c r="K41" s="6">
        <v>84.4</v>
      </c>
      <c r="L41" s="6">
        <v>116.3</v>
      </c>
      <c r="M41" s="6">
        <v>83.381102512658799</v>
      </c>
      <c r="N41" s="6">
        <v>50.4442533677271</v>
      </c>
      <c r="O41" s="6">
        <v>77.194993790006706</v>
      </c>
      <c r="P41" s="6">
        <v>76.167956434508497</v>
      </c>
      <c r="Q41" s="6">
        <v>76.167956434508497</v>
      </c>
      <c r="R41" s="6">
        <v>68.978694946020795</v>
      </c>
    </row>
    <row r="42" spans="1:18" ht="11.25" customHeight="1" x14ac:dyDescent="0.25">
      <c r="A42" s="55" t="s">
        <v>209</v>
      </c>
      <c r="B42" s="51" t="s">
        <v>208</v>
      </c>
      <c r="C42" s="7">
        <v>3828.5094566762182</v>
      </c>
      <c r="D42" s="7">
        <v>3980.9038399999999</v>
      </c>
      <c r="E42" s="7">
        <v>4233.1091900000001</v>
      </c>
      <c r="F42" s="7">
        <v>6543.1201300000002</v>
      </c>
      <c r="G42" s="7">
        <v>6159.4941500000004</v>
      </c>
      <c r="H42" s="7">
        <v>5632.939588058508</v>
      </c>
      <c r="I42" s="7">
        <v>5098.9919099999997</v>
      </c>
      <c r="J42" s="7">
        <v>6059.5652900000005</v>
      </c>
      <c r="K42" s="7">
        <v>5178.9127600000002</v>
      </c>
      <c r="L42" s="7">
        <v>5707.5572599999996</v>
      </c>
      <c r="M42" s="7">
        <v>6540.9423317535502</v>
      </c>
      <c r="N42" s="7">
        <v>5300.8474773728485</v>
      </c>
      <c r="O42" s="7">
        <v>6882.4959085315068</v>
      </c>
      <c r="P42" s="7">
        <v>4980.3230593337521</v>
      </c>
      <c r="Q42" s="7">
        <v>4112.2559115265904</v>
      </c>
      <c r="R42" s="7">
        <v>4214.1944894400222</v>
      </c>
    </row>
    <row r="43" spans="1:18" ht="11.25" customHeight="1" x14ac:dyDescent="0.25">
      <c r="A43" s="50" t="s">
        <v>207</v>
      </c>
      <c r="B43" s="51" t="s">
        <v>206</v>
      </c>
      <c r="C43" s="7">
        <v>143.80928620213399</v>
      </c>
      <c r="D43" s="7">
        <v>89.699349999999868</v>
      </c>
      <c r="E43" s="7">
        <v>121.39914999999928</v>
      </c>
      <c r="F43" s="7">
        <v>64.299349999999322</v>
      </c>
      <c r="G43" s="7">
        <v>57.100400000000263</v>
      </c>
      <c r="H43" s="7">
        <v>0</v>
      </c>
      <c r="I43" s="7">
        <v>0</v>
      </c>
      <c r="J43" s="7">
        <v>0</v>
      </c>
      <c r="K43" s="7">
        <v>1.0000100000000001</v>
      </c>
      <c r="L43" s="7">
        <v>0</v>
      </c>
      <c r="M43" s="7">
        <v>0</v>
      </c>
      <c r="N43" s="7">
        <v>5.1113018373498562</v>
      </c>
      <c r="O43" s="7">
        <v>1.0270357472045362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2.8661507595299498</v>
      </c>
      <c r="D44" s="7">
        <v>0</v>
      </c>
      <c r="E44" s="7">
        <v>0</v>
      </c>
      <c r="F44" s="7">
        <v>0</v>
      </c>
      <c r="G44" s="7">
        <v>1</v>
      </c>
      <c r="H44" s="7">
        <v>0</v>
      </c>
      <c r="I44" s="7">
        <v>0</v>
      </c>
      <c r="J44" s="7">
        <v>0</v>
      </c>
      <c r="K44" s="7">
        <v>0</v>
      </c>
      <c r="L44" s="7">
        <v>2.9</v>
      </c>
      <c r="M44" s="7">
        <v>0</v>
      </c>
      <c r="N44" s="7">
        <v>0.95538358650998001</v>
      </c>
      <c r="O44" s="7">
        <v>0</v>
      </c>
      <c r="P44" s="7">
        <v>1.91076717301997</v>
      </c>
      <c r="Q44" s="7">
        <v>0.95538358650998001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552.23574516104861</v>
      </c>
      <c r="D45" s="7">
        <v>542.73131000000001</v>
      </c>
      <c r="E45" s="7">
        <v>537.80060000000003</v>
      </c>
      <c r="F45" s="7">
        <v>560.00098000000003</v>
      </c>
      <c r="G45" s="7">
        <v>549.89884000000006</v>
      </c>
      <c r="H45" s="7">
        <v>510.89133664294917</v>
      </c>
      <c r="I45" s="7">
        <v>542.90124000000003</v>
      </c>
      <c r="J45" s="7">
        <v>478.49855000000002</v>
      </c>
      <c r="K45" s="7">
        <v>483.70031999999998</v>
      </c>
      <c r="L45" s="7">
        <v>519.89882</v>
      </c>
      <c r="M45" s="7">
        <v>907.829445072628</v>
      </c>
      <c r="N45" s="7">
        <v>665.35284960045192</v>
      </c>
      <c r="O45" s="7">
        <v>525.07909219987403</v>
      </c>
      <c r="P45" s="7">
        <v>536.75887893704567</v>
      </c>
      <c r="Q45" s="7">
        <v>567.13945655595649</v>
      </c>
      <c r="R45" s="7">
        <v>308.46968564755309</v>
      </c>
    </row>
    <row r="46" spans="1:18" ht="11.25" customHeight="1" x14ac:dyDescent="0.25">
      <c r="A46" s="52" t="s">
        <v>201</v>
      </c>
      <c r="B46" s="53" t="s">
        <v>200</v>
      </c>
      <c r="C46" s="6">
        <v>147.86949460208299</v>
      </c>
      <c r="D46" s="6">
        <v>163.5</v>
      </c>
      <c r="E46" s="6">
        <v>158.30000000000001</v>
      </c>
      <c r="F46" s="6">
        <v>177</v>
      </c>
      <c r="G46" s="6">
        <v>184.3</v>
      </c>
      <c r="H46" s="6">
        <v>187.44625967325899</v>
      </c>
      <c r="I46" s="6">
        <v>174.9</v>
      </c>
      <c r="J46" s="6">
        <v>184.3</v>
      </c>
      <c r="K46" s="6">
        <v>190.6</v>
      </c>
      <c r="L46" s="6">
        <v>157.19999999999999</v>
      </c>
      <c r="M46" s="6">
        <v>172.87665997898199</v>
      </c>
      <c r="N46" s="6">
        <v>20.8273621859176</v>
      </c>
      <c r="O46" s="6">
        <v>30.190121333715499</v>
      </c>
      <c r="P46" s="6">
        <v>17.698480940097401</v>
      </c>
      <c r="Q46" s="6">
        <v>23.9562434317378</v>
      </c>
      <c r="R46" s="6">
        <v>19.776440240756699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26.894047960256</v>
      </c>
      <c r="D49" s="6">
        <v>37.799999999999997</v>
      </c>
      <c r="E49" s="6">
        <v>49.6</v>
      </c>
      <c r="F49" s="6">
        <v>45.4</v>
      </c>
      <c r="G49" s="6">
        <v>58</v>
      </c>
      <c r="H49" s="6">
        <v>52.9760198719786</v>
      </c>
      <c r="I49" s="6">
        <v>57.2</v>
      </c>
      <c r="J49" s="6">
        <v>42.9</v>
      </c>
      <c r="K49" s="6">
        <v>43.7</v>
      </c>
      <c r="L49" s="6">
        <v>43.7</v>
      </c>
      <c r="M49" s="6">
        <v>52.116174644119603</v>
      </c>
      <c r="N49" s="6">
        <v>60.523550205407503</v>
      </c>
      <c r="O49" s="6">
        <v>57.323015190599001</v>
      </c>
      <c r="P49" s="6">
        <v>41.081494219929297</v>
      </c>
      <c r="Q49" s="6">
        <v>32.483028716203144</v>
      </c>
      <c r="R49" s="6">
        <v>27.706107370237348</v>
      </c>
    </row>
    <row r="50" spans="1:18" ht="11.25" customHeight="1" x14ac:dyDescent="0.25">
      <c r="A50" s="52" t="s">
        <v>193</v>
      </c>
      <c r="B50" s="53" t="s">
        <v>192</v>
      </c>
      <c r="C50" s="6">
        <v>46.909334097640198</v>
      </c>
      <c r="D50" s="6">
        <v>21.4</v>
      </c>
      <c r="E50" s="6">
        <v>19.399999999999999</v>
      </c>
      <c r="F50" s="6">
        <v>20.399999999999999</v>
      </c>
      <c r="G50" s="6">
        <v>59.2</v>
      </c>
      <c r="H50" s="6">
        <v>46.909334097640198</v>
      </c>
      <c r="I50" s="6">
        <v>65.3</v>
      </c>
      <c r="J50" s="6">
        <v>44.9</v>
      </c>
      <c r="K50" s="6">
        <v>45.9</v>
      </c>
      <c r="L50" s="6">
        <v>119.3</v>
      </c>
      <c r="M50" s="6">
        <v>403.86452660743299</v>
      </c>
      <c r="N50" s="6">
        <v>261.08244960351601</v>
      </c>
      <c r="O50" s="6">
        <v>166.23674405273701</v>
      </c>
      <c r="P50" s="6">
        <v>216.20330562720901</v>
      </c>
      <c r="Q50" s="6">
        <v>265.16671443584602</v>
      </c>
      <c r="R50" s="6">
        <v>47.936371453138399</v>
      </c>
    </row>
    <row r="51" spans="1:18" ht="11.25" customHeight="1" x14ac:dyDescent="0.25">
      <c r="A51" s="52" t="s">
        <v>191</v>
      </c>
      <c r="B51" s="53" t="s">
        <v>190</v>
      </c>
      <c r="C51" s="6">
        <v>330.56286850106943</v>
      </c>
      <c r="D51" s="6">
        <v>320.03130999999996</v>
      </c>
      <c r="E51" s="6">
        <v>310.50060000000002</v>
      </c>
      <c r="F51" s="6">
        <v>317.20098000000007</v>
      </c>
      <c r="G51" s="6">
        <v>248.39884000000001</v>
      </c>
      <c r="H51" s="6">
        <v>223.55972300007141</v>
      </c>
      <c r="I51" s="6">
        <v>245.50124</v>
      </c>
      <c r="J51" s="6">
        <v>206.39855</v>
      </c>
      <c r="K51" s="6">
        <v>203.50031999999999</v>
      </c>
      <c r="L51" s="6">
        <v>199.69881999999998</v>
      </c>
      <c r="M51" s="6">
        <v>278.97208384209335</v>
      </c>
      <c r="N51" s="6">
        <v>322.91948760561075</v>
      </c>
      <c r="O51" s="6">
        <v>271.32921162282253</v>
      </c>
      <c r="P51" s="6">
        <v>261.77559814980992</v>
      </c>
      <c r="Q51" s="6">
        <v>245.53346997216948</v>
      </c>
      <c r="R51" s="6">
        <v>213.05076658342065</v>
      </c>
    </row>
    <row r="52" spans="1:18" ht="11.25" customHeight="1" x14ac:dyDescent="0.25">
      <c r="A52" s="46" t="s">
        <v>189</v>
      </c>
      <c r="B52" s="47" t="s">
        <v>188</v>
      </c>
      <c r="C52" s="5">
        <v>2436.8223991486884</v>
      </c>
      <c r="D52" s="5">
        <v>2172.8943600000021</v>
      </c>
      <c r="E52" s="5">
        <v>2106.1</v>
      </c>
      <c r="F52" s="5">
        <v>2096.0910199999998</v>
      </c>
      <c r="G52" s="5">
        <v>2155.9919799999989</v>
      </c>
      <c r="H52" s="5">
        <v>2253.5285720547145</v>
      </c>
      <c r="I52" s="5">
        <v>2052.3988200000022</v>
      </c>
      <c r="J52" s="5">
        <v>2146.9105999999992</v>
      </c>
      <c r="K52" s="5">
        <v>1962.1034200000031</v>
      </c>
      <c r="L52" s="5">
        <v>1930.6924299999991</v>
      </c>
      <c r="M52" s="5">
        <v>2235.9083228403251</v>
      </c>
      <c r="N52" s="5">
        <v>2137.8144083668085</v>
      </c>
      <c r="O52" s="5">
        <v>1950.4383341263565</v>
      </c>
      <c r="P52" s="5">
        <v>1956.8596531162475</v>
      </c>
      <c r="Q52" s="5">
        <v>1974.2524123435601</v>
      </c>
      <c r="R52" s="5">
        <v>2073.4920017561744</v>
      </c>
    </row>
    <row r="53" spans="1:18" ht="11.25" customHeight="1" x14ac:dyDescent="0.25">
      <c r="A53" s="48" t="s">
        <v>187</v>
      </c>
      <c r="B53" s="49" t="s">
        <v>186</v>
      </c>
      <c r="C53" s="4">
        <v>2436.8223991486884</v>
      </c>
      <c r="D53" s="4">
        <v>2172.8943600000021</v>
      </c>
      <c r="E53" s="4">
        <v>2106.1</v>
      </c>
      <c r="F53" s="4">
        <v>2096.0910199999998</v>
      </c>
      <c r="G53" s="4">
        <v>2155.9919799999989</v>
      </c>
      <c r="H53" s="4">
        <v>2253.5285720547145</v>
      </c>
      <c r="I53" s="4">
        <v>2052.3988200000022</v>
      </c>
      <c r="J53" s="4">
        <v>2146.9105999999992</v>
      </c>
      <c r="K53" s="4">
        <v>1962.1034200000031</v>
      </c>
      <c r="L53" s="4">
        <v>1930.6924299999991</v>
      </c>
      <c r="M53" s="4">
        <v>2235.9083228403251</v>
      </c>
      <c r="N53" s="4">
        <v>2137.8144083668085</v>
      </c>
      <c r="O53" s="4">
        <v>1950.4383341263565</v>
      </c>
      <c r="P53" s="4">
        <v>1956.8596531162475</v>
      </c>
      <c r="Q53" s="4">
        <v>1974.2524123435601</v>
      </c>
      <c r="R53" s="4">
        <v>2073.4920017561744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406</v>
      </c>
      <c r="B1" s="42" t="s">
        <v>405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66.245608714351903</v>
      </c>
      <c r="D2" s="45">
        <v>72.157380000000003</v>
      </c>
      <c r="E2" s="45">
        <v>77.143270000000001</v>
      </c>
      <c r="F2" s="45">
        <v>76.143249999999995</v>
      </c>
      <c r="G2" s="45">
        <v>75.241839999999996</v>
      </c>
      <c r="H2" s="45">
        <v>96.909759354254561</v>
      </c>
      <c r="I2" s="45">
        <v>89.000020000000006</v>
      </c>
      <c r="J2" s="45">
        <v>72.156649999999999</v>
      </c>
      <c r="K2" s="45">
        <v>81.099919999999997</v>
      </c>
      <c r="L2" s="45">
        <v>68.199550000000002</v>
      </c>
      <c r="M2" s="45">
        <v>69.217627519224578</v>
      </c>
      <c r="N2" s="45">
        <v>64.283478216507476</v>
      </c>
      <c r="O2" s="45">
        <v>55.374832808614869</v>
      </c>
      <c r="P2" s="45">
        <v>53.395754803449037</v>
      </c>
      <c r="Q2" s="45">
        <v>55.364525132975729</v>
      </c>
      <c r="R2" s="45">
        <v>52.880457490924044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66.245608714351903</v>
      </c>
      <c r="D21" s="5">
        <v>72.157380000000003</v>
      </c>
      <c r="E21" s="5">
        <v>77.143270000000001</v>
      </c>
      <c r="F21" s="5">
        <v>76.143249999999995</v>
      </c>
      <c r="G21" s="5">
        <v>75.241839999999996</v>
      </c>
      <c r="H21" s="5">
        <v>96.909759354254561</v>
      </c>
      <c r="I21" s="5">
        <v>89.000020000000006</v>
      </c>
      <c r="J21" s="5">
        <v>72.156649999999999</v>
      </c>
      <c r="K21" s="5">
        <v>81.099919999999997</v>
      </c>
      <c r="L21" s="5">
        <v>68.199550000000002</v>
      </c>
      <c r="M21" s="5">
        <v>69.217627519224578</v>
      </c>
      <c r="N21" s="5">
        <v>64.283478216507476</v>
      </c>
      <c r="O21" s="5">
        <v>55.374832808614869</v>
      </c>
      <c r="P21" s="5">
        <v>53.395754803449037</v>
      </c>
      <c r="Q21" s="5">
        <v>55.364525132975729</v>
      </c>
      <c r="R21" s="5">
        <v>52.880457490924044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66.245608714351903</v>
      </c>
      <c r="D30" s="4">
        <v>72.157380000000003</v>
      </c>
      <c r="E30" s="4">
        <v>77.143270000000001</v>
      </c>
      <c r="F30" s="4">
        <v>76.143249999999995</v>
      </c>
      <c r="G30" s="4">
        <v>75.241839999999996</v>
      </c>
      <c r="H30" s="4">
        <v>96.909759354254561</v>
      </c>
      <c r="I30" s="4">
        <v>89.000020000000006</v>
      </c>
      <c r="J30" s="4">
        <v>72.156649999999999</v>
      </c>
      <c r="K30" s="4">
        <v>81.099919999999997</v>
      </c>
      <c r="L30" s="4">
        <v>68.199550000000002</v>
      </c>
      <c r="M30" s="4">
        <v>69.217627519224578</v>
      </c>
      <c r="N30" s="4">
        <v>64.283478216507476</v>
      </c>
      <c r="O30" s="4">
        <v>55.374832808614869</v>
      </c>
      <c r="P30" s="4">
        <v>53.395754803449037</v>
      </c>
      <c r="Q30" s="4">
        <v>55.364525132975729</v>
      </c>
      <c r="R30" s="4">
        <v>52.880457490924044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66.245608714351903</v>
      </c>
      <c r="D45" s="7">
        <v>72.157380000000003</v>
      </c>
      <c r="E45" s="7">
        <v>77.143270000000001</v>
      </c>
      <c r="F45" s="7">
        <v>76.143249999999995</v>
      </c>
      <c r="G45" s="7">
        <v>75.241839999999996</v>
      </c>
      <c r="H45" s="7">
        <v>96.909759354254561</v>
      </c>
      <c r="I45" s="7">
        <v>89.000020000000006</v>
      </c>
      <c r="J45" s="7">
        <v>72.156649999999999</v>
      </c>
      <c r="K45" s="7">
        <v>81.099919999999997</v>
      </c>
      <c r="L45" s="7">
        <v>68.199550000000002</v>
      </c>
      <c r="M45" s="7">
        <v>69.217627519224578</v>
      </c>
      <c r="N45" s="7">
        <v>64.283478216507476</v>
      </c>
      <c r="O45" s="7">
        <v>55.374832808614869</v>
      </c>
      <c r="P45" s="7">
        <v>53.395754803449037</v>
      </c>
      <c r="Q45" s="7">
        <v>55.364525132975729</v>
      </c>
      <c r="R45" s="7">
        <v>52.880457490924044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66.245608714351903</v>
      </c>
      <c r="D47" s="6">
        <v>72.157380000000003</v>
      </c>
      <c r="E47" s="6">
        <v>77.143270000000001</v>
      </c>
      <c r="F47" s="6">
        <v>76.143249999999995</v>
      </c>
      <c r="G47" s="6">
        <v>75.241839999999996</v>
      </c>
      <c r="H47" s="6">
        <v>96.909759354254561</v>
      </c>
      <c r="I47" s="6">
        <v>89.000020000000006</v>
      </c>
      <c r="J47" s="6">
        <v>72.156649999999999</v>
      </c>
      <c r="K47" s="6">
        <v>81.099919999999997</v>
      </c>
      <c r="L47" s="6">
        <v>68.199550000000002</v>
      </c>
      <c r="M47" s="6">
        <v>69.217627519224578</v>
      </c>
      <c r="N47" s="6">
        <v>64.283478216507476</v>
      </c>
      <c r="O47" s="6">
        <v>55.374832808614869</v>
      </c>
      <c r="P47" s="6">
        <v>53.395754803449037</v>
      </c>
      <c r="Q47" s="6">
        <v>55.364525132975729</v>
      </c>
      <c r="R47" s="6">
        <v>52.880457490924044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408</v>
      </c>
      <c r="B1" s="42" t="s">
        <v>407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36.585534444984546</v>
      </c>
      <c r="D2" s="45">
        <v>39.576630000000002</v>
      </c>
      <c r="E2" s="45">
        <v>42.523850000000003</v>
      </c>
      <c r="F2" s="45">
        <v>41.523580000000003</v>
      </c>
      <c r="G2" s="45">
        <v>41.523090000000003</v>
      </c>
      <c r="H2" s="45">
        <v>53.411442424479475</v>
      </c>
      <c r="I2" s="45">
        <v>48.500010000000003</v>
      </c>
      <c r="J2" s="45">
        <v>39.576219999999999</v>
      </c>
      <c r="K2" s="45">
        <v>44.499960000000002</v>
      </c>
      <c r="L2" s="45">
        <v>37.59975</v>
      </c>
      <c r="M2" s="45">
        <v>37.57050658652183</v>
      </c>
      <c r="N2" s="45">
        <v>35.593601836713525</v>
      </c>
      <c r="O2" s="45">
        <v>30.649659401834668</v>
      </c>
      <c r="P2" s="45">
        <v>29.659001550037434</v>
      </c>
      <c r="Q2" s="45">
        <v>30.643954161176762</v>
      </c>
      <c r="R2" s="45">
        <v>30.357299670715619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36.585534444984546</v>
      </c>
      <c r="D21" s="5">
        <v>39.576630000000002</v>
      </c>
      <c r="E21" s="5">
        <v>42.523850000000003</v>
      </c>
      <c r="F21" s="5">
        <v>41.523580000000003</v>
      </c>
      <c r="G21" s="5">
        <v>41.523090000000003</v>
      </c>
      <c r="H21" s="5">
        <v>53.411442424479475</v>
      </c>
      <c r="I21" s="5">
        <v>48.500010000000003</v>
      </c>
      <c r="J21" s="5">
        <v>39.576219999999999</v>
      </c>
      <c r="K21" s="5">
        <v>44.499960000000002</v>
      </c>
      <c r="L21" s="5">
        <v>37.59975</v>
      </c>
      <c r="M21" s="5">
        <v>37.57050658652183</v>
      </c>
      <c r="N21" s="5">
        <v>35.593601836713525</v>
      </c>
      <c r="O21" s="5">
        <v>30.649659401834668</v>
      </c>
      <c r="P21" s="5">
        <v>29.659001550037434</v>
      </c>
      <c r="Q21" s="5">
        <v>30.643954161176762</v>
      </c>
      <c r="R21" s="5">
        <v>30.357299670715619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36.585534444984546</v>
      </c>
      <c r="D30" s="4">
        <v>39.576630000000002</v>
      </c>
      <c r="E30" s="4">
        <v>42.523850000000003</v>
      </c>
      <c r="F30" s="4">
        <v>41.523580000000003</v>
      </c>
      <c r="G30" s="4">
        <v>41.523090000000003</v>
      </c>
      <c r="H30" s="4">
        <v>53.411442424479475</v>
      </c>
      <c r="I30" s="4">
        <v>48.500010000000003</v>
      </c>
      <c r="J30" s="4">
        <v>39.576219999999999</v>
      </c>
      <c r="K30" s="4">
        <v>44.499960000000002</v>
      </c>
      <c r="L30" s="4">
        <v>37.59975</v>
      </c>
      <c r="M30" s="4">
        <v>37.57050658652183</v>
      </c>
      <c r="N30" s="4">
        <v>35.593601836713525</v>
      </c>
      <c r="O30" s="4">
        <v>30.649659401834668</v>
      </c>
      <c r="P30" s="4">
        <v>29.659001550037434</v>
      </c>
      <c r="Q30" s="4">
        <v>30.643954161176762</v>
      </c>
      <c r="R30" s="4">
        <v>30.357299670715619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36.585534444984546</v>
      </c>
      <c r="D45" s="7">
        <v>39.576630000000002</v>
      </c>
      <c r="E45" s="7">
        <v>42.523850000000003</v>
      </c>
      <c r="F45" s="7">
        <v>41.523580000000003</v>
      </c>
      <c r="G45" s="7">
        <v>41.523090000000003</v>
      </c>
      <c r="H45" s="7">
        <v>53.411442424479475</v>
      </c>
      <c r="I45" s="7">
        <v>48.500010000000003</v>
      </c>
      <c r="J45" s="7">
        <v>39.576219999999999</v>
      </c>
      <c r="K45" s="7">
        <v>44.499960000000002</v>
      </c>
      <c r="L45" s="7">
        <v>37.59975</v>
      </c>
      <c r="M45" s="7">
        <v>37.57050658652183</v>
      </c>
      <c r="N45" s="7">
        <v>35.593601836713525</v>
      </c>
      <c r="O45" s="7">
        <v>30.649659401834668</v>
      </c>
      <c r="P45" s="7">
        <v>29.659001550037434</v>
      </c>
      <c r="Q45" s="7">
        <v>30.643954161176762</v>
      </c>
      <c r="R45" s="7">
        <v>30.357299670715619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36.585534444984546</v>
      </c>
      <c r="D47" s="6">
        <v>39.576630000000002</v>
      </c>
      <c r="E47" s="6">
        <v>42.523850000000003</v>
      </c>
      <c r="F47" s="6">
        <v>41.523580000000003</v>
      </c>
      <c r="G47" s="6">
        <v>41.523090000000003</v>
      </c>
      <c r="H47" s="6">
        <v>53.411442424479475</v>
      </c>
      <c r="I47" s="6">
        <v>48.500010000000003</v>
      </c>
      <c r="J47" s="6">
        <v>39.576219999999999</v>
      </c>
      <c r="K47" s="6">
        <v>44.499960000000002</v>
      </c>
      <c r="L47" s="6">
        <v>37.59975</v>
      </c>
      <c r="M47" s="6">
        <v>37.57050658652183</v>
      </c>
      <c r="N47" s="6">
        <v>35.593601836713525</v>
      </c>
      <c r="O47" s="6">
        <v>30.649659401834668</v>
      </c>
      <c r="P47" s="6">
        <v>29.659001550037434</v>
      </c>
      <c r="Q47" s="6">
        <v>30.643954161176762</v>
      </c>
      <c r="R47" s="6">
        <v>30.357299670715619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410</v>
      </c>
      <c r="B1" s="42" t="s">
        <v>409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143.87880830585345</v>
      </c>
      <c r="D2" s="45">
        <v>135.49664000000007</v>
      </c>
      <c r="E2" s="45">
        <v>128.54172000000011</v>
      </c>
      <c r="F2" s="45">
        <v>135.90313000000003</v>
      </c>
      <c r="G2" s="45">
        <v>142.01182999999997</v>
      </c>
      <c r="H2" s="45">
        <v>138.20619926877052</v>
      </c>
      <c r="I2" s="45">
        <v>133.90308999999996</v>
      </c>
      <c r="J2" s="45">
        <v>145.40716</v>
      </c>
      <c r="K2" s="45">
        <v>152.40590000000003</v>
      </c>
      <c r="L2" s="45">
        <v>125.12110999999996</v>
      </c>
      <c r="M2" s="45">
        <v>121.74090446587266</v>
      </c>
      <c r="N2" s="45">
        <v>125.84596661922924</v>
      </c>
      <c r="O2" s="45">
        <v>119.72746558117414</v>
      </c>
      <c r="P2" s="45">
        <v>108.60168070762938</v>
      </c>
      <c r="Q2" s="45">
        <v>53.429182361156094</v>
      </c>
      <c r="R2" s="45">
        <v>6.8309892958777141</v>
      </c>
    </row>
    <row r="3" spans="1:18" ht="11.25" customHeight="1" x14ac:dyDescent="0.25">
      <c r="A3" s="46" t="s">
        <v>286</v>
      </c>
      <c r="B3" s="47" t="s">
        <v>285</v>
      </c>
      <c r="C3" s="5">
        <v>143.87880830585345</v>
      </c>
      <c r="D3" s="5">
        <v>135.49664000000007</v>
      </c>
      <c r="E3" s="5">
        <v>128.54172000000011</v>
      </c>
      <c r="F3" s="5">
        <v>135.90313000000003</v>
      </c>
      <c r="G3" s="5">
        <v>142.01182999999997</v>
      </c>
      <c r="H3" s="5">
        <v>138.20619926877052</v>
      </c>
      <c r="I3" s="5">
        <v>133.90308999999996</v>
      </c>
      <c r="J3" s="5">
        <v>145.40716</v>
      </c>
      <c r="K3" s="5">
        <v>152.40590000000003</v>
      </c>
      <c r="L3" s="5">
        <v>125.12110999999996</v>
      </c>
      <c r="M3" s="5">
        <v>121.74090446587266</v>
      </c>
      <c r="N3" s="5">
        <v>125.84596661922924</v>
      </c>
      <c r="O3" s="5">
        <v>119.72746558117414</v>
      </c>
      <c r="P3" s="5">
        <v>108.60168070762938</v>
      </c>
      <c r="Q3" s="5">
        <v>53.429182361156094</v>
      </c>
      <c r="R3" s="5">
        <v>6.8309892958777141</v>
      </c>
    </row>
    <row r="4" spans="1:18" ht="11.25" customHeight="1" x14ac:dyDescent="0.25">
      <c r="A4" s="48" t="s">
        <v>284</v>
      </c>
      <c r="B4" s="49" t="s">
        <v>283</v>
      </c>
      <c r="C4" s="4">
        <v>143.87880830585345</v>
      </c>
      <c r="D4" s="4">
        <v>135.49664000000007</v>
      </c>
      <c r="E4" s="4">
        <v>128.54172000000011</v>
      </c>
      <c r="F4" s="4">
        <v>135.90313000000003</v>
      </c>
      <c r="G4" s="4">
        <v>142.01182999999997</v>
      </c>
      <c r="H4" s="4">
        <v>138.20619926877052</v>
      </c>
      <c r="I4" s="4">
        <v>133.90308999999996</v>
      </c>
      <c r="J4" s="4">
        <v>145.40716</v>
      </c>
      <c r="K4" s="4">
        <v>152.40590000000003</v>
      </c>
      <c r="L4" s="4">
        <v>125.12110999999996</v>
      </c>
      <c r="M4" s="4">
        <v>121.74090446587266</v>
      </c>
      <c r="N4" s="4">
        <v>125.84596661922924</v>
      </c>
      <c r="O4" s="4">
        <v>119.72746558117414</v>
      </c>
      <c r="P4" s="4">
        <v>108.60168070762938</v>
      </c>
      <c r="Q4" s="4">
        <v>53.429182361156094</v>
      </c>
      <c r="R4" s="4">
        <v>6.8309892958777141</v>
      </c>
    </row>
    <row r="5" spans="1:18" ht="11.25" customHeight="1" x14ac:dyDescent="0.25">
      <c r="A5" s="50" t="s">
        <v>282</v>
      </c>
      <c r="B5" s="51" t="s">
        <v>281</v>
      </c>
      <c r="C5" s="7">
        <v>5.469562692653426</v>
      </c>
      <c r="D5" s="7">
        <v>4.0997300000000223</v>
      </c>
      <c r="E5" s="7">
        <v>4.1036599999999908</v>
      </c>
      <c r="F5" s="7">
        <v>3.4002100000000155</v>
      </c>
      <c r="G5" s="7">
        <v>2.0999199999999973</v>
      </c>
      <c r="H5" s="7">
        <v>2.0544872470104565</v>
      </c>
      <c r="I5" s="7">
        <v>1.3999499999999898</v>
      </c>
      <c r="J5" s="7">
        <v>2.0996900000000096</v>
      </c>
      <c r="K5" s="7">
        <v>2.099990000000048</v>
      </c>
      <c r="L5" s="7">
        <v>0.70056000000001006</v>
      </c>
      <c r="M5" s="7">
        <v>2.0540754147785947</v>
      </c>
      <c r="N5" s="7">
        <v>1.361423879488143</v>
      </c>
      <c r="O5" s="7">
        <v>1.3611529509281581</v>
      </c>
      <c r="P5" s="7">
        <v>2.7466827971622934</v>
      </c>
      <c r="Q5" s="7">
        <v>4.1080832195746098</v>
      </c>
      <c r="R5" s="7">
        <v>4.1081474071468165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5.469562692653426</v>
      </c>
      <c r="D7" s="6">
        <v>4.0997300000000223</v>
      </c>
      <c r="E7" s="6">
        <v>4.1036599999999908</v>
      </c>
      <c r="F7" s="6">
        <v>3.4002100000000155</v>
      </c>
      <c r="G7" s="6">
        <v>2.0999199999999973</v>
      </c>
      <c r="H7" s="6">
        <v>2.0544872470104565</v>
      </c>
      <c r="I7" s="6">
        <v>1.3999499999999898</v>
      </c>
      <c r="J7" s="6">
        <v>2.0996900000000096</v>
      </c>
      <c r="K7" s="6">
        <v>2.099990000000048</v>
      </c>
      <c r="L7" s="6">
        <v>0.70056000000001006</v>
      </c>
      <c r="M7" s="6">
        <v>2.0540754147785947</v>
      </c>
      <c r="N7" s="6">
        <v>1.361423879488143</v>
      </c>
      <c r="O7" s="6">
        <v>1.3611529509281581</v>
      </c>
      <c r="P7" s="6">
        <v>2.7466827971622934</v>
      </c>
      <c r="Q7" s="6">
        <v>4.1080832195746098</v>
      </c>
      <c r="R7" s="6">
        <v>4.1081474071468165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51.063303006698789</v>
      </c>
      <c r="D11" s="7">
        <v>50.396910000000048</v>
      </c>
      <c r="E11" s="7">
        <v>52.437370000000101</v>
      </c>
      <c r="F11" s="7">
        <v>47.002920000000017</v>
      </c>
      <c r="G11" s="7">
        <v>51.711909999999989</v>
      </c>
      <c r="H11" s="7">
        <v>52.412340664159956</v>
      </c>
      <c r="I11" s="7">
        <v>49.703179999999975</v>
      </c>
      <c r="J11" s="7">
        <v>52.407469999999989</v>
      </c>
      <c r="K11" s="7">
        <v>53.100059999999985</v>
      </c>
      <c r="L11" s="7">
        <v>27.220639999999946</v>
      </c>
      <c r="M11" s="7">
        <v>22.452410388126509</v>
      </c>
      <c r="N11" s="7">
        <v>27.227912443643618</v>
      </c>
      <c r="O11" s="7">
        <v>21.109586704279877</v>
      </c>
      <c r="P11" s="7">
        <v>6.8071086774648393</v>
      </c>
      <c r="Q11" s="7">
        <v>3.391719146098751</v>
      </c>
      <c r="R11" s="7">
        <v>2.7228418887308976</v>
      </c>
    </row>
    <row r="12" spans="1:18" ht="11.25" customHeight="1" x14ac:dyDescent="0.25">
      <c r="A12" s="52" t="s">
        <v>268</v>
      </c>
      <c r="B12" s="53" t="s">
        <v>267</v>
      </c>
      <c r="C12" s="6">
        <v>51.063303006698789</v>
      </c>
      <c r="D12" s="6">
        <v>50.396910000000048</v>
      </c>
      <c r="E12" s="6">
        <v>52.437370000000101</v>
      </c>
      <c r="F12" s="6">
        <v>47.002920000000017</v>
      </c>
      <c r="G12" s="6">
        <v>51.711909999999989</v>
      </c>
      <c r="H12" s="6">
        <v>52.412340664159956</v>
      </c>
      <c r="I12" s="6">
        <v>49.703179999999975</v>
      </c>
      <c r="J12" s="6">
        <v>52.407469999999989</v>
      </c>
      <c r="K12" s="6">
        <v>53.100059999999985</v>
      </c>
      <c r="L12" s="6">
        <v>27.220639999999946</v>
      </c>
      <c r="M12" s="6">
        <v>22.452410388126509</v>
      </c>
      <c r="N12" s="6">
        <v>27.227912443643618</v>
      </c>
      <c r="O12" s="6">
        <v>21.109586704279877</v>
      </c>
      <c r="P12" s="6">
        <v>6.8071086774648393</v>
      </c>
      <c r="Q12" s="6">
        <v>3.391719146098751</v>
      </c>
      <c r="R12" s="6">
        <v>2.7228418887308976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87.345942606501239</v>
      </c>
      <c r="D14" s="7">
        <v>81</v>
      </c>
      <c r="E14" s="7">
        <v>72.000690000000006</v>
      </c>
      <c r="F14" s="7">
        <v>85.5</v>
      </c>
      <c r="G14" s="7">
        <v>88.2</v>
      </c>
      <c r="H14" s="7">
        <v>83.739371357600106</v>
      </c>
      <c r="I14" s="7">
        <v>82.799959999999999</v>
      </c>
      <c r="J14" s="7">
        <v>90.9</v>
      </c>
      <c r="K14" s="7">
        <v>97.205849999999998</v>
      </c>
      <c r="L14" s="7">
        <v>97.199910000000003</v>
      </c>
      <c r="M14" s="7">
        <v>97.234418662967556</v>
      </c>
      <c r="N14" s="7">
        <v>97.256630296097484</v>
      </c>
      <c r="O14" s="7">
        <v>97.256725925966109</v>
      </c>
      <c r="P14" s="7">
        <v>99.047889233002252</v>
      </c>
      <c r="Q14" s="7">
        <v>45.929379995482734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R82"/>
  <sheetViews>
    <sheetView showGridLines="0" workbookViewId="0">
      <pane xSplit="2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412</v>
      </c>
      <c r="B1" s="42" t="s">
        <v>411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52337.729307605034</v>
      </c>
      <c r="D2" s="45">
        <v>53200.379109999994</v>
      </c>
      <c r="E2" s="45">
        <v>53263.141680000022</v>
      </c>
      <c r="F2" s="45">
        <v>54070.582990000003</v>
      </c>
      <c r="G2" s="45">
        <v>54838.999789999994</v>
      </c>
      <c r="H2" s="45">
        <v>54178.907658060474</v>
      </c>
      <c r="I2" s="45">
        <v>53819.20805999999</v>
      </c>
      <c r="J2" s="45">
        <v>53025.965250000016</v>
      </c>
      <c r="K2" s="45">
        <v>53853.378010000015</v>
      </c>
      <c r="L2" s="45">
        <v>51582.70048</v>
      </c>
      <c r="M2" s="45">
        <v>55136.446854323454</v>
      </c>
      <c r="N2" s="45">
        <v>51625.355510706933</v>
      </c>
      <c r="O2" s="45">
        <v>51466.988325571139</v>
      </c>
      <c r="P2" s="45">
        <v>51582.572150718959</v>
      </c>
      <c r="Q2" s="45">
        <v>47321.61283719472</v>
      </c>
      <c r="R2" s="45">
        <v>48504.69153749766</v>
      </c>
    </row>
    <row r="3" spans="1:18" ht="11.25" customHeight="1" x14ac:dyDescent="0.25">
      <c r="A3" s="46" t="s">
        <v>286</v>
      </c>
      <c r="B3" s="47" t="s">
        <v>285</v>
      </c>
      <c r="C3" s="5">
        <v>1376.3992065276525</v>
      </c>
      <c r="D3" s="5">
        <v>1458.30339</v>
      </c>
      <c r="E3" s="5">
        <v>1479.8590200000228</v>
      </c>
      <c r="F3" s="5">
        <v>1559.9967600000002</v>
      </c>
      <c r="G3" s="5">
        <v>1564.6878499999852</v>
      </c>
      <c r="H3" s="5">
        <v>1549.5268460721982</v>
      </c>
      <c r="I3" s="5">
        <v>1391.1959100000006</v>
      </c>
      <c r="J3" s="5">
        <v>1639.986150000009</v>
      </c>
      <c r="K3" s="5">
        <v>1486.3929000000046</v>
      </c>
      <c r="L3" s="5">
        <v>1215.3776300000013</v>
      </c>
      <c r="M3" s="5">
        <v>1355.5455498710405</v>
      </c>
      <c r="N3" s="5">
        <v>1510.0099764535787</v>
      </c>
      <c r="O3" s="5">
        <v>1589.8212103505193</v>
      </c>
      <c r="P3" s="5">
        <v>1463.7534432650041</v>
      </c>
      <c r="Q3" s="5">
        <v>1504.3243500663027</v>
      </c>
      <c r="R3" s="5">
        <v>1531.527662586122</v>
      </c>
    </row>
    <row r="4" spans="1:18" ht="11.25" customHeight="1" x14ac:dyDescent="0.25">
      <c r="A4" s="48" t="s">
        <v>284</v>
      </c>
      <c r="B4" s="49" t="s">
        <v>283</v>
      </c>
      <c r="C4" s="4">
        <v>1357.7692265907078</v>
      </c>
      <c r="D4" s="4">
        <v>1433.5033599999999</v>
      </c>
      <c r="E4" s="4">
        <v>1455.959020000023</v>
      </c>
      <c r="F4" s="4">
        <v>1539.4955500000001</v>
      </c>
      <c r="G4" s="4">
        <v>1547.4868499999852</v>
      </c>
      <c r="H4" s="4">
        <v>1526.5973069595327</v>
      </c>
      <c r="I4" s="4">
        <v>1375.8959200000004</v>
      </c>
      <c r="J4" s="4">
        <v>1603.1902100000093</v>
      </c>
      <c r="K4" s="4">
        <v>1451.5908000000047</v>
      </c>
      <c r="L4" s="4">
        <v>1167.5776800000012</v>
      </c>
      <c r="M4" s="4">
        <v>1303.4771265661875</v>
      </c>
      <c r="N4" s="4">
        <v>1459.8530698666916</v>
      </c>
      <c r="O4" s="4">
        <v>1539.189878669169</v>
      </c>
      <c r="P4" s="4">
        <v>1430.7932100502601</v>
      </c>
      <c r="Q4" s="4">
        <v>1477.5739998200404</v>
      </c>
      <c r="R4" s="4">
        <v>1503.8215383477093</v>
      </c>
    </row>
    <row r="5" spans="1:18" ht="11.25" customHeight="1" x14ac:dyDescent="0.25">
      <c r="A5" s="50" t="s">
        <v>282</v>
      </c>
      <c r="B5" s="51" t="s">
        <v>281</v>
      </c>
      <c r="C5" s="7">
        <v>759.19557536027776</v>
      </c>
      <c r="D5" s="7">
        <v>863.70026999999993</v>
      </c>
      <c r="E5" s="7">
        <v>883.496340000023</v>
      </c>
      <c r="F5" s="7">
        <v>935.35811000000001</v>
      </c>
      <c r="G5" s="7">
        <v>1022.7633399999852</v>
      </c>
      <c r="H5" s="7">
        <v>1062.545664047482</v>
      </c>
      <c r="I5" s="7">
        <v>931.79941000000053</v>
      </c>
      <c r="J5" s="7">
        <v>1133.4985900000092</v>
      </c>
      <c r="K5" s="7">
        <v>954.55773000000454</v>
      </c>
      <c r="L5" s="7">
        <v>667.49882000000105</v>
      </c>
      <c r="M5" s="7">
        <v>723.01066140422142</v>
      </c>
      <c r="N5" s="7">
        <v>901.66606788821775</v>
      </c>
      <c r="O5" s="7">
        <v>1008.463124555579</v>
      </c>
      <c r="P5" s="7">
        <v>909.65467157706325</v>
      </c>
      <c r="Q5" s="7">
        <v>981.83305365693354</v>
      </c>
      <c r="R5" s="7">
        <v>1047.5542206873836</v>
      </c>
    </row>
    <row r="6" spans="1:18" ht="11.25" customHeight="1" x14ac:dyDescent="0.25">
      <c r="A6" s="52" t="s">
        <v>280</v>
      </c>
      <c r="B6" s="53" t="s">
        <v>279</v>
      </c>
      <c r="C6" s="6">
        <v>44.090952517435873</v>
      </c>
      <c r="D6" s="6">
        <v>39.9</v>
      </c>
      <c r="E6" s="6">
        <v>34.300000000023104</v>
      </c>
      <c r="F6" s="6">
        <v>24.501530000000002</v>
      </c>
      <c r="G6" s="6">
        <v>17.500989999985279</v>
      </c>
      <c r="H6" s="6">
        <v>20.279069395465179</v>
      </c>
      <c r="I6" s="6">
        <v>25.199940000000506</v>
      </c>
      <c r="J6" s="6">
        <v>42.69997000000911</v>
      </c>
      <c r="K6" s="6">
        <v>28.001710000004572</v>
      </c>
      <c r="L6" s="6">
        <v>25.199980000001005</v>
      </c>
      <c r="M6" s="6">
        <v>25.890904065348877</v>
      </c>
      <c r="N6" s="6">
        <v>22.391633308125645</v>
      </c>
      <c r="O6" s="6">
        <v>52.495179136032093</v>
      </c>
      <c r="P6" s="6">
        <v>44.090282981461314</v>
      </c>
      <c r="Q6" s="6">
        <v>24.505223024110819</v>
      </c>
      <c r="R6" s="6">
        <v>23.096398857885923</v>
      </c>
    </row>
    <row r="7" spans="1:18" ht="11.25" customHeight="1" x14ac:dyDescent="0.25">
      <c r="A7" s="52" t="s">
        <v>278</v>
      </c>
      <c r="B7" s="53" t="s">
        <v>277</v>
      </c>
      <c r="C7" s="6">
        <v>712.19070290398656</v>
      </c>
      <c r="D7" s="6">
        <v>823.80026999999995</v>
      </c>
      <c r="E7" s="6">
        <v>849.19633999999996</v>
      </c>
      <c r="F7" s="6">
        <v>910.85658000000001</v>
      </c>
      <c r="G7" s="6">
        <v>1005.26235</v>
      </c>
      <c r="H7" s="6">
        <v>1042.2665946520169</v>
      </c>
      <c r="I7" s="6">
        <v>906.59947</v>
      </c>
      <c r="J7" s="6">
        <v>1090.79862</v>
      </c>
      <c r="K7" s="6">
        <v>926.55601999999999</v>
      </c>
      <c r="L7" s="6">
        <v>642.29884000000004</v>
      </c>
      <c r="M7" s="6">
        <v>697.11975733887255</v>
      </c>
      <c r="N7" s="6">
        <v>879.27443458009213</v>
      </c>
      <c r="O7" s="6">
        <v>955.96794541954694</v>
      </c>
      <c r="P7" s="6">
        <v>865.56438859560194</v>
      </c>
      <c r="Q7" s="6">
        <v>957.32783063282272</v>
      </c>
      <c r="R7" s="6">
        <v>1024.4578218294976</v>
      </c>
    </row>
    <row r="8" spans="1:18" ht="11.25" customHeight="1" x14ac:dyDescent="0.25">
      <c r="A8" s="52" t="s">
        <v>276</v>
      </c>
      <c r="B8" s="53" t="s">
        <v>275</v>
      </c>
      <c r="C8" s="6">
        <v>2.9139199388554502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0.70004</v>
      </c>
      <c r="G10" s="7">
        <v>0</v>
      </c>
      <c r="H10" s="7">
        <v>0</v>
      </c>
      <c r="I10" s="7">
        <v>0</v>
      </c>
      <c r="J10" s="7">
        <v>0</v>
      </c>
      <c r="K10" s="7">
        <v>4.9002999999999997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598.57365123042996</v>
      </c>
      <c r="D11" s="7">
        <v>569.80309</v>
      </c>
      <c r="E11" s="7">
        <v>572.46267999999998</v>
      </c>
      <c r="F11" s="7">
        <v>603.43740000000003</v>
      </c>
      <c r="G11" s="7">
        <v>524.72351000000003</v>
      </c>
      <c r="H11" s="7">
        <v>464.05164291205062</v>
      </c>
      <c r="I11" s="7">
        <v>444.09651000000002</v>
      </c>
      <c r="J11" s="7">
        <v>469.69162</v>
      </c>
      <c r="K11" s="7">
        <v>492.13276999999999</v>
      </c>
      <c r="L11" s="7">
        <v>500.07886000000002</v>
      </c>
      <c r="M11" s="7">
        <v>580.4664651619662</v>
      </c>
      <c r="N11" s="7">
        <v>558.18700197847375</v>
      </c>
      <c r="O11" s="7">
        <v>530.72675411359012</v>
      </c>
      <c r="P11" s="7">
        <v>521.13853847319672</v>
      </c>
      <c r="Q11" s="7">
        <v>495.7409461631068</v>
      </c>
      <c r="R11" s="7">
        <v>456.26731766032555</v>
      </c>
    </row>
    <row r="12" spans="1:18" ht="11.25" customHeight="1" x14ac:dyDescent="0.25">
      <c r="A12" s="52" t="s">
        <v>268</v>
      </c>
      <c r="B12" s="53" t="s">
        <v>267</v>
      </c>
      <c r="C12" s="6">
        <v>598.57365123042996</v>
      </c>
      <c r="D12" s="6">
        <v>569.80309</v>
      </c>
      <c r="E12" s="6">
        <v>572.46267999999998</v>
      </c>
      <c r="F12" s="6">
        <v>603.43740000000003</v>
      </c>
      <c r="G12" s="6">
        <v>524.72351000000003</v>
      </c>
      <c r="H12" s="6">
        <v>464.05164291205062</v>
      </c>
      <c r="I12" s="6">
        <v>444.09651000000002</v>
      </c>
      <c r="J12" s="6">
        <v>469.69162</v>
      </c>
      <c r="K12" s="6">
        <v>492.13276999999999</v>
      </c>
      <c r="L12" s="6">
        <v>500.07886000000002</v>
      </c>
      <c r="M12" s="6">
        <v>580.4664651619662</v>
      </c>
      <c r="N12" s="6">
        <v>558.18700197847375</v>
      </c>
      <c r="O12" s="6">
        <v>530.72675411359012</v>
      </c>
      <c r="P12" s="6">
        <v>521.13853847319672</v>
      </c>
      <c r="Q12" s="6">
        <v>495.7409461631068</v>
      </c>
      <c r="R12" s="6">
        <v>456.26731766032555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18.629979936944807</v>
      </c>
      <c r="D15" s="4">
        <v>24.80003</v>
      </c>
      <c r="E15" s="4">
        <v>23.9</v>
      </c>
      <c r="F15" s="4">
        <v>20.501209999999997</v>
      </c>
      <c r="G15" s="4">
        <v>17.201000000000001</v>
      </c>
      <c r="H15" s="4">
        <v>22.929539112665374</v>
      </c>
      <c r="I15" s="4">
        <v>15.299989999999998</v>
      </c>
      <c r="J15" s="4">
        <v>36.795940000000002</v>
      </c>
      <c r="K15" s="4">
        <v>34.802100000000003</v>
      </c>
      <c r="L15" s="4">
        <v>47.799950000000003</v>
      </c>
      <c r="M15" s="4">
        <v>52.068423304852892</v>
      </c>
      <c r="N15" s="4">
        <v>50.156906586887196</v>
      </c>
      <c r="O15" s="4">
        <v>50.631331681350282</v>
      </c>
      <c r="P15" s="4">
        <v>32.960233214743887</v>
      </c>
      <c r="Q15" s="4">
        <v>26.750350246262304</v>
      </c>
      <c r="R15" s="4">
        <v>27.706124238412809</v>
      </c>
    </row>
    <row r="16" spans="1:18" ht="11.25" customHeight="1" x14ac:dyDescent="0.25">
      <c r="A16" s="50" t="s">
        <v>260</v>
      </c>
      <c r="B16" s="51" t="s">
        <v>259</v>
      </c>
      <c r="C16" s="7">
        <v>14.33075379764986</v>
      </c>
      <c r="D16" s="7">
        <v>19.10003</v>
      </c>
      <c r="E16" s="7">
        <v>17.7</v>
      </c>
      <c r="F16" s="7">
        <v>12.40077</v>
      </c>
      <c r="G16" s="7">
        <v>11.000679999999999</v>
      </c>
      <c r="H16" s="7">
        <v>13.375564482388143</v>
      </c>
      <c r="I16" s="7">
        <v>6.6999999999999993</v>
      </c>
      <c r="J16" s="7">
        <v>11.995979999999999</v>
      </c>
      <c r="K16" s="7">
        <v>3.3001999999999998</v>
      </c>
      <c r="L16" s="7">
        <v>10.49999</v>
      </c>
      <c r="M16" s="7">
        <v>12.897682836981936</v>
      </c>
      <c r="N16" s="7">
        <v>11.942120615925536</v>
      </c>
      <c r="O16" s="7">
        <v>13.373545766199857</v>
      </c>
      <c r="P16" s="7">
        <v>11.464428944258751</v>
      </c>
      <c r="Q16" s="7">
        <v>15.28592066685907</v>
      </c>
      <c r="R16" s="7">
        <v>19.585363753077949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4.299226139294948</v>
      </c>
      <c r="D18" s="7">
        <v>5.7</v>
      </c>
      <c r="E18" s="7">
        <v>6.2000000000000011</v>
      </c>
      <c r="F18" s="7">
        <v>8.100439999999999</v>
      </c>
      <c r="G18" s="7">
        <v>6.2003200000000005</v>
      </c>
      <c r="H18" s="7">
        <v>9.5539746302772279</v>
      </c>
      <c r="I18" s="7">
        <v>8.59999</v>
      </c>
      <c r="J18" s="7">
        <v>24.799959999999999</v>
      </c>
      <c r="K18" s="7">
        <v>31.501899999999999</v>
      </c>
      <c r="L18" s="7">
        <v>37.299959999999999</v>
      </c>
      <c r="M18" s="7">
        <v>39.170740467870957</v>
      </c>
      <c r="N18" s="7">
        <v>38.214785970961657</v>
      </c>
      <c r="O18" s="7">
        <v>37.257785915150428</v>
      </c>
      <c r="P18" s="7">
        <v>21.495804270485134</v>
      </c>
      <c r="Q18" s="7">
        <v>11.464429579403234</v>
      </c>
      <c r="R18" s="7">
        <v>8.1207604853348592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17467.370288040653</v>
      </c>
      <c r="D21" s="5">
        <v>17643.470010000001</v>
      </c>
      <c r="E21" s="5">
        <v>18197.782660000001</v>
      </c>
      <c r="F21" s="5">
        <v>18403.87601</v>
      </c>
      <c r="G21" s="5">
        <v>18666.508520000003</v>
      </c>
      <c r="H21" s="5">
        <v>18630.985507533889</v>
      </c>
      <c r="I21" s="5">
        <v>19439.583749999998</v>
      </c>
      <c r="J21" s="5">
        <v>19311.340590000003</v>
      </c>
      <c r="K21" s="5">
        <v>19078.965260000001</v>
      </c>
      <c r="L21" s="5">
        <v>18158.983850000001</v>
      </c>
      <c r="M21" s="5">
        <v>18458.208971023851</v>
      </c>
      <c r="N21" s="5">
        <v>18346.716124358139</v>
      </c>
      <c r="O21" s="5">
        <v>17778.20009346577</v>
      </c>
      <c r="P21" s="5">
        <v>17442.808055547102</v>
      </c>
      <c r="Q21" s="5">
        <v>16834.139970493372</v>
      </c>
      <c r="R21" s="5">
        <v>17204.29388756218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17467.370288040653</v>
      </c>
      <c r="D30" s="4">
        <v>17643.470010000001</v>
      </c>
      <c r="E30" s="4">
        <v>18197.782660000001</v>
      </c>
      <c r="F30" s="4">
        <v>18403.87601</v>
      </c>
      <c r="G30" s="4">
        <v>18666.508520000003</v>
      </c>
      <c r="H30" s="4">
        <v>18630.985507533889</v>
      </c>
      <c r="I30" s="4">
        <v>19439.583749999998</v>
      </c>
      <c r="J30" s="4">
        <v>19311.340590000003</v>
      </c>
      <c r="K30" s="4">
        <v>19078.965260000001</v>
      </c>
      <c r="L30" s="4">
        <v>18158.983850000001</v>
      </c>
      <c r="M30" s="4">
        <v>18458.208971023851</v>
      </c>
      <c r="N30" s="4">
        <v>18346.716124358139</v>
      </c>
      <c r="O30" s="4">
        <v>17778.20009346577</v>
      </c>
      <c r="P30" s="4">
        <v>17442.808055547102</v>
      </c>
      <c r="Q30" s="4">
        <v>16834.139970493372</v>
      </c>
      <c r="R30" s="4">
        <v>17204.29388756218</v>
      </c>
    </row>
    <row r="31" spans="1:18" ht="11.25" customHeight="1" x14ac:dyDescent="0.25">
      <c r="A31" s="50" t="s">
        <v>231</v>
      </c>
      <c r="B31" s="51" t="s">
        <v>230</v>
      </c>
      <c r="C31" s="7">
        <v>1651.6132601539719</v>
      </c>
      <c r="D31" s="7">
        <v>1872.8714500000001</v>
      </c>
      <c r="E31" s="7">
        <v>2181.6327000000001</v>
      </c>
      <c r="F31" s="7">
        <v>2345.6999999999998</v>
      </c>
      <c r="G31" s="7">
        <v>2273.4310799999998</v>
      </c>
      <c r="H31" s="7">
        <v>2079.08187637336</v>
      </c>
      <c r="I31" s="7">
        <v>2520.6361499999998</v>
      </c>
      <c r="J31" s="7">
        <v>2682.5351599999999</v>
      </c>
      <c r="K31" s="7">
        <v>2314.4</v>
      </c>
      <c r="L31" s="7">
        <v>2251.8000000000002</v>
      </c>
      <c r="M31" s="7">
        <v>2430.9887673187127</v>
      </c>
      <c r="N31" s="7">
        <v>2215.0968828445057</v>
      </c>
      <c r="O31" s="7">
        <v>2357.6000764306864</v>
      </c>
      <c r="P31" s="7">
        <v>2150.3296073373499</v>
      </c>
      <c r="Q31" s="7">
        <v>2203.2339734403367</v>
      </c>
      <c r="R31" s="7">
        <v>2086.6465147099607</v>
      </c>
    </row>
    <row r="32" spans="1:18" ht="11.25" customHeight="1" x14ac:dyDescent="0.25">
      <c r="A32" s="52" t="s">
        <v>229</v>
      </c>
      <c r="B32" s="53" t="s">
        <v>228</v>
      </c>
      <c r="C32" s="6">
        <v>1651.6132601539719</v>
      </c>
      <c r="D32" s="6">
        <v>1872.8714500000001</v>
      </c>
      <c r="E32" s="6">
        <v>2181.6327000000001</v>
      </c>
      <c r="F32" s="6">
        <v>2345.6999999999998</v>
      </c>
      <c r="G32" s="6">
        <v>2273.4310799999998</v>
      </c>
      <c r="H32" s="6">
        <v>2079.08187637336</v>
      </c>
      <c r="I32" s="6">
        <v>2520.6361499999998</v>
      </c>
      <c r="J32" s="6">
        <v>2682.5351599999999</v>
      </c>
      <c r="K32" s="6">
        <v>2314.4</v>
      </c>
      <c r="L32" s="6">
        <v>2251.8000000000002</v>
      </c>
      <c r="M32" s="6">
        <v>2430.9887673187127</v>
      </c>
      <c r="N32" s="6">
        <v>2215.0968828445057</v>
      </c>
      <c r="O32" s="6">
        <v>2357.6000764306864</v>
      </c>
      <c r="P32" s="6">
        <v>2150.3296073373499</v>
      </c>
      <c r="Q32" s="6">
        <v>2203.2339734403367</v>
      </c>
      <c r="R32" s="6">
        <v>2086.6465147099607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723.24905313158229</v>
      </c>
      <c r="D34" s="7">
        <v>688.70372999999995</v>
      </c>
      <c r="E34" s="7">
        <v>671.40475000000004</v>
      </c>
      <c r="F34" s="7">
        <v>593.70182</v>
      </c>
      <c r="G34" s="7">
        <v>599.10128999999984</v>
      </c>
      <c r="H34" s="7">
        <v>575.36396283599447</v>
      </c>
      <c r="I34" s="7">
        <v>575.40012999999999</v>
      </c>
      <c r="J34" s="7">
        <v>478.19792000000001</v>
      </c>
      <c r="K34" s="7">
        <v>478.22426999999999</v>
      </c>
      <c r="L34" s="7">
        <v>490.09862999999996</v>
      </c>
      <c r="M34" s="7">
        <v>486.84712887659407</v>
      </c>
      <c r="N34" s="7">
        <v>408.04396418990837</v>
      </c>
      <c r="O34" s="7">
        <v>412.36778961580734</v>
      </c>
      <c r="P34" s="7">
        <v>400.49685533447303</v>
      </c>
      <c r="Q34" s="7">
        <v>288.21722785904012</v>
      </c>
      <c r="R34" s="7">
        <v>336.79656060485593</v>
      </c>
    </row>
    <row r="35" spans="1:18" ht="11.25" customHeight="1" x14ac:dyDescent="0.25">
      <c r="A35" s="50" t="s">
        <v>223</v>
      </c>
      <c r="B35" s="51" t="s">
        <v>222</v>
      </c>
      <c r="C35" s="7">
        <v>4238.3690992655738</v>
      </c>
      <c r="D35" s="7">
        <v>4336.1042099999995</v>
      </c>
      <c r="E35" s="7">
        <v>4385.4095400000006</v>
      </c>
      <c r="F35" s="7">
        <v>4401.2391699999989</v>
      </c>
      <c r="G35" s="7">
        <v>4355.0958499999997</v>
      </c>
      <c r="H35" s="7">
        <v>4315.083948429934</v>
      </c>
      <c r="I35" s="7">
        <v>4355.9925199999998</v>
      </c>
      <c r="J35" s="7">
        <v>4260.3756100000001</v>
      </c>
      <c r="K35" s="7">
        <v>4217.31034</v>
      </c>
      <c r="L35" s="7">
        <v>4161.6688999999997</v>
      </c>
      <c r="M35" s="7">
        <v>4163.7553844602862</v>
      </c>
      <c r="N35" s="7">
        <v>4209.9910786144937</v>
      </c>
      <c r="O35" s="7">
        <v>4043.9523923198558</v>
      </c>
      <c r="P35" s="7">
        <v>3931.5020921374544</v>
      </c>
      <c r="Q35" s="7">
        <v>3802.23406579118</v>
      </c>
      <c r="R35" s="7">
        <v>3863.1867831793534</v>
      </c>
    </row>
    <row r="36" spans="1:18" ht="11.25" customHeight="1" x14ac:dyDescent="0.25">
      <c r="A36" s="56" t="s">
        <v>221</v>
      </c>
      <c r="B36" s="53" t="s">
        <v>220</v>
      </c>
      <c r="C36" s="6">
        <v>4233.1144888294493</v>
      </c>
      <c r="D36" s="6">
        <v>4331.9041999999999</v>
      </c>
      <c r="E36" s="6">
        <v>4379.1095100000002</v>
      </c>
      <c r="F36" s="6">
        <v>4398.1135799999993</v>
      </c>
      <c r="G36" s="6">
        <v>4351.89588</v>
      </c>
      <c r="H36" s="6">
        <v>4312.9820974939639</v>
      </c>
      <c r="I36" s="6">
        <v>4353.8924699999998</v>
      </c>
      <c r="J36" s="6">
        <v>4258.2756200000003</v>
      </c>
      <c r="K36" s="6">
        <v>4215.2103299999999</v>
      </c>
      <c r="L36" s="6">
        <v>4159.5688799999998</v>
      </c>
      <c r="M36" s="6">
        <v>4161.6535401259762</v>
      </c>
      <c r="N36" s="6">
        <v>4207.8892358395888</v>
      </c>
      <c r="O36" s="6">
        <v>4041.8505459590278</v>
      </c>
      <c r="P36" s="6">
        <v>3930.4511652073793</v>
      </c>
      <c r="Q36" s="6">
        <v>3801.1831435266085</v>
      </c>
      <c r="R36" s="6">
        <v>3862.1358527920947</v>
      </c>
    </row>
    <row r="37" spans="1:18" ht="11.25" customHeight="1" x14ac:dyDescent="0.25">
      <c r="A37" s="52" t="s">
        <v>219</v>
      </c>
      <c r="B37" s="53" t="s">
        <v>218</v>
      </c>
      <c r="C37" s="6">
        <v>5.2546104361244472</v>
      </c>
      <c r="D37" s="6">
        <v>4.2000100000000007</v>
      </c>
      <c r="E37" s="6">
        <v>6.3000299999999996</v>
      </c>
      <c r="F37" s="6">
        <v>3.1255899999999999</v>
      </c>
      <c r="G37" s="6">
        <v>3.19997</v>
      </c>
      <c r="H37" s="6">
        <v>2.1018509359704995</v>
      </c>
      <c r="I37" s="6">
        <v>2.1000500000000004</v>
      </c>
      <c r="J37" s="6">
        <v>2.09999</v>
      </c>
      <c r="K37" s="6">
        <v>2.1000100000000002</v>
      </c>
      <c r="L37" s="6">
        <v>2.1000200000000002</v>
      </c>
      <c r="M37" s="6">
        <v>2.1018443343099209</v>
      </c>
      <c r="N37" s="6">
        <v>2.1018427749053163</v>
      </c>
      <c r="O37" s="6">
        <v>2.101846360828064</v>
      </c>
      <c r="P37" s="6">
        <v>1.0509269300750126</v>
      </c>
      <c r="Q37" s="6">
        <v>1.0509222645715584</v>
      </c>
      <c r="R37" s="6">
        <v>1.0509303872587568</v>
      </c>
    </row>
    <row r="38" spans="1:18" ht="11.25" customHeight="1" x14ac:dyDescent="0.25">
      <c r="A38" s="50" t="s">
        <v>217</v>
      </c>
      <c r="B38" s="51" t="s">
        <v>216</v>
      </c>
      <c r="C38" s="7">
        <v>3398.347905560086</v>
      </c>
      <c r="D38" s="7">
        <v>3289.40326</v>
      </c>
      <c r="E38" s="7">
        <v>3435.81736</v>
      </c>
      <c r="F38" s="7">
        <v>3384.9104399999997</v>
      </c>
      <c r="G38" s="7">
        <v>3612.3882100000001</v>
      </c>
      <c r="H38" s="7">
        <v>3723.6300767637472</v>
      </c>
      <c r="I38" s="7">
        <v>3753.7934500000001</v>
      </c>
      <c r="J38" s="7">
        <v>3779.7783400000003</v>
      </c>
      <c r="K38" s="7">
        <v>3830.7093399999999</v>
      </c>
      <c r="L38" s="7">
        <v>3554.1736799999999</v>
      </c>
      <c r="M38" s="7">
        <v>3470.1446750240748</v>
      </c>
      <c r="N38" s="7">
        <v>3600.002863943831</v>
      </c>
      <c r="O38" s="7">
        <v>3458.7059188136668</v>
      </c>
      <c r="P38" s="7">
        <v>3534.562076441418</v>
      </c>
      <c r="Q38" s="7">
        <v>3667.5472359062228</v>
      </c>
      <c r="R38" s="7">
        <v>3870.1371646501784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3383.9455073611239</v>
      </c>
      <c r="D40" s="6">
        <v>3277.00315</v>
      </c>
      <c r="E40" s="6">
        <v>3424.5074300000001</v>
      </c>
      <c r="F40" s="6">
        <v>3373.6104099999998</v>
      </c>
      <c r="G40" s="6">
        <v>3603.0966200000003</v>
      </c>
      <c r="H40" s="6">
        <v>3715.3898743067507</v>
      </c>
      <c r="I40" s="6">
        <v>3746.5934299999999</v>
      </c>
      <c r="J40" s="6">
        <v>3772.5783700000002</v>
      </c>
      <c r="K40" s="6">
        <v>3823.50936</v>
      </c>
      <c r="L40" s="6">
        <v>3543.8736899999999</v>
      </c>
      <c r="M40" s="6">
        <v>3462.933311344721</v>
      </c>
      <c r="N40" s="6">
        <v>3593.8167610102728</v>
      </c>
      <c r="O40" s="6">
        <v>3452.5214938374652</v>
      </c>
      <c r="P40" s="6">
        <v>3528.3776750103389</v>
      </c>
      <c r="Q40" s="6">
        <v>3661.3628112216065</v>
      </c>
      <c r="R40" s="6">
        <v>3863.951056834072</v>
      </c>
    </row>
    <row r="41" spans="1:18" ht="11.25" customHeight="1" x14ac:dyDescent="0.25">
      <c r="A41" s="52" t="s">
        <v>211</v>
      </c>
      <c r="B41" s="53" t="s">
        <v>210</v>
      </c>
      <c r="C41" s="6">
        <v>14.402398198962359</v>
      </c>
      <c r="D41" s="6">
        <v>12.40011</v>
      </c>
      <c r="E41" s="6">
        <v>11.30993</v>
      </c>
      <c r="F41" s="6">
        <v>11.30003</v>
      </c>
      <c r="G41" s="6">
        <v>9.2915899999999993</v>
      </c>
      <c r="H41" s="6">
        <v>8.2402024569965509</v>
      </c>
      <c r="I41" s="6">
        <v>7.2000200000000003</v>
      </c>
      <c r="J41" s="6">
        <v>7.1999700000000004</v>
      </c>
      <c r="K41" s="6">
        <v>7.19998</v>
      </c>
      <c r="L41" s="6">
        <v>10.299989999999999</v>
      </c>
      <c r="M41" s="6">
        <v>7.2113636793539868</v>
      </c>
      <c r="N41" s="6">
        <v>6.1861029335580513</v>
      </c>
      <c r="O41" s="6">
        <v>6.1844249762014423</v>
      </c>
      <c r="P41" s="6">
        <v>6.1844014310789071</v>
      </c>
      <c r="Q41" s="6">
        <v>6.1844246846161246</v>
      </c>
      <c r="R41" s="6">
        <v>6.1861078161064151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7237.0081705000575</v>
      </c>
      <c r="D43" s="7">
        <v>7246.2077600000011</v>
      </c>
      <c r="E43" s="7">
        <v>7355.3170200000004</v>
      </c>
      <c r="F43" s="7">
        <v>7524.5241100000021</v>
      </c>
      <c r="G43" s="7">
        <v>7720.4922100000003</v>
      </c>
      <c r="H43" s="7">
        <v>7834.6441355360776</v>
      </c>
      <c r="I43" s="7">
        <v>8089.5858099999996</v>
      </c>
      <c r="J43" s="7">
        <v>7997.7542299999986</v>
      </c>
      <c r="K43" s="7">
        <v>8119.2199600000004</v>
      </c>
      <c r="L43" s="7">
        <v>7614.3430499999995</v>
      </c>
      <c r="M43" s="7">
        <v>7822.3991640099739</v>
      </c>
      <c r="N43" s="7">
        <v>7843.838385969837</v>
      </c>
      <c r="O43" s="7">
        <v>7450.1616218876225</v>
      </c>
      <c r="P43" s="7">
        <v>7383.8805092112434</v>
      </c>
      <c r="Q43" s="7">
        <v>6782.1459934091072</v>
      </c>
      <c r="R43" s="7">
        <v>7005.4899705266589</v>
      </c>
    </row>
    <row r="44" spans="1:18" ht="11.25" customHeight="1" x14ac:dyDescent="0.25">
      <c r="A44" s="50" t="s">
        <v>205</v>
      </c>
      <c r="B44" s="51" t="s">
        <v>204</v>
      </c>
      <c r="C44" s="7">
        <v>111.77989732240472</v>
      </c>
      <c r="D44" s="7">
        <v>110.80010999999999</v>
      </c>
      <c r="E44" s="7">
        <v>68.800170000000008</v>
      </c>
      <c r="F44" s="7">
        <v>74.500230000000002</v>
      </c>
      <c r="G44" s="7">
        <v>67.799869999999999</v>
      </c>
      <c r="H44" s="7">
        <v>66.876833662948542</v>
      </c>
      <c r="I44" s="7">
        <v>71.602599999999995</v>
      </c>
      <c r="J44" s="7">
        <v>70.699550000000002</v>
      </c>
      <c r="K44" s="7">
        <v>73.501490000000004</v>
      </c>
      <c r="L44" s="7">
        <v>67.799580000000006</v>
      </c>
      <c r="M44" s="7">
        <v>55.412283132990531</v>
      </c>
      <c r="N44" s="7">
        <v>36.304555786038584</v>
      </c>
      <c r="O44" s="7">
        <v>25.795387155617242</v>
      </c>
      <c r="P44" s="7">
        <v>24.83999078940381</v>
      </c>
      <c r="Q44" s="7">
        <v>36.304569866351777</v>
      </c>
      <c r="R44" s="7">
        <v>27.706117781746883</v>
      </c>
    </row>
    <row r="45" spans="1:18" ht="11.25" customHeight="1" x14ac:dyDescent="0.25">
      <c r="A45" s="50" t="s">
        <v>203</v>
      </c>
      <c r="B45" s="51" t="s">
        <v>202</v>
      </c>
      <c r="C45" s="7">
        <v>107.00290210697599</v>
      </c>
      <c r="D45" s="7">
        <v>99.379490000000004</v>
      </c>
      <c r="E45" s="7">
        <v>99.401120000000006</v>
      </c>
      <c r="F45" s="7">
        <v>79.300240000000002</v>
      </c>
      <c r="G45" s="7">
        <v>38.200009999999999</v>
      </c>
      <c r="H45" s="7">
        <v>36.304673931824148</v>
      </c>
      <c r="I45" s="7">
        <v>72.573090000000008</v>
      </c>
      <c r="J45" s="7">
        <v>41.999780000000001</v>
      </c>
      <c r="K45" s="7">
        <v>45.599860000000007</v>
      </c>
      <c r="L45" s="7">
        <v>19.100010000000001</v>
      </c>
      <c r="M45" s="7">
        <v>28.661568201218859</v>
      </c>
      <c r="N45" s="7">
        <v>33.438393009525825</v>
      </c>
      <c r="O45" s="7">
        <v>29.616907242512134</v>
      </c>
      <c r="P45" s="7">
        <v>17.196924295757437</v>
      </c>
      <c r="Q45" s="7">
        <v>54.456904221134671</v>
      </c>
      <c r="R45" s="7">
        <v>14.330776109425068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44.872869999999999</v>
      </c>
      <c r="J50" s="6">
        <v>0</v>
      </c>
      <c r="K50" s="6">
        <v>11.19998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107.00290210697599</v>
      </c>
      <c r="D51" s="6">
        <v>99.379490000000004</v>
      </c>
      <c r="E51" s="6">
        <v>99.401120000000006</v>
      </c>
      <c r="F51" s="6">
        <v>79.300240000000002</v>
      </c>
      <c r="G51" s="6">
        <v>38.200009999999999</v>
      </c>
      <c r="H51" s="6">
        <v>36.304673931824148</v>
      </c>
      <c r="I51" s="6">
        <v>27.700220000000002</v>
      </c>
      <c r="J51" s="6">
        <v>41.999780000000001</v>
      </c>
      <c r="K51" s="6">
        <v>34.399880000000003</v>
      </c>
      <c r="L51" s="6">
        <v>19.100010000000001</v>
      </c>
      <c r="M51" s="6">
        <v>28.661568201218859</v>
      </c>
      <c r="N51" s="6">
        <v>33.438393009525825</v>
      </c>
      <c r="O51" s="6">
        <v>29.616907242512134</v>
      </c>
      <c r="P51" s="6">
        <v>17.196924295757437</v>
      </c>
      <c r="Q51" s="6">
        <v>54.456904221134671</v>
      </c>
      <c r="R51" s="6">
        <v>14.330776109425068</v>
      </c>
    </row>
    <row r="52" spans="1:18" ht="11.25" customHeight="1" x14ac:dyDescent="0.25">
      <c r="A52" s="46" t="s">
        <v>189</v>
      </c>
      <c r="B52" s="47" t="s">
        <v>188</v>
      </c>
      <c r="C52" s="5">
        <v>21053.145864362465</v>
      </c>
      <c r="D52" s="5">
        <v>21467.80587</v>
      </c>
      <c r="E52" s="5">
        <v>20676.2</v>
      </c>
      <c r="F52" s="5">
        <v>21051.709620000001</v>
      </c>
      <c r="G52" s="5">
        <v>21139.506680000002</v>
      </c>
      <c r="H52" s="5">
        <v>20507.188183491344</v>
      </c>
      <c r="I52" s="5">
        <v>19918.38881</v>
      </c>
      <c r="J52" s="5">
        <v>18505.957629999997</v>
      </c>
      <c r="K52" s="5">
        <v>19699.48113</v>
      </c>
      <c r="L52" s="5">
        <v>19167.687890000001</v>
      </c>
      <c r="M52" s="5">
        <v>22022.459574642588</v>
      </c>
      <c r="N52" s="5">
        <v>18531.193465103079</v>
      </c>
      <c r="O52" s="5">
        <v>19346.646252664297</v>
      </c>
      <c r="P52" s="5">
        <v>19866.060368994858</v>
      </c>
      <c r="Q52" s="5">
        <v>16367.067598067149</v>
      </c>
      <c r="R52" s="5">
        <v>17173.522677128727</v>
      </c>
    </row>
    <row r="53" spans="1:18" ht="11.25" customHeight="1" x14ac:dyDescent="0.25">
      <c r="A53" s="48" t="s">
        <v>187</v>
      </c>
      <c r="B53" s="49" t="s">
        <v>186</v>
      </c>
      <c r="C53" s="4">
        <v>20655.209548743973</v>
      </c>
      <c r="D53" s="4">
        <v>21045.505870000001</v>
      </c>
      <c r="E53" s="4">
        <v>20254.300000000003</v>
      </c>
      <c r="F53" s="4">
        <v>20605.709620000001</v>
      </c>
      <c r="G53" s="4">
        <v>20636.923050000001</v>
      </c>
      <c r="H53" s="4">
        <v>20020.682976650798</v>
      </c>
      <c r="I53" s="4">
        <v>19418.288810000002</v>
      </c>
      <c r="J53" s="4">
        <v>18005.132869999998</v>
      </c>
      <c r="K53" s="4">
        <v>19190.2978</v>
      </c>
      <c r="L53" s="4">
        <v>18749.48789</v>
      </c>
      <c r="M53" s="4">
        <v>21563.296387896014</v>
      </c>
      <c r="N53" s="4">
        <v>18076.329542117121</v>
      </c>
      <c r="O53" s="4">
        <v>18902.291637000813</v>
      </c>
      <c r="P53" s="4">
        <v>19427.891790203834</v>
      </c>
      <c r="Q53" s="4">
        <v>15930.075145597484</v>
      </c>
      <c r="R53" s="4">
        <v>16715.296822951965</v>
      </c>
    </row>
    <row r="54" spans="1:18" ht="11.25" customHeight="1" x14ac:dyDescent="0.25">
      <c r="A54" s="48" t="s">
        <v>185</v>
      </c>
      <c r="B54" s="49" t="s">
        <v>184</v>
      </c>
      <c r="C54" s="4">
        <v>397.93631561849162</v>
      </c>
      <c r="D54" s="4">
        <v>422.29999999999995</v>
      </c>
      <c r="E54" s="4">
        <v>421.9</v>
      </c>
      <c r="F54" s="4">
        <v>446</v>
      </c>
      <c r="G54" s="4">
        <v>502.58362999999997</v>
      </c>
      <c r="H54" s="4">
        <v>486.50520684054601</v>
      </c>
      <c r="I54" s="4">
        <v>500.09999999999997</v>
      </c>
      <c r="J54" s="4">
        <v>500.82475999999997</v>
      </c>
      <c r="K54" s="4">
        <v>509.18332999999996</v>
      </c>
      <c r="L54" s="4">
        <v>418.2</v>
      </c>
      <c r="M54" s="4">
        <v>459.16318674657293</v>
      </c>
      <c r="N54" s="4">
        <v>454.86392298595786</v>
      </c>
      <c r="O54" s="4">
        <v>444.35461566348556</v>
      </c>
      <c r="P54" s="4">
        <v>438.16857879102349</v>
      </c>
      <c r="Q54" s="4">
        <v>436.99245246966598</v>
      </c>
      <c r="R54" s="4">
        <v>458.22585417676004</v>
      </c>
    </row>
    <row r="55" spans="1:18" ht="11.25" customHeight="1" x14ac:dyDescent="0.25">
      <c r="A55" s="50" t="s">
        <v>183</v>
      </c>
      <c r="B55" s="51" t="s">
        <v>182</v>
      </c>
      <c r="C55" s="7">
        <v>166.20802671049461</v>
      </c>
      <c r="D55" s="7">
        <v>164.6</v>
      </c>
      <c r="E55" s="7">
        <v>158.5</v>
      </c>
      <c r="F55" s="7">
        <v>168.2</v>
      </c>
      <c r="G55" s="7">
        <v>209.7</v>
      </c>
      <c r="H55" s="7">
        <v>195.877519824209</v>
      </c>
      <c r="I55" s="7">
        <v>205.2</v>
      </c>
      <c r="J55" s="7">
        <v>211.02475999999999</v>
      </c>
      <c r="K55" s="7">
        <v>203.9</v>
      </c>
      <c r="L55" s="7">
        <v>167</v>
      </c>
      <c r="M55" s="7">
        <v>194.90408671791138</v>
      </c>
      <c r="N55" s="7">
        <v>191.13028392987604</v>
      </c>
      <c r="O55" s="7">
        <v>181.81520607214136</v>
      </c>
      <c r="P55" s="7">
        <v>182.89008445790083</v>
      </c>
      <c r="Q55" s="7">
        <v>195.11321295500099</v>
      </c>
      <c r="R55" s="7">
        <v>210.2560442393156</v>
      </c>
    </row>
    <row r="56" spans="1:18" ht="11.25" customHeight="1" x14ac:dyDescent="0.25">
      <c r="A56" s="50" t="s">
        <v>181</v>
      </c>
      <c r="B56" s="51" t="s">
        <v>180</v>
      </c>
      <c r="C56" s="7">
        <v>231.72828890799701</v>
      </c>
      <c r="D56" s="7">
        <v>257.7</v>
      </c>
      <c r="E56" s="7">
        <v>263.39999999999998</v>
      </c>
      <c r="F56" s="7">
        <v>277.8</v>
      </c>
      <c r="G56" s="7">
        <v>292.88362999999998</v>
      </c>
      <c r="H56" s="7">
        <v>290.62768701633701</v>
      </c>
      <c r="I56" s="7">
        <v>294.89999999999998</v>
      </c>
      <c r="J56" s="7">
        <v>289.8</v>
      </c>
      <c r="K56" s="7">
        <v>305.28332999999998</v>
      </c>
      <c r="L56" s="7">
        <v>251.2</v>
      </c>
      <c r="M56" s="7">
        <v>264.25910002866158</v>
      </c>
      <c r="N56" s="7">
        <v>263.73363905608181</v>
      </c>
      <c r="O56" s="7">
        <v>262.53940959134422</v>
      </c>
      <c r="P56" s="7">
        <v>255.27849433312267</v>
      </c>
      <c r="Q56" s="7">
        <v>241.87923951466499</v>
      </c>
      <c r="R56" s="7">
        <v>247.96980993744444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3698.2659786596982</v>
      </c>
      <c r="D60" s="5">
        <v>3707.5999999999995</v>
      </c>
      <c r="E60" s="5">
        <v>3856.5</v>
      </c>
      <c r="F60" s="5">
        <v>3859.9</v>
      </c>
      <c r="G60" s="5">
        <v>4010.6000000000004</v>
      </c>
      <c r="H60" s="5">
        <v>3849.264354638387</v>
      </c>
      <c r="I60" s="5">
        <v>3210.8439600000006</v>
      </c>
      <c r="J60" s="5">
        <v>3202.8999600000002</v>
      </c>
      <c r="K60" s="5">
        <v>3178.3432000000007</v>
      </c>
      <c r="L60" s="5">
        <v>2859.2604200000001</v>
      </c>
      <c r="M60" s="5">
        <v>3000.0716537689896</v>
      </c>
      <c r="N60" s="5">
        <v>2849.8379106528446</v>
      </c>
      <c r="O60" s="5">
        <v>2688.425512879061</v>
      </c>
      <c r="P60" s="5">
        <v>2693.3218569645319</v>
      </c>
      <c r="Q60" s="5">
        <v>2605.6889211001167</v>
      </c>
      <c r="R60" s="5">
        <v>2463.1938508595176</v>
      </c>
    </row>
    <row r="61" spans="1:18" ht="11.25" customHeight="1" x14ac:dyDescent="0.25">
      <c r="A61" s="46" t="s">
        <v>171</v>
      </c>
      <c r="B61" s="47" t="s">
        <v>170</v>
      </c>
      <c r="C61" s="5">
        <v>498.44750167192171</v>
      </c>
      <c r="D61" s="5">
        <v>509.7</v>
      </c>
      <c r="E61" s="5">
        <v>511.00000000000006</v>
      </c>
      <c r="F61" s="5">
        <v>525</v>
      </c>
      <c r="G61" s="5">
        <v>571.39999999999986</v>
      </c>
      <c r="H61" s="5">
        <v>595.92030409057747</v>
      </c>
      <c r="I61" s="5">
        <v>701.49977999999999</v>
      </c>
      <c r="J61" s="5">
        <v>1014.6966400000001</v>
      </c>
      <c r="K61" s="5">
        <v>996.20372999999984</v>
      </c>
      <c r="L61" s="5">
        <v>1096.7991899999997</v>
      </c>
      <c r="M61" s="5">
        <v>956.31538489758373</v>
      </c>
      <c r="N61" s="5">
        <v>1038.4768214448288</v>
      </c>
      <c r="O61" s="5">
        <v>1080.2525882901787</v>
      </c>
      <c r="P61" s="5">
        <v>1101.3422892157023</v>
      </c>
      <c r="Q61" s="5">
        <v>1230.8684793797215</v>
      </c>
      <c r="R61" s="5">
        <v>1230.2952166932794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10.84360370688831</v>
      </c>
      <c r="D64" s="4">
        <v>12.2</v>
      </c>
      <c r="E64" s="4">
        <v>13.7</v>
      </c>
      <c r="F64" s="4">
        <v>14.9</v>
      </c>
      <c r="G64" s="4">
        <v>16.100000000000001</v>
      </c>
      <c r="H64" s="4">
        <v>17.173019967517007</v>
      </c>
      <c r="I64" s="4">
        <v>18</v>
      </c>
      <c r="J64" s="4">
        <v>19.100000000000001</v>
      </c>
      <c r="K64" s="4">
        <v>20.2</v>
      </c>
      <c r="L64" s="4">
        <v>22.1</v>
      </c>
      <c r="M64" s="4">
        <v>23.741282124773193</v>
      </c>
      <c r="N64" s="4">
        <v>24.8399732492596</v>
      </c>
      <c r="O64" s="4">
        <v>25.5565109391421</v>
      </c>
      <c r="P64" s="4">
        <v>26.416356167001062</v>
      </c>
      <c r="Q64" s="4">
        <v>26.941817139581509</v>
      </c>
      <c r="R64" s="4">
        <v>27.156778446546262</v>
      </c>
    </row>
    <row r="65" spans="1:18" ht="11.25" customHeight="1" x14ac:dyDescent="0.25">
      <c r="A65" s="50" t="s">
        <v>163</v>
      </c>
      <c r="B65" s="51" t="s">
        <v>162</v>
      </c>
      <c r="C65" s="7">
        <v>10.84360370688831</v>
      </c>
      <c r="D65" s="7">
        <v>12.2</v>
      </c>
      <c r="E65" s="7">
        <v>13.7</v>
      </c>
      <c r="F65" s="7">
        <v>14.9</v>
      </c>
      <c r="G65" s="7">
        <v>16.100000000000001</v>
      </c>
      <c r="H65" s="7">
        <v>17.173019967517007</v>
      </c>
      <c r="I65" s="7">
        <v>18</v>
      </c>
      <c r="J65" s="7">
        <v>19.100000000000001</v>
      </c>
      <c r="K65" s="7">
        <v>20.2</v>
      </c>
      <c r="L65" s="7">
        <v>22.1</v>
      </c>
      <c r="M65" s="7">
        <v>23.741282124773193</v>
      </c>
      <c r="N65" s="7">
        <v>24.8399732492596</v>
      </c>
      <c r="O65" s="7">
        <v>25.5565109391421</v>
      </c>
      <c r="P65" s="7">
        <v>26.416356167001062</v>
      </c>
      <c r="Q65" s="7">
        <v>26.941817139581509</v>
      </c>
      <c r="R65" s="7">
        <v>27.156778446546262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487.60389796503341</v>
      </c>
      <c r="D68" s="4">
        <v>497.50000000000006</v>
      </c>
      <c r="E68" s="4">
        <v>497.30000000000007</v>
      </c>
      <c r="F68" s="4">
        <v>510.1</v>
      </c>
      <c r="G68" s="4">
        <v>555.29999999999995</v>
      </c>
      <c r="H68" s="4">
        <v>578.74728412306047</v>
      </c>
      <c r="I68" s="4">
        <v>683.49977999999999</v>
      </c>
      <c r="J68" s="4">
        <v>995.59664000000021</v>
      </c>
      <c r="K68" s="4">
        <v>973.70372999999984</v>
      </c>
      <c r="L68" s="4">
        <v>1071.29919</v>
      </c>
      <c r="M68" s="4">
        <v>924.97880326005611</v>
      </c>
      <c r="N68" s="4">
        <v>1006.0893178621404</v>
      </c>
      <c r="O68" s="4">
        <v>1042.8732054679756</v>
      </c>
      <c r="P68" s="4">
        <v>1051.208535513591</v>
      </c>
      <c r="Q68" s="4">
        <v>1168.0520085666901</v>
      </c>
      <c r="R68" s="4">
        <v>1144.6689627523222</v>
      </c>
    </row>
    <row r="69" spans="1:18" ht="11.25" customHeight="1" x14ac:dyDescent="0.25">
      <c r="A69" s="50" t="s">
        <v>155</v>
      </c>
      <c r="B69" s="51" t="s">
        <v>154</v>
      </c>
      <c r="C69" s="7">
        <v>391.68338587943106</v>
      </c>
      <c r="D69" s="7">
        <v>390.27843999999999</v>
      </c>
      <c r="E69" s="7">
        <v>393.77918</v>
      </c>
      <c r="F69" s="7">
        <v>409.48027999999999</v>
      </c>
      <c r="G69" s="7">
        <v>437.9</v>
      </c>
      <c r="H69" s="7">
        <v>466.51363763326384</v>
      </c>
      <c r="I69" s="7">
        <v>503.19966999999997</v>
      </c>
      <c r="J69" s="7">
        <v>511.59924000000001</v>
      </c>
      <c r="K69" s="7">
        <v>518.69963999999982</v>
      </c>
      <c r="L69" s="7">
        <v>524.19949999999994</v>
      </c>
      <c r="M69" s="7">
        <v>519.39447123103537</v>
      </c>
      <c r="N69" s="7">
        <v>530.10572157478509</v>
      </c>
      <c r="O69" s="7">
        <v>549.87123031515091</v>
      </c>
      <c r="P69" s="7">
        <v>564.39285373077473</v>
      </c>
      <c r="Q69" s="7">
        <v>619.9247811111253</v>
      </c>
      <c r="R69" s="7">
        <v>653.17187350721065</v>
      </c>
    </row>
    <row r="70" spans="1:18" ht="11.25" customHeight="1" x14ac:dyDescent="0.25">
      <c r="A70" s="50" t="s">
        <v>153</v>
      </c>
      <c r="B70" s="51" t="s">
        <v>152</v>
      </c>
      <c r="C70" s="7">
        <v>6.44883920894239</v>
      </c>
      <c r="D70" s="7">
        <v>6.4012900000000004</v>
      </c>
      <c r="E70" s="7">
        <v>6.4012900000000004</v>
      </c>
      <c r="F70" s="7">
        <v>6.4012500000000001</v>
      </c>
      <c r="G70" s="7">
        <v>6.4</v>
      </c>
      <c r="H70" s="7">
        <v>6.4488368913056151</v>
      </c>
      <c r="I70" s="7">
        <v>6.4</v>
      </c>
      <c r="J70" s="7">
        <v>6.3999899999999998</v>
      </c>
      <c r="K70" s="7">
        <v>6.4</v>
      </c>
      <c r="L70" s="7">
        <v>6.3999899999999998</v>
      </c>
      <c r="M70" s="7">
        <v>6.4488414987758409</v>
      </c>
      <c r="N70" s="7">
        <v>6.4486841552237903</v>
      </c>
      <c r="O70" s="7">
        <v>6.4488416377851951</v>
      </c>
      <c r="P70" s="7">
        <v>6.44883920894239</v>
      </c>
      <c r="Q70" s="7">
        <v>6.4488418763245496</v>
      </c>
      <c r="R70" s="7">
        <v>6.44883920894239</v>
      </c>
    </row>
    <row r="71" spans="1:18" ht="11.25" customHeight="1" x14ac:dyDescent="0.25">
      <c r="A71" s="50" t="s">
        <v>151</v>
      </c>
      <c r="B71" s="51" t="s">
        <v>150</v>
      </c>
      <c r="C71" s="7">
        <v>55.507786376230101</v>
      </c>
      <c r="D71" s="7">
        <v>56.911439999999999</v>
      </c>
      <c r="E71" s="7">
        <v>55.111080000000001</v>
      </c>
      <c r="F71" s="7">
        <v>56.211019999999998</v>
      </c>
      <c r="G71" s="7">
        <v>59.2</v>
      </c>
      <c r="H71" s="7">
        <v>54.432960278835154</v>
      </c>
      <c r="I71" s="7">
        <v>58.099960000000003</v>
      </c>
      <c r="J71" s="7">
        <v>57.899909999999998</v>
      </c>
      <c r="K71" s="7">
        <v>66.999960000000002</v>
      </c>
      <c r="L71" s="7">
        <v>77.099930000000001</v>
      </c>
      <c r="M71" s="7">
        <v>90.474857768010736</v>
      </c>
      <c r="N71" s="7">
        <v>88.633581111242506</v>
      </c>
      <c r="O71" s="7">
        <v>99.885391589695146</v>
      </c>
      <c r="P71" s="7">
        <v>110.94391898347234</v>
      </c>
      <c r="Q71" s="7">
        <v>118.77811352208171</v>
      </c>
      <c r="R71" s="7">
        <v>120.85602369351301</v>
      </c>
    </row>
    <row r="72" spans="1:18" ht="11.25" customHeight="1" x14ac:dyDescent="0.25">
      <c r="A72" s="55" t="s">
        <v>149</v>
      </c>
      <c r="B72" s="51" t="s">
        <v>148</v>
      </c>
      <c r="C72" s="7">
        <v>33.963886500429901</v>
      </c>
      <c r="D72" s="7">
        <v>43.908830000000002</v>
      </c>
      <c r="E72" s="7">
        <v>42.008450000000003</v>
      </c>
      <c r="F72" s="7">
        <v>38.007449999999999</v>
      </c>
      <c r="G72" s="7">
        <v>42.2</v>
      </c>
      <c r="H72" s="7">
        <v>41.081479455724661</v>
      </c>
      <c r="I72" s="7">
        <v>49.099969999999999</v>
      </c>
      <c r="J72" s="7">
        <v>50.79992</v>
      </c>
      <c r="K72" s="7">
        <v>61.499960000000002</v>
      </c>
      <c r="L72" s="7">
        <v>58.999940000000002</v>
      </c>
      <c r="M72" s="7">
        <v>64.870568558056249</v>
      </c>
      <c r="N72" s="7">
        <v>58.730793843315887</v>
      </c>
      <c r="O72" s="7">
        <v>51.877348286183114</v>
      </c>
      <c r="P72" s="7">
        <v>49.894907805483903</v>
      </c>
      <c r="Q72" s="7">
        <v>48.008045079304999</v>
      </c>
      <c r="R72" s="7">
        <v>43.804337441482801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9.6</v>
      </c>
      <c r="H73" s="7">
        <v>10.27036986393114</v>
      </c>
      <c r="I73" s="7">
        <v>66.700180000000003</v>
      </c>
      <c r="J73" s="7">
        <v>368.89758</v>
      </c>
      <c r="K73" s="7">
        <v>320.10417000000007</v>
      </c>
      <c r="L73" s="7">
        <v>404.59983</v>
      </c>
      <c r="M73" s="7">
        <v>243.79006420417792</v>
      </c>
      <c r="N73" s="7">
        <v>322.17053717757307</v>
      </c>
      <c r="O73" s="7">
        <v>334.79039363916115</v>
      </c>
      <c r="P73" s="7">
        <v>319.52801578491778</v>
      </c>
      <c r="Q73" s="7">
        <v>374.89222697785357</v>
      </c>
      <c r="R73" s="7">
        <v>320.38788890117326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18.756159999999998</v>
      </c>
      <c r="J74" s="6">
        <v>88.321520000000007</v>
      </c>
      <c r="K74" s="6">
        <v>107.80007000000001</v>
      </c>
      <c r="L74" s="6">
        <v>138.39917</v>
      </c>
      <c r="M74" s="6">
        <v>135.13905250079901</v>
      </c>
      <c r="N74" s="6">
        <v>148.96491148052874</v>
      </c>
      <c r="O74" s="6">
        <v>124.46264076393044</v>
      </c>
      <c r="P74" s="6">
        <v>125.10747835925361</v>
      </c>
      <c r="Q74" s="6">
        <v>128.33185216918957</v>
      </c>
      <c r="R74" s="6">
        <v>141.87446322611487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22.644039999999997</v>
      </c>
      <c r="J75" s="6">
        <v>248.67610999999999</v>
      </c>
      <c r="K75" s="6">
        <v>179.40412000000003</v>
      </c>
      <c r="L75" s="6">
        <v>235.00068999999999</v>
      </c>
      <c r="M75" s="6">
        <v>94.559098798646488</v>
      </c>
      <c r="N75" s="6">
        <v>172.34580114301448</v>
      </c>
      <c r="O75" s="6">
        <v>210.32775287523071</v>
      </c>
      <c r="P75" s="6">
        <v>194.42053742566418</v>
      </c>
      <c r="Q75" s="6">
        <v>246.56037480866408</v>
      </c>
      <c r="R75" s="6">
        <v>178.51342567505839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9.6</v>
      </c>
      <c r="H77" s="6">
        <v>10.27036986393114</v>
      </c>
      <c r="I77" s="6">
        <v>25.299980000000001</v>
      </c>
      <c r="J77" s="6">
        <v>31.89995</v>
      </c>
      <c r="K77" s="6">
        <v>32.899979999999999</v>
      </c>
      <c r="L77" s="6">
        <v>31.19997</v>
      </c>
      <c r="M77" s="6">
        <v>14.091912904732432</v>
      </c>
      <c r="N77" s="6">
        <v>0.85982455402984337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2.2999999999999998</v>
      </c>
      <c r="L78" s="4">
        <v>3.4</v>
      </c>
      <c r="M78" s="4">
        <v>7.5952995127543703</v>
      </c>
      <c r="N78" s="4">
        <v>7.5475303334288704</v>
      </c>
      <c r="O78" s="4">
        <v>11.822871883061</v>
      </c>
      <c r="P78" s="4">
        <v>23.717397535110301</v>
      </c>
      <c r="Q78" s="4">
        <v>35.874653673449899</v>
      </c>
      <c r="R78" s="4">
        <v>58.469475494411</v>
      </c>
    </row>
    <row r="79" spans="1:18" ht="11.25" customHeight="1" x14ac:dyDescent="0.25">
      <c r="A79" s="58" t="s">
        <v>135</v>
      </c>
      <c r="B79" s="47" t="s">
        <v>134</v>
      </c>
      <c r="C79" s="5">
        <v>8211.7846185289382</v>
      </c>
      <c r="D79" s="5">
        <v>8369.89984</v>
      </c>
      <c r="E79" s="5">
        <v>8498.9</v>
      </c>
      <c r="F79" s="5">
        <v>8627.2006000000019</v>
      </c>
      <c r="G79" s="5">
        <v>8838.6967400000012</v>
      </c>
      <c r="H79" s="5">
        <v>8999.6624898797672</v>
      </c>
      <c r="I79" s="5">
        <v>9104.4958799999986</v>
      </c>
      <c r="J79" s="5">
        <v>9295.9843600000004</v>
      </c>
      <c r="K79" s="5">
        <v>9349.9918300000008</v>
      </c>
      <c r="L79" s="5">
        <v>9027.8915500000003</v>
      </c>
      <c r="M79" s="5">
        <v>9286.3316085056049</v>
      </c>
      <c r="N79" s="5">
        <v>9299.0591127613479</v>
      </c>
      <c r="O79" s="5">
        <v>8942.8955431082813</v>
      </c>
      <c r="P79" s="5">
        <v>8974.4673729981296</v>
      </c>
      <c r="Q79" s="5">
        <v>8738.6091999666751</v>
      </c>
      <c r="R79" s="5">
        <v>8866.03135817371</v>
      </c>
    </row>
    <row r="80" spans="1:18" ht="11.25" customHeight="1" x14ac:dyDescent="0.25">
      <c r="A80" s="58" t="s">
        <v>133</v>
      </c>
      <c r="B80" s="47">
        <v>7200</v>
      </c>
      <c r="C80" s="5">
        <v>32.315849813700197</v>
      </c>
      <c r="D80" s="5">
        <v>43.6</v>
      </c>
      <c r="E80" s="5">
        <v>42.9</v>
      </c>
      <c r="F80" s="5">
        <v>42.9</v>
      </c>
      <c r="G80" s="5">
        <v>47.6</v>
      </c>
      <c r="H80" s="5">
        <v>46.359972354301107</v>
      </c>
      <c r="I80" s="5">
        <v>53.19997</v>
      </c>
      <c r="J80" s="5">
        <v>55.099919999999997</v>
      </c>
      <c r="K80" s="5">
        <v>63.999960000000002</v>
      </c>
      <c r="L80" s="5">
        <v>56.699950000000001</v>
      </c>
      <c r="M80" s="5">
        <v>57.514111613800587</v>
      </c>
      <c r="N80" s="5">
        <v>50.0620999331231</v>
      </c>
      <c r="O80" s="5">
        <v>40.747124813038873</v>
      </c>
      <c r="P80" s="5">
        <v>40.818763733639102</v>
      </c>
      <c r="Q80" s="5">
        <v>40.914318121387069</v>
      </c>
      <c r="R80" s="5">
        <v>35.8268844941244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32.315849813700197</v>
      </c>
      <c r="D82" s="4">
        <v>43.6</v>
      </c>
      <c r="E82" s="4">
        <v>42.9</v>
      </c>
      <c r="F82" s="4">
        <v>42.9</v>
      </c>
      <c r="G82" s="4">
        <v>47.6</v>
      </c>
      <c r="H82" s="4">
        <v>46.359972354301107</v>
      </c>
      <c r="I82" s="4">
        <v>53.19997</v>
      </c>
      <c r="J82" s="4">
        <v>55.099919999999997</v>
      </c>
      <c r="K82" s="4">
        <v>63.999960000000002</v>
      </c>
      <c r="L82" s="4">
        <v>56.699950000000001</v>
      </c>
      <c r="M82" s="4">
        <v>57.514111613800587</v>
      </c>
      <c r="N82" s="4">
        <v>50.0620999331231</v>
      </c>
      <c r="O82" s="4">
        <v>40.747124813038873</v>
      </c>
      <c r="P82" s="4">
        <v>40.818763733639102</v>
      </c>
      <c r="Q82" s="4">
        <v>40.914318121387069</v>
      </c>
      <c r="R82" s="4">
        <v>35.8268844941244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414</v>
      </c>
      <c r="B1" s="42" t="s">
        <v>413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16507.223999349357</v>
      </c>
      <c r="D2" s="45">
        <v>16534.42166</v>
      </c>
      <c r="E2" s="45">
        <v>16870.767810000023</v>
      </c>
      <c r="F2" s="45">
        <v>17043.548880000002</v>
      </c>
      <c r="G2" s="45">
        <v>17283.901559999988</v>
      </c>
      <c r="H2" s="45">
        <v>17018.473495999344</v>
      </c>
      <c r="I2" s="45">
        <v>16501.934829999998</v>
      </c>
      <c r="J2" s="45">
        <v>16782.177180000013</v>
      </c>
      <c r="K2" s="45">
        <v>16121.078650000012</v>
      </c>
      <c r="L2" s="45">
        <v>14340.586240000001</v>
      </c>
      <c r="M2" s="45">
        <v>15432.870294516397</v>
      </c>
      <c r="N2" s="45">
        <v>15206.659445832989</v>
      </c>
      <c r="O2" s="45">
        <v>14793.793982912432</v>
      </c>
      <c r="P2" s="45">
        <v>14528.260196864107</v>
      </c>
      <c r="Q2" s="45">
        <v>14319.05492591732</v>
      </c>
      <c r="R2" s="45">
        <v>14265.729841505463</v>
      </c>
    </row>
    <row r="3" spans="1:18" ht="11.25" customHeight="1" x14ac:dyDescent="0.25">
      <c r="A3" s="46" t="s">
        <v>286</v>
      </c>
      <c r="B3" s="47" t="s">
        <v>285</v>
      </c>
      <c r="C3" s="5">
        <v>1373.8196673334737</v>
      </c>
      <c r="D3" s="5">
        <v>1455.92064</v>
      </c>
      <c r="E3" s="5">
        <v>1477.4748900000229</v>
      </c>
      <c r="F3" s="5">
        <v>1557.1965900000002</v>
      </c>
      <c r="G3" s="5">
        <v>1563.0036499999853</v>
      </c>
      <c r="H3" s="5">
        <v>1547.4010608170388</v>
      </c>
      <c r="I3" s="5">
        <v>1389.0957800000006</v>
      </c>
      <c r="J3" s="5">
        <v>1636.1863200000091</v>
      </c>
      <c r="K3" s="5">
        <v>1476.7074800000046</v>
      </c>
      <c r="L3" s="5">
        <v>1209.6623400000012</v>
      </c>
      <c r="M3" s="5">
        <v>1349.8132539612316</v>
      </c>
      <c r="N3" s="5">
        <v>1504.2776756700184</v>
      </c>
      <c r="O3" s="5">
        <v>1584.0891701579508</v>
      </c>
      <c r="P3" s="5">
        <v>1460.4096531411608</v>
      </c>
      <c r="Q3" s="5">
        <v>1502.8912963688797</v>
      </c>
      <c r="R3" s="5">
        <v>1530.0945872063571</v>
      </c>
    </row>
    <row r="4" spans="1:18" ht="11.25" customHeight="1" x14ac:dyDescent="0.25">
      <c r="A4" s="48" t="s">
        <v>284</v>
      </c>
      <c r="B4" s="49" t="s">
        <v>283</v>
      </c>
      <c r="C4" s="4">
        <v>1355.6673798041668</v>
      </c>
      <c r="D4" s="4">
        <v>1432.10337</v>
      </c>
      <c r="E4" s="4">
        <v>1454.5590200000229</v>
      </c>
      <c r="F4" s="4">
        <v>1538.09546</v>
      </c>
      <c r="G4" s="4">
        <v>1546.7868199999853</v>
      </c>
      <c r="H4" s="4">
        <v>1525.904617898912</v>
      </c>
      <c r="I4" s="4">
        <v>1375.1958700000005</v>
      </c>
      <c r="J4" s="4">
        <v>1603.1902100000093</v>
      </c>
      <c r="K4" s="4">
        <v>1446.6905000000047</v>
      </c>
      <c r="L4" s="4">
        <v>1167.5776800000012</v>
      </c>
      <c r="M4" s="4">
        <v>1303.4771265661875</v>
      </c>
      <c r="N4" s="4">
        <v>1459.8530698666916</v>
      </c>
      <c r="O4" s="4">
        <v>1539.189878669169</v>
      </c>
      <c r="P4" s="4">
        <v>1430.7932100502601</v>
      </c>
      <c r="Q4" s="4">
        <v>1477.5739998200404</v>
      </c>
      <c r="R4" s="4">
        <v>1503.8215383477093</v>
      </c>
    </row>
    <row r="5" spans="1:18" ht="11.25" customHeight="1" x14ac:dyDescent="0.25">
      <c r="A5" s="50" t="s">
        <v>282</v>
      </c>
      <c r="B5" s="51" t="s">
        <v>281</v>
      </c>
      <c r="C5" s="7">
        <v>757.0937285737366</v>
      </c>
      <c r="D5" s="7">
        <v>862.30027999999993</v>
      </c>
      <c r="E5" s="7">
        <v>882.09634000002302</v>
      </c>
      <c r="F5" s="7">
        <v>934.65805999999998</v>
      </c>
      <c r="G5" s="7">
        <v>1022.0633099999852</v>
      </c>
      <c r="H5" s="7">
        <v>1061.8529749868612</v>
      </c>
      <c r="I5" s="7">
        <v>931.0993600000005</v>
      </c>
      <c r="J5" s="7">
        <v>1133.4985900000092</v>
      </c>
      <c r="K5" s="7">
        <v>954.55773000000454</v>
      </c>
      <c r="L5" s="7">
        <v>667.49882000000105</v>
      </c>
      <c r="M5" s="7">
        <v>723.01066140422142</v>
      </c>
      <c r="N5" s="7">
        <v>901.66606788821775</v>
      </c>
      <c r="O5" s="7">
        <v>1008.463124555579</v>
      </c>
      <c r="P5" s="7">
        <v>909.65467157706325</v>
      </c>
      <c r="Q5" s="7">
        <v>981.83305365693354</v>
      </c>
      <c r="R5" s="7">
        <v>1047.5542206873836</v>
      </c>
    </row>
    <row r="6" spans="1:18" ht="11.25" customHeight="1" x14ac:dyDescent="0.25">
      <c r="A6" s="52" t="s">
        <v>280</v>
      </c>
      <c r="B6" s="53" t="s">
        <v>279</v>
      </c>
      <c r="C6" s="6">
        <v>41.989105730894728</v>
      </c>
      <c r="D6" s="6">
        <v>38.500009999999996</v>
      </c>
      <c r="E6" s="6">
        <v>32.900000000023105</v>
      </c>
      <c r="F6" s="6">
        <v>23.801480000000002</v>
      </c>
      <c r="G6" s="6">
        <v>16.800959999985277</v>
      </c>
      <c r="H6" s="6">
        <v>19.586380334844364</v>
      </c>
      <c r="I6" s="6">
        <v>24.499890000000505</v>
      </c>
      <c r="J6" s="6">
        <v>42.69997000000911</v>
      </c>
      <c r="K6" s="6">
        <v>28.001710000004572</v>
      </c>
      <c r="L6" s="6">
        <v>25.199980000001005</v>
      </c>
      <c r="M6" s="6">
        <v>25.890904065348877</v>
      </c>
      <c r="N6" s="6">
        <v>22.391633308125645</v>
      </c>
      <c r="O6" s="6">
        <v>52.495179136032093</v>
      </c>
      <c r="P6" s="6">
        <v>44.090282981461314</v>
      </c>
      <c r="Q6" s="6">
        <v>24.505223024110819</v>
      </c>
      <c r="R6" s="6">
        <v>23.096398857885923</v>
      </c>
    </row>
    <row r="7" spans="1:18" ht="11.25" customHeight="1" x14ac:dyDescent="0.25">
      <c r="A7" s="52" t="s">
        <v>278</v>
      </c>
      <c r="B7" s="53" t="s">
        <v>277</v>
      </c>
      <c r="C7" s="6">
        <v>712.19070290398656</v>
      </c>
      <c r="D7" s="6">
        <v>823.80026999999995</v>
      </c>
      <c r="E7" s="6">
        <v>849.19633999999996</v>
      </c>
      <c r="F7" s="6">
        <v>910.85658000000001</v>
      </c>
      <c r="G7" s="6">
        <v>1005.26235</v>
      </c>
      <c r="H7" s="6">
        <v>1042.2665946520169</v>
      </c>
      <c r="I7" s="6">
        <v>906.59947</v>
      </c>
      <c r="J7" s="6">
        <v>1090.79862</v>
      </c>
      <c r="K7" s="6">
        <v>926.55601999999999</v>
      </c>
      <c r="L7" s="6">
        <v>642.29884000000004</v>
      </c>
      <c r="M7" s="6">
        <v>697.11975733887255</v>
      </c>
      <c r="N7" s="6">
        <v>879.27443458009213</v>
      </c>
      <c r="O7" s="6">
        <v>955.96794541954694</v>
      </c>
      <c r="P7" s="6">
        <v>865.56438859560194</v>
      </c>
      <c r="Q7" s="6">
        <v>957.32783063282272</v>
      </c>
      <c r="R7" s="6">
        <v>1024.4578218294976</v>
      </c>
    </row>
    <row r="8" spans="1:18" ht="11.25" customHeight="1" x14ac:dyDescent="0.25">
      <c r="A8" s="52" t="s">
        <v>276</v>
      </c>
      <c r="B8" s="53" t="s">
        <v>275</v>
      </c>
      <c r="C8" s="6">
        <v>2.9139199388554502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598.57365123042996</v>
      </c>
      <c r="D11" s="7">
        <v>569.80309</v>
      </c>
      <c r="E11" s="7">
        <v>572.46267999999998</v>
      </c>
      <c r="F11" s="7">
        <v>603.43740000000003</v>
      </c>
      <c r="G11" s="7">
        <v>524.72351000000003</v>
      </c>
      <c r="H11" s="7">
        <v>464.05164291205062</v>
      </c>
      <c r="I11" s="7">
        <v>444.09651000000002</v>
      </c>
      <c r="J11" s="7">
        <v>469.69162</v>
      </c>
      <c r="K11" s="7">
        <v>492.13276999999999</v>
      </c>
      <c r="L11" s="7">
        <v>500.07886000000002</v>
      </c>
      <c r="M11" s="7">
        <v>580.4664651619662</v>
      </c>
      <c r="N11" s="7">
        <v>558.18700197847375</v>
      </c>
      <c r="O11" s="7">
        <v>530.72675411359012</v>
      </c>
      <c r="P11" s="7">
        <v>521.13853847319672</v>
      </c>
      <c r="Q11" s="7">
        <v>495.7409461631068</v>
      </c>
      <c r="R11" s="7">
        <v>456.26731766032555</v>
      </c>
    </row>
    <row r="12" spans="1:18" ht="11.25" customHeight="1" x14ac:dyDescent="0.25">
      <c r="A12" s="52" t="s">
        <v>268</v>
      </c>
      <c r="B12" s="53" t="s">
        <v>267</v>
      </c>
      <c r="C12" s="6">
        <v>598.57365123042996</v>
      </c>
      <c r="D12" s="6">
        <v>569.80309</v>
      </c>
      <c r="E12" s="6">
        <v>572.46267999999998</v>
      </c>
      <c r="F12" s="6">
        <v>603.43740000000003</v>
      </c>
      <c r="G12" s="6">
        <v>524.72351000000003</v>
      </c>
      <c r="H12" s="6">
        <v>464.05164291205062</v>
      </c>
      <c r="I12" s="6">
        <v>444.09651000000002</v>
      </c>
      <c r="J12" s="6">
        <v>469.69162</v>
      </c>
      <c r="K12" s="6">
        <v>492.13276999999999</v>
      </c>
      <c r="L12" s="6">
        <v>500.07886000000002</v>
      </c>
      <c r="M12" s="6">
        <v>580.4664651619662</v>
      </c>
      <c r="N12" s="6">
        <v>558.18700197847375</v>
      </c>
      <c r="O12" s="6">
        <v>530.72675411359012</v>
      </c>
      <c r="P12" s="6">
        <v>521.13853847319672</v>
      </c>
      <c r="Q12" s="6">
        <v>495.7409461631068</v>
      </c>
      <c r="R12" s="6">
        <v>456.26731766032555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18.152287529307067</v>
      </c>
      <c r="D15" s="4">
        <v>23.817270000000001</v>
      </c>
      <c r="E15" s="4">
        <v>22.915869999999998</v>
      </c>
      <c r="F15" s="4">
        <v>19.101129999999998</v>
      </c>
      <c r="G15" s="4">
        <v>16.216830000000002</v>
      </c>
      <c r="H15" s="4">
        <v>21.496442918126817</v>
      </c>
      <c r="I15" s="4">
        <v>13.899909999999998</v>
      </c>
      <c r="J15" s="4">
        <v>32.996110000000002</v>
      </c>
      <c r="K15" s="4">
        <v>30.01698</v>
      </c>
      <c r="L15" s="4">
        <v>42.08466</v>
      </c>
      <c r="M15" s="4">
        <v>46.336127395043832</v>
      </c>
      <c r="N15" s="4">
        <v>44.42460580332687</v>
      </c>
      <c r="O15" s="4">
        <v>44.899291488781628</v>
      </c>
      <c r="P15" s="4">
        <v>29.616443090900596</v>
      </c>
      <c r="Q15" s="4">
        <v>25.317296548839359</v>
      </c>
      <c r="R15" s="4">
        <v>26.27304885864784</v>
      </c>
    </row>
    <row r="16" spans="1:18" ht="11.25" customHeight="1" x14ac:dyDescent="0.25">
      <c r="A16" s="50" t="s">
        <v>260</v>
      </c>
      <c r="B16" s="51" t="s">
        <v>259</v>
      </c>
      <c r="C16" s="7">
        <v>14.33075379764986</v>
      </c>
      <c r="D16" s="7">
        <v>19.10003</v>
      </c>
      <c r="E16" s="7">
        <v>17.7</v>
      </c>
      <c r="F16" s="7">
        <v>12.40077</v>
      </c>
      <c r="G16" s="7">
        <v>11.000679999999999</v>
      </c>
      <c r="H16" s="7">
        <v>13.375564482388143</v>
      </c>
      <c r="I16" s="7">
        <v>6.6999999999999993</v>
      </c>
      <c r="J16" s="7">
        <v>11.995979999999999</v>
      </c>
      <c r="K16" s="7">
        <v>3.3001999999999998</v>
      </c>
      <c r="L16" s="7">
        <v>10.49999</v>
      </c>
      <c r="M16" s="7">
        <v>12.897682836981936</v>
      </c>
      <c r="N16" s="7">
        <v>11.942120615925536</v>
      </c>
      <c r="O16" s="7">
        <v>13.373545766199857</v>
      </c>
      <c r="P16" s="7">
        <v>11.464428944258751</v>
      </c>
      <c r="Q16" s="7">
        <v>15.28592066685907</v>
      </c>
      <c r="R16" s="7">
        <v>19.585363753077949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3.8215337316572082</v>
      </c>
      <c r="D18" s="7">
        <v>4.7172400000000003</v>
      </c>
      <c r="E18" s="7">
        <v>5.2158700000000007</v>
      </c>
      <c r="F18" s="7">
        <v>6.700359999999999</v>
      </c>
      <c r="G18" s="7">
        <v>5.2161500000000007</v>
      </c>
      <c r="H18" s="7">
        <v>8.120878435738673</v>
      </c>
      <c r="I18" s="7">
        <v>7.19991</v>
      </c>
      <c r="J18" s="7">
        <v>21.000129999999999</v>
      </c>
      <c r="K18" s="7">
        <v>26.71678</v>
      </c>
      <c r="L18" s="7">
        <v>31.584669999999999</v>
      </c>
      <c r="M18" s="7">
        <v>33.438444558061896</v>
      </c>
      <c r="N18" s="7">
        <v>32.482485187401331</v>
      </c>
      <c r="O18" s="7">
        <v>31.525745722581775</v>
      </c>
      <c r="P18" s="7">
        <v>18.152014146641843</v>
      </c>
      <c r="Q18" s="7">
        <v>10.031375881980289</v>
      </c>
      <c r="R18" s="7">
        <v>6.6876851055698898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2308.4125451632954</v>
      </c>
      <c r="D21" s="5">
        <v>2503.258960000001</v>
      </c>
      <c r="E21" s="5">
        <v>2759.8407400000006</v>
      </c>
      <c r="F21" s="5">
        <v>2901.2644700000001</v>
      </c>
      <c r="G21" s="5">
        <v>2799.3153300000008</v>
      </c>
      <c r="H21" s="5">
        <v>2590.9094975473872</v>
      </c>
      <c r="I21" s="5">
        <v>3083.6092599999997</v>
      </c>
      <c r="J21" s="5">
        <v>3220.3442500000006</v>
      </c>
      <c r="K21" s="5">
        <v>2863.7697400000002</v>
      </c>
      <c r="L21" s="5">
        <v>2750.8025699999989</v>
      </c>
      <c r="M21" s="5">
        <v>2876.4613702088359</v>
      </c>
      <c r="N21" s="5">
        <v>2687.4345560127172</v>
      </c>
      <c r="O21" s="5">
        <v>2800.8545069784518</v>
      </c>
      <c r="P21" s="5">
        <v>2620.6899676569951</v>
      </c>
      <c r="Q21" s="5">
        <v>2730.4148893135416</v>
      </c>
      <c r="R21" s="5">
        <v>2565.767724657052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2308.4125451632954</v>
      </c>
      <c r="D30" s="4">
        <v>2503.258960000001</v>
      </c>
      <c r="E30" s="4">
        <v>2759.8407400000006</v>
      </c>
      <c r="F30" s="4">
        <v>2901.2644700000001</v>
      </c>
      <c r="G30" s="4">
        <v>2799.3153300000008</v>
      </c>
      <c r="H30" s="4">
        <v>2590.9094975473872</v>
      </c>
      <c r="I30" s="4">
        <v>3083.6092599999997</v>
      </c>
      <c r="J30" s="4">
        <v>3220.3442500000006</v>
      </c>
      <c r="K30" s="4">
        <v>2863.7697400000002</v>
      </c>
      <c r="L30" s="4">
        <v>2750.8025699999989</v>
      </c>
      <c r="M30" s="4">
        <v>2876.4613702088359</v>
      </c>
      <c r="N30" s="4">
        <v>2687.4345560127172</v>
      </c>
      <c r="O30" s="4">
        <v>2800.8545069784518</v>
      </c>
      <c r="P30" s="4">
        <v>2620.6899676569951</v>
      </c>
      <c r="Q30" s="4">
        <v>2730.4148893135416</v>
      </c>
      <c r="R30" s="4">
        <v>2565.767724657052</v>
      </c>
    </row>
    <row r="31" spans="1:18" ht="11.25" customHeight="1" x14ac:dyDescent="0.25">
      <c r="A31" s="50" t="s">
        <v>231</v>
      </c>
      <c r="B31" s="51" t="s">
        <v>230</v>
      </c>
      <c r="C31" s="7">
        <v>1651.6132601539719</v>
      </c>
      <c r="D31" s="7">
        <v>1872.8714500000001</v>
      </c>
      <c r="E31" s="7">
        <v>2181.6327000000001</v>
      </c>
      <c r="F31" s="7">
        <v>2345.6999999999998</v>
      </c>
      <c r="G31" s="7">
        <v>2273.4310799999998</v>
      </c>
      <c r="H31" s="7">
        <v>2079.08187637336</v>
      </c>
      <c r="I31" s="7">
        <v>2520.6361499999998</v>
      </c>
      <c r="J31" s="7">
        <v>2682.5351599999999</v>
      </c>
      <c r="K31" s="7">
        <v>2314.4</v>
      </c>
      <c r="L31" s="7">
        <v>2251.8000000000002</v>
      </c>
      <c r="M31" s="7">
        <v>2430.9887673187127</v>
      </c>
      <c r="N31" s="7">
        <v>2215.0968828445057</v>
      </c>
      <c r="O31" s="7">
        <v>2357.6000764306864</v>
      </c>
      <c r="P31" s="7">
        <v>2150.3296073373499</v>
      </c>
      <c r="Q31" s="7">
        <v>2203.2339734403367</v>
      </c>
      <c r="R31" s="7">
        <v>2086.6465147099607</v>
      </c>
    </row>
    <row r="32" spans="1:18" ht="11.25" customHeight="1" x14ac:dyDescent="0.25">
      <c r="A32" s="52" t="s">
        <v>229</v>
      </c>
      <c r="B32" s="53" t="s">
        <v>228</v>
      </c>
      <c r="C32" s="6">
        <v>1651.6132601539719</v>
      </c>
      <c r="D32" s="6">
        <v>1872.8714500000001</v>
      </c>
      <c r="E32" s="6">
        <v>2181.6327000000001</v>
      </c>
      <c r="F32" s="6">
        <v>2345.6999999999998</v>
      </c>
      <c r="G32" s="6">
        <v>2273.4310799999998</v>
      </c>
      <c r="H32" s="6">
        <v>2079.08187637336</v>
      </c>
      <c r="I32" s="6">
        <v>2520.6361499999998</v>
      </c>
      <c r="J32" s="6">
        <v>2682.5351599999999</v>
      </c>
      <c r="K32" s="6">
        <v>2314.4</v>
      </c>
      <c r="L32" s="6">
        <v>2251.8000000000002</v>
      </c>
      <c r="M32" s="6">
        <v>2430.9887673187127</v>
      </c>
      <c r="N32" s="6">
        <v>2215.0968828445057</v>
      </c>
      <c r="O32" s="6">
        <v>2357.6000764306864</v>
      </c>
      <c r="P32" s="6">
        <v>2150.3296073373499</v>
      </c>
      <c r="Q32" s="6">
        <v>2203.2339734403367</v>
      </c>
      <c r="R32" s="6">
        <v>2086.6465147099607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9.7209975464915033</v>
      </c>
      <c r="D34" s="7">
        <v>7.5989499999999452</v>
      </c>
      <c r="E34" s="7">
        <v>7.5990500000000329</v>
      </c>
      <c r="F34" s="7">
        <v>6.4998299999999753</v>
      </c>
      <c r="G34" s="7">
        <v>6.4990799999999354</v>
      </c>
      <c r="H34" s="7">
        <v>7.5477142371383934</v>
      </c>
      <c r="I34" s="7">
        <v>6.5</v>
      </c>
      <c r="J34" s="7">
        <v>14.00060000000002</v>
      </c>
      <c r="K34" s="7">
        <v>14.000959999999964</v>
      </c>
      <c r="L34" s="7">
        <v>11.899969999999996</v>
      </c>
      <c r="M34" s="7">
        <v>14.043806514587741</v>
      </c>
      <c r="N34" s="7">
        <v>8.6461360078582175</v>
      </c>
      <c r="O34" s="7">
        <v>7.5480367849272056</v>
      </c>
      <c r="P34" s="7">
        <v>11.870658909545398</v>
      </c>
      <c r="Q34" s="7">
        <v>15.117882747983572</v>
      </c>
      <c r="R34" s="7">
        <v>37.782775298085035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1.1000000000003638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1.1000000000003638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2.0540708267850185</v>
      </c>
      <c r="D38" s="7">
        <v>1.0081399999999991</v>
      </c>
      <c r="E38" s="7">
        <v>1.0009699999999988</v>
      </c>
      <c r="F38" s="7">
        <v>2.081529999999999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3.0999999999999996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2.0540708267850185</v>
      </c>
      <c r="D41" s="6">
        <v>1.0081399999999991</v>
      </c>
      <c r="E41" s="6">
        <v>1.0009699999999988</v>
      </c>
      <c r="F41" s="6">
        <v>2.081529999999999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3.0999999999999996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500.76138469626858</v>
      </c>
      <c r="D43" s="7">
        <v>479.30077000000074</v>
      </c>
      <c r="E43" s="7">
        <v>455.9057700000003</v>
      </c>
      <c r="F43" s="7">
        <v>445.68331000000035</v>
      </c>
      <c r="G43" s="7">
        <v>463.01055000000088</v>
      </c>
      <c r="H43" s="7">
        <v>450.77821515407504</v>
      </c>
      <c r="I43" s="7">
        <v>460.99918999999954</v>
      </c>
      <c r="J43" s="7">
        <v>457.9067500000001</v>
      </c>
      <c r="K43" s="7">
        <v>463.00285000000076</v>
      </c>
      <c r="L43" s="7">
        <v>447.70266999999876</v>
      </c>
      <c r="M43" s="7">
        <v>386.52536401621273</v>
      </c>
      <c r="N43" s="7">
        <v>413.05634001164435</v>
      </c>
      <c r="O43" s="7">
        <v>393.66943037959209</v>
      </c>
      <c r="P43" s="7">
        <v>436.5158535519613</v>
      </c>
      <c r="Q43" s="7">
        <v>452.82907507390343</v>
      </c>
      <c r="R43" s="7">
        <v>422.23074168065881</v>
      </c>
    </row>
    <row r="44" spans="1:18" ht="11.25" customHeight="1" x14ac:dyDescent="0.25">
      <c r="A44" s="50" t="s">
        <v>205</v>
      </c>
      <c r="B44" s="51" t="s">
        <v>204</v>
      </c>
      <c r="C44" s="7">
        <v>37.259929832802854</v>
      </c>
      <c r="D44" s="7">
        <v>42.000160000000001</v>
      </c>
      <c r="E44" s="7">
        <v>14.301130000000008</v>
      </c>
      <c r="F44" s="7">
        <v>21.999560000000002</v>
      </c>
      <c r="G44" s="7">
        <v>18.174610000000001</v>
      </c>
      <c r="H44" s="7">
        <v>17.197017850990264</v>
      </c>
      <c r="I44" s="7">
        <v>22.900829999999992</v>
      </c>
      <c r="J44" s="7">
        <v>23.901960000000003</v>
      </c>
      <c r="K44" s="7">
        <v>26.766070000000006</v>
      </c>
      <c r="L44" s="7">
        <v>17.199920000000006</v>
      </c>
      <c r="M44" s="7">
        <v>16.241864158103425</v>
      </c>
      <c r="N44" s="7">
        <v>17.196804139183232</v>
      </c>
      <c r="O44" s="7">
        <v>12.420056140733884</v>
      </c>
      <c r="P44" s="7">
        <v>4.7769235623810573</v>
      </c>
      <c r="Q44" s="7">
        <v>4.7770538301828296</v>
      </c>
      <c r="R44" s="7">
        <v>4.7769168589218829</v>
      </c>
    </row>
    <row r="45" spans="1:18" ht="11.25" customHeight="1" x14ac:dyDescent="0.25">
      <c r="A45" s="50" t="s">
        <v>203</v>
      </c>
      <c r="B45" s="51" t="s">
        <v>202</v>
      </c>
      <c r="C45" s="7">
        <v>107.00290210697599</v>
      </c>
      <c r="D45" s="7">
        <v>99.379490000000004</v>
      </c>
      <c r="E45" s="7">
        <v>99.401120000000006</v>
      </c>
      <c r="F45" s="7">
        <v>79.300240000000002</v>
      </c>
      <c r="G45" s="7">
        <v>38.200009999999999</v>
      </c>
      <c r="H45" s="7">
        <v>36.304673931824148</v>
      </c>
      <c r="I45" s="7">
        <v>72.573090000000008</v>
      </c>
      <c r="J45" s="7">
        <v>41.999780000000001</v>
      </c>
      <c r="K45" s="7">
        <v>45.599860000000007</v>
      </c>
      <c r="L45" s="7">
        <v>19.100010000000001</v>
      </c>
      <c r="M45" s="7">
        <v>28.661568201218859</v>
      </c>
      <c r="N45" s="7">
        <v>33.438393009525825</v>
      </c>
      <c r="O45" s="7">
        <v>29.616907242512134</v>
      </c>
      <c r="P45" s="7">
        <v>17.196924295757437</v>
      </c>
      <c r="Q45" s="7">
        <v>54.456904221134671</v>
      </c>
      <c r="R45" s="7">
        <v>14.330776109425068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44.872869999999999</v>
      </c>
      <c r="J50" s="6">
        <v>0</v>
      </c>
      <c r="K50" s="6">
        <v>11.19998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107.00290210697599</v>
      </c>
      <c r="D51" s="6">
        <v>99.379490000000004</v>
      </c>
      <c r="E51" s="6">
        <v>99.401120000000006</v>
      </c>
      <c r="F51" s="6">
        <v>79.300240000000002</v>
      </c>
      <c r="G51" s="6">
        <v>38.200009999999999</v>
      </c>
      <c r="H51" s="6">
        <v>36.304673931824148</v>
      </c>
      <c r="I51" s="6">
        <v>27.700220000000002</v>
      </c>
      <c r="J51" s="6">
        <v>41.999780000000001</v>
      </c>
      <c r="K51" s="6">
        <v>34.399880000000003</v>
      </c>
      <c r="L51" s="6">
        <v>19.100010000000001</v>
      </c>
      <c r="M51" s="6">
        <v>28.661568201218859</v>
      </c>
      <c r="N51" s="6">
        <v>33.438393009525825</v>
      </c>
      <c r="O51" s="6">
        <v>29.616907242512134</v>
      </c>
      <c r="P51" s="6">
        <v>17.196924295757437</v>
      </c>
      <c r="Q51" s="6">
        <v>54.456904221134671</v>
      </c>
      <c r="R51" s="6">
        <v>14.330776109425068</v>
      </c>
    </row>
    <row r="52" spans="1:18" ht="11.25" customHeight="1" x14ac:dyDescent="0.25">
      <c r="A52" s="46" t="s">
        <v>189</v>
      </c>
      <c r="B52" s="47" t="s">
        <v>188</v>
      </c>
      <c r="C52" s="5">
        <v>6360.6792745801358</v>
      </c>
      <c r="D52" s="5">
        <v>6076.0930799999996</v>
      </c>
      <c r="E52" s="5">
        <v>6007.0275800000009</v>
      </c>
      <c r="F52" s="5">
        <v>5925.102640000001</v>
      </c>
      <c r="G52" s="5">
        <v>5999.8756599999997</v>
      </c>
      <c r="H52" s="5">
        <v>6002.3338127514062</v>
      </c>
      <c r="I52" s="5">
        <v>5780.8969599999991</v>
      </c>
      <c r="J52" s="5">
        <v>5631.365929999999</v>
      </c>
      <c r="K52" s="5">
        <v>5512.6658900000011</v>
      </c>
      <c r="L52" s="5">
        <v>4940.3749600000001</v>
      </c>
      <c r="M52" s="5">
        <v>5438.9871529225502</v>
      </c>
      <c r="N52" s="5">
        <v>5330.7540566818852</v>
      </c>
      <c r="O52" s="5">
        <v>5154.9877397783366</v>
      </c>
      <c r="P52" s="5">
        <v>5217.5724567907728</v>
      </c>
      <c r="Q52" s="5">
        <v>4979.5813061730842</v>
      </c>
      <c r="R52" s="5">
        <v>5130.7445616700579</v>
      </c>
    </row>
    <row r="53" spans="1:18" ht="11.25" customHeight="1" x14ac:dyDescent="0.25">
      <c r="A53" s="48" t="s">
        <v>187</v>
      </c>
      <c r="B53" s="49" t="s">
        <v>186</v>
      </c>
      <c r="C53" s="4">
        <v>5962.742958961644</v>
      </c>
      <c r="D53" s="4">
        <v>5653.7930799999995</v>
      </c>
      <c r="E53" s="4">
        <v>5585.1275800000012</v>
      </c>
      <c r="F53" s="4">
        <v>5479.102640000001</v>
      </c>
      <c r="G53" s="4">
        <v>5497.2920300000005</v>
      </c>
      <c r="H53" s="4">
        <v>5515.8286059108605</v>
      </c>
      <c r="I53" s="4">
        <v>5280.7969599999997</v>
      </c>
      <c r="J53" s="4">
        <v>5130.5411699999995</v>
      </c>
      <c r="K53" s="4">
        <v>5003.4825600000013</v>
      </c>
      <c r="L53" s="4">
        <v>4522.1749600000012</v>
      </c>
      <c r="M53" s="4">
        <v>4979.8239661759781</v>
      </c>
      <c r="N53" s="4">
        <v>4875.890133695927</v>
      </c>
      <c r="O53" s="4">
        <v>4710.6331241148509</v>
      </c>
      <c r="P53" s="4">
        <v>4779.40387799975</v>
      </c>
      <c r="Q53" s="4">
        <v>4542.588853703418</v>
      </c>
      <c r="R53" s="4">
        <v>4672.5187074932974</v>
      </c>
    </row>
    <row r="54" spans="1:18" ht="11.25" customHeight="1" x14ac:dyDescent="0.25">
      <c r="A54" s="48" t="s">
        <v>185</v>
      </c>
      <c r="B54" s="49" t="s">
        <v>184</v>
      </c>
      <c r="C54" s="4">
        <v>397.93631561849162</v>
      </c>
      <c r="D54" s="4">
        <v>422.29999999999995</v>
      </c>
      <c r="E54" s="4">
        <v>421.9</v>
      </c>
      <c r="F54" s="4">
        <v>446</v>
      </c>
      <c r="G54" s="4">
        <v>502.58362999999997</v>
      </c>
      <c r="H54" s="4">
        <v>486.50520684054601</v>
      </c>
      <c r="I54" s="4">
        <v>500.09999999999997</v>
      </c>
      <c r="J54" s="4">
        <v>500.82475999999997</v>
      </c>
      <c r="K54" s="4">
        <v>509.18332999999996</v>
      </c>
      <c r="L54" s="4">
        <v>418.2</v>
      </c>
      <c r="M54" s="4">
        <v>459.16318674657293</v>
      </c>
      <c r="N54" s="4">
        <v>454.86392298595786</v>
      </c>
      <c r="O54" s="4">
        <v>444.35461566348556</v>
      </c>
      <c r="P54" s="4">
        <v>438.16857879102349</v>
      </c>
      <c r="Q54" s="4">
        <v>436.99245246966598</v>
      </c>
      <c r="R54" s="4">
        <v>458.22585417676004</v>
      </c>
    </row>
    <row r="55" spans="1:18" ht="11.25" customHeight="1" x14ac:dyDescent="0.25">
      <c r="A55" s="50" t="s">
        <v>183</v>
      </c>
      <c r="B55" s="51" t="s">
        <v>182</v>
      </c>
      <c r="C55" s="7">
        <v>166.20802671049461</v>
      </c>
      <c r="D55" s="7">
        <v>164.6</v>
      </c>
      <c r="E55" s="7">
        <v>158.5</v>
      </c>
      <c r="F55" s="7">
        <v>168.2</v>
      </c>
      <c r="G55" s="7">
        <v>209.7</v>
      </c>
      <c r="H55" s="7">
        <v>195.877519824209</v>
      </c>
      <c r="I55" s="7">
        <v>205.2</v>
      </c>
      <c r="J55" s="7">
        <v>211.02475999999999</v>
      </c>
      <c r="K55" s="7">
        <v>203.9</v>
      </c>
      <c r="L55" s="7">
        <v>167</v>
      </c>
      <c r="M55" s="7">
        <v>194.90408671791138</v>
      </c>
      <c r="N55" s="7">
        <v>191.13028392987604</v>
      </c>
      <c r="O55" s="7">
        <v>181.81520607214136</v>
      </c>
      <c r="P55" s="7">
        <v>182.89008445790083</v>
      </c>
      <c r="Q55" s="7">
        <v>195.11321295500099</v>
      </c>
      <c r="R55" s="7">
        <v>210.2560442393156</v>
      </c>
    </row>
    <row r="56" spans="1:18" ht="11.25" customHeight="1" x14ac:dyDescent="0.25">
      <c r="A56" s="50" t="s">
        <v>181</v>
      </c>
      <c r="B56" s="51" t="s">
        <v>180</v>
      </c>
      <c r="C56" s="7">
        <v>231.72828890799701</v>
      </c>
      <c r="D56" s="7">
        <v>257.7</v>
      </c>
      <c r="E56" s="7">
        <v>263.39999999999998</v>
      </c>
      <c r="F56" s="7">
        <v>277.8</v>
      </c>
      <c r="G56" s="7">
        <v>292.88362999999998</v>
      </c>
      <c r="H56" s="7">
        <v>290.62768701633701</v>
      </c>
      <c r="I56" s="7">
        <v>294.89999999999998</v>
      </c>
      <c r="J56" s="7">
        <v>289.8</v>
      </c>
      <c r="K56" s="7">
        <v>305.28332999999998</v>
      </c>
      <c r="L56" s="7">
        <v>251.2</v>
      </c>
      <c r="M56" s="7">
        <v>264.25910002866158</v>
      </c>
      <c r="N56" s="7">
        <v>263.73363905608181</v>
      </c>
      <c r="O56" s="7">
        <v>262.53940959134422</v>
      </c>
      <c r="P56" s="7">
        <v>255.27849433312267</v>
      </c>
      <c r="Q56" s="7">
        <v>241.87923951466499</v>
      </c>
      <c r="R56" s="7">
        <v>247.96980993744444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2890.5837812320497</v>
      </c>
      <c r="D60" s="5">
        <v>2903.7811199999996</v>
      </c>
      <c r="E60" s="5">
        <v>2977.7</v>
      </c>
      <c r="F60" s="5">
        <v>3064.3802700000001</v>
      </c>
      <c r="G60" s="5">
        <v>3245.70192</v>
      </c>
      <c r="H60" s="5">
        <v>3178.680615267032</v>
      </c>
      <c r="I60" s="5">
        <v>2523.8345500000005</v>
      </c>
      <c r="J60" s="5">
        <v>2505.3722900000002</v>
      </c>
      <c r="K60" s="5">
        <v>2507.6105700000007</v>
      </c>
      <c r="L60" s="5">
        <v>2147.37158</v>
      </c>
      <c r="M60" s="5">
        <v>2271.9985604216881</v>
      </c>
      <c r="N60" s="5">
        <v>2206.9835416978945</v>
      </c>
      <c r="O60" s="5">
        <v>2127.9258503844312</v>
      </c>
      <c r="P60" s="5">
        <v>2118.61112743183</v>
      </c>
      <c r="Q60" s="5">
        <v>2098.2608893042316</v>
      </c>
      <c r="R60" s="5">
        <v>1932.812652048455</v>
      </c>
    </row>
    <row r="61" spans="1:18" ht="11.25" customHeight="1" x14ac:dyDescent="0.25">
      <c r="A61" s="46" t="s">
        <v>171</v>
      </c>
      <c r="B61" s="47" t="s">
        <v>170</v>
      </c>
      <c r="C61" s="5">
        <v>61.431091976292805</v>
      </c>
      <c r="D61" s="5">
        <v>62.601319999999973</v>
      </c>
      <c r="E61" s="5">
        <v>68.98248000000001</v>
      </c>
      <c r="F61" s="5">
        <v>79.301509999999979</v>
      </c>
      <c r="G61" s="5">
        <v>101.80021999999997</v>
      </c>
      <c r="H61" s="5">
        <v>104.73388803101922</v>
      </c>
      <c r="I61" s="5">
        <v>128.79990999999995</v>
      </c>
      <c r="J61" s="5">
        <v>131.19895000000002</v>
      </c>
      <c r="K61" s="5">
        <v>131.89954999999992</v>
      </c>
      <c r="L61" s="5">
        <v>126.93742999999995</v>
      </c>
      <c r="M61" s="5">
        <v>102.6561180668007</v>
      </c>
      <c r="N61" s="5">
        <v>90.018768278705124</v>
      </c>
      <c r="O61" s="5">
        <v>101.00798314361055</v>
      </c>
      <c r="P61" s="5">
        <v>103.75470268222377</v>
      </c>
      <c r="Q61" s="5">
        <v>145.57661559186118</v>
      </c>
      <c r="R61" s="5">
        <v>161.60313382135001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61.431091976292805</v>
      </c>
      <c r="D68" s="4">
        <v>62.601319999999973</v>
      </c>
      <c r="E68" s="4">
        <v>68.98248000000001</v>
      </c>
      <c r="F68" s="4">
        <v>79.301509999999979</v>
      </c>
      <c r="G68" s="4">
        <v>101.80021999999997</v>
      </c>
      <c r="H68" s="4">
        <v>104.73388803101922</v>
      </c>
      <c r="I68" s="4">
        <v>128.79990999999995</v>
      </c>
      <c r="J68" s="4">
        <v>131.19895000000002</v>
      </c>
      <c r="K68" s="4">
        <v>131.89954999999992</v>
      </c>
      <c r="L68" s="4">
        <v>126.93742999999995</v>
      </c>
      <c r="M68" s="4">
        <v>102.6561180668007</v>
      </c>
      <c r="N68" s="4">
        <v>90.018768278705124</v>
      </c>
      <c r="O68" s="4">
        <v>101.00798314361055</v>
      </c>
      <c r="P68" s="4">
        <v>103.75470268222377</v>
      </c>
      <c r="Q68" s="4">
        <v>145.57661559186118</v>
      </c>
      <c r="R68" s="4">
        <v>161.60313382135001</v>
      </c>
    </row>
    <row r="69" spans="1:18" ht="11.25" customHeight="1" x14ac:dyDescent="0.25">
      <c r="A69" s="50" t="s">
        <v>155</v>
      </c>
      <c r="B69" s="51" t="s">
        <v>154</v>
      </c>
      <c r="C69" s="7">
        <v>42.156246323163771</v>
      </c>
      <c r="D69" s="7">
        <v>43.600269999999966</v>
      </c>
      <c r="E69" s="7">
        <v>49.96341000000001</v>
      </c>
      <c r="F69" s="7">
        <v>57.303189999999972</v>
      </c>
      <c r="G69" s="7">
        <v>68.100179999999966</v>
      </c>
      <c r="H69" s="7">
        <v>73.707817209515497</v>
      </c>
      <c r="I69" s="7">
        <v>79.199949999999944</v>
      </c>
      <c r="J69" s="7">
        <v>77.199180000000013</v>
      </c>
      <c r="K69" s="7">
        <v>76.799649999999929</v>
      </c>
      <c r="L69" s="7">
        <v>75.249299999999948</v>
      </c>
      <c r="M69" s="7">
        <v>65.658849067621759</v>
      </c>
      <c r="N69" s="7">
        <v>68.929200398018452</v>
      </c>
      <c r="O69" s="7">
        <v>68.238298367230641</v>
      </c>
      <c r="P69" s="7">
        <v>66.303655129135848</v>
      </c>
      <c r="Q69" s="7">
        <v>107.09854434607144</v>
      </c>
      <c r="R69" s="7">
        <v>128.59463074424355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19.274845653129042</v>
      </c>
      <c r="D71" s="7">
        <v>19.001049999999999</v>
      </c>
      <c r="E71" s="7">
        <v>19.019069999999999</v>
      </c>
      <c r="F71" s="7">
        <v>21.99832</v>
      </c>
      <c r="G71" s="7">
        <v>24.10004</v>
      </c>
      <c r="H71" s="7">
        <v>20.755700957572586</v>
      </c>
      <c r="I71" s="7">
        <v>24.299980000000005</v>
      </c>
      <c r="J71" s="7">
        <v>22.099820000000001</v>
      </c>
      <c r="K71" s="7">
        <v>22.199919999999999</v>
      </c>
      <c r="L71" s="7">
        <v>20.488160000000001</v>
      </c>
      <c r="M71" s="7">
        <v>22.905356094446503</v>
      </c>
      <c r="N71" s="7">
        <v>20.229743326656831</v>
      </c>
      <c r="O71" s="7">
        <v>21.281177404691149</v>
      </c>
      <c r="P71" s="7">
        <v>26.846290683734665</v>
      </c>
      <c r="Q71" s="7">
        <v>25.222137116291634</v>
      </c>
      <c r="R71" s="7">
        <v>21.520015286137401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9.6</v>
      </c>
      <c r="H73" s="7">
        <v>10.27036986393114</v>
      </c>
      <c r="I73" s="7">
        <v>25.299980000000001</v>
      </c>
      <c r="J73" s="7">
        <v>31.89995</v>
      </c>
      <c r="K73" s="7">
        <v>32.899979999999999</v>
      </c>
      <c r="L73" s="7">
        <v>31.19997</v>
      </c>
      <c r="M73" s="7">
        <v>14.091912904732432</v>
      </c>
      <c r="N73" s="7">
        <v>0.85982455402984337</v>
      </c>
      <c r="O73" s="7">
        <v>11.48850737168874</v>
      </c>
      <c r="P73" s="7">
        <v>10.604756869353253</v>
      </c>
      <c r="Q73" s="7">
        <v>13.255934129498115</v>
      </c>
      <c r="R73" s="7">
        <v>11.488487790969089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11.48850737168874</v>
      </c>
      <c r="P75" s="6">
        <v>10.604756869353253</v>
      </c>
      <c r="Q75" s="6">
        <v>13.255934129498115</v>
      </c>
      <c r="R75" s="6">
        <v>11.488487790969089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9.6</v>
      </c>
      <c r="H77" s="6">
        <v>10.27036986393114</v>
      </c>
      <c r="I77" s="6">
        <v>25.299980000000001</v>
      </c>
      <c r="J77" s="6">
        <v>31.89995</v>
      </c>
      <c r="K77" s="6">
        <v>32.899979999999999</v>
      </c>
      <c r="L77" s="6">
        <v>31.19997</v>
      </c>
      <c r="M77" s="6">
        <v>14.091912904732432</v>
      </c>
      <c r="N77" s="6">
        <v>0.85982455402984337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3512.2976390641097</v>
      </c>
      <c r="D79" s="5">
        <v>3532.7665400000001</v>
      </c>
      <c r="E79" s="5">
        <v>3579.7421199999999</v>
      </c>
      <c r="F79" s="5">
        <v>3516.3034000000007</v>
      </c>
      <c r="G79" s="5">
        <v>3574.2047800000018</v>
      </c>
      <c r="H79" s="5">
        <v>3594.4146215854598</v>
      </c>
      <c r="I79" s="5">
        <v>3595.6983699999982</v>
      </c>
      <c r="J79" s="5">
        <v>3657.7094400000005</v>
      </c>
      <c r="K79" s="5">
        <v>3628.4254200000014</v>
      </c>
      <c r="L79" s="5">
        <v>3165.4373600000008</v>
      </c>
      <c r="M79" s="5">
        <v>3392.9538389352902</v>
      </c>
      <c r="N79" s="5">
        <v>3387.1908474917691</v>
      </c>
      <c r="O79" s="5">
        <v>3024.9287324696497</v>
      </c>
      <c r="P79" s="5">
        <v>3007.2222891611241</v>
      </c>
      <c r="Q79" s="5">
        <v>2862.3299291657245</v>
      </c>
      <c r="R79" s="5">
        <v>2944.7071821021955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22" ht="11.25" customHeight="1" x14ac:dyDescent="0.25">
      <c r="A1" s="42" t="s">
        <v>416</v>
      </c>
      <c r="B1" s="42" t="s">
        <v>415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22" ht="11.25" customHeight="1" x14ac:dyDescent="0.25">
      <c r="A2" s="43" t="s">
        <v>288</v>
      </c>
      <c r="B2" s="44" t="s">
        <v>287</v>
      </c>
      <c r="C2" s="45">
        <v>2230.9205184272814</v>
      </c>
      <c r="D2" s="45">
        <v>2337.7139900000011</v>
      </c>
      <c r="E2" s="45">
        <v>2359.7488200000239</v>
      </c>
      <c r="F2" s="45">
        <v>2472.0950700000026</v>
      </c>
      <c r="G2" s="45">
        <v>2525.1924699999877</v>
      </c>
      <c r="H2" s="45">
        <v>2500.7214015364234</v>
      </c>
      <c r="I2" s="45">
        <v>2328.5668799999976</v>
      </c>
      <c r="J2" s="45">
        <v>2524.920070000001</v>
      </c>
      <c r="K2" s="45">
        <v>2382.5436500000033</v>
      </c>
      <c r="L2" s="45">
        <v>1973.8713799999996</v>
      </c>
      <c r="M2" s="45">
        <v>2222.6590569952991</v>
      </c>
      <c r="N2" s="45">
        <v>2379.7364999709571</v>
      </c>
      <c r="O2" s="45">
        <v>2444.2678620473525</v>
      </c>
      <c r="P2" s="45">
        <v>2330.4100169237663</v>
      </c>
      <c r="Q2" s="45">
        <v>2368.4938366546439</v>
      </c>
      <c r="R2" s="45">
        <v>2404.7959025822383</v>
      </c>
    </row>
    <row r="3" spans="1:22" ht="11.25" customHeight="1" x14ac:dyDescent="0.25">
      <c r="A3" s="46" t="s">
        <v>286</v>
      </c>
      <c r="B3" s="47" t="s">
        <v>285</v>
      </c>
      <c r="C3" s="5">
        <v>1285.0400749590569</v>
      </c>
      <c r="D3" s="5">
        <v>1366.50443</v>
      </c>
      <c r="E3" s="5">
        <v>1400.6625200000231</v>
      </c>
      <c r="F3" s="5">
        <v>1489.1878200000001</v>
      </c>
      <c r="G3" s="5">
        <v>1505.5807699999853</v>
      </c>
      <c r="H3" s="5">
        <v>1487.3386055638975</v>
      </c>
      <c r="I3" s="5">
        <v>1323.4854700000001</v>
      </c>
      <c r="J3" s="5">
        <v>1525.0803900000001</v>
      </c>
      <c r="K3" s="5">
        <v>1380.58167</v>
      </c>
      <c r="L3" s="5">
        <v>1115.8698800000002</v>
      </c>
      <c r="M3" s="5">
        <v>1251.0263192713205</v>
      </c>
      <c r="N3" s="5">
        <v>1411.5946758730097</v>
      </c>
      <c r="O3" s="5">
        <v>1486.7318439206028</v>
      </c>
      <c r="P3" s="5">
        <v>1388.7331388928405</v>
      </c>
      <c r="Q3" s="5">
        <v>1429.2550584955384</v>
      </c>
      <c r="R3" s="5">
        <v>1457.5817973029455</v>
      </c>
      <c r="S3" s="59"/>
      <c r="T3" s="59"/>
      <c r="U3" s="59"/>
      <c r="V3" s="59"/>
    </row>
    <row r="4" spans="1:22" ht="11.25" customHeight="1" x14ac:dyDescent="0.25">
      <c r="A4" s="48" t="s">
        <v>284</v>
      </c>
      <c r="B4" s="49" t="s">
        <v>283</v>
      </c>
      <c r="C4" s="4">
        <v>1285.0400749590569</v>
      </c>
      <c r="D4" s="4">
        <v>1366.50443</v>
      </c>
      <c r="E4" s="4">
        <v>1400.6625200000231</v>
      </c>
      <c r="F4" s="4">
        <v>1489.1878200000001</v>
      </c>
      <c r="G4" s="4">
        <v>1505.5807699999853</v>
      </c>
      <c r="H4" s="4">
        <v>1487.3386055638975</v>
      </c>
      <c r="I4" s="4">
        <v>1323.4854700000001</v>
      </c>
      <c r="J4" s="4">
        <v>1525.0803900000001</v>
      </c>
      <c r="K4" s="4">
        <v>1380.58167</v>
      </c>
      <c r="L4" s="4">
        <v>1115.8698800000002</v>
      </c>
      <c r="M4" s="4">
        <v>1251.0263192713205</v>
      </c>
      <c r="N4" s="4">
        <v>1411.5946758730097</v>
      </c>
      <c r="O4" s="4">
        <v>1486.7318439206028</v>
      </c>
      <c r="P4" s="4">
        <v>1388.7331388928405</v>
      </c>
      <c r="Q4" s="4">
        <v>1429.2550584955384</v>
      </c>
      <c r="R4" s="4">
        <v>1457.5817973029455</v>
      </c>
    </row>
    <row r="5" spans="1:22" ht="11.25" customHeight="1" x14ac:dyDescent="0.25">
      <c r="A5" s="50" t="s">
        <v>282</v>
      </c>
      <c r="B5" s="51" t="s">
        <v>281</v>
      </c>
      <c r="C5" s="7">
        <v>717.08706313266248</v>
      </c>
      <c r="D5" s="7">
        <v>827.30026999999995</v>
      </c>
      <c r="E5" s="7">
        <v>852.69657000002303</v>
      </c>
      <c r="F5" s="7">
        <v>913.65652</v>
      </c>
      <c r="G5" s="7">
        <v>1008.7627799999852</v>
      </c>
      <c r="H5" s="7">
        <v>1045.7539350747854</v>
      </c>
      <c r="I5" s="7">
        <v>906.59947</v>
      </c>
      <c r="J5" s="7">
        <v>1090.79862</v>
      </c>
      <c r="K5" s="7">
        <v>926.55601999999999</v>
      </c>
      <c r="L5" s="7">
        <v>642.29884000000004</v>
      </c>
      <c r="M5" s="7">
        <v>697.11975733887255</v>
      </c>
      <c r="N5" s="7">
        <v>879.27443458009213</v>
      </c>
      <c r="O5" s="7">
        <v>982.56199839105523</v>
      </c>
      <c r="P5" s="7">
        <v>890.06941825247225</v>
      </c>
      <c r="Q5" s="7">
        <v>957.32783063282272</v>
      </c>
      <c r="R5" s="7">
        <v>1024.4578218294976</v>
      </c>
    </row>
    <row r="6" spans="1:22" ht="11.25" customHeight="1" x14ac:dyDescent="0.25">
      <c r="A6" s="52" t="s">
        <v>280</v>
      </c>
      <c r="B6" s="53" t="s">
        <v>279</v>
      </c>
      <c r="C6" s="6">
        <v>4.8963602286759738</v>
      </c>
      <c r="D6" s="6">
        <v>3.4999999999999929</v>
      </c>
      <c r="E6" s="6">
        <v>3.5002300000231052</v>
      </c>
      <c r="F6" s="6">
        <v>2.799940000000003</v>
      </c>
      <c r="G6" s="6">
        <v>3.5004299999852773</v>
      </c>
      <c r="H6" s="6">
        <v>3.487340422768483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26.594052971508333</v>
      </c>
      <c r="P6" s="6">
        <v>24.505029656870253</v>
      </c>
      <c r="Q6" s="6">
        <v>0</v>
      </c>
      <c r="R6" s="6">
        <v>0</v>
      </c>
    </row>
    <row r="7" spans="1:22" ht="11.25" customHeight="1" x14ac:dyDescent="0.25">
      <c r="A7" s="52" t="s">
        <v>278</v>
      </c>
      <c r="B7" s="53" t="s">
        <v>277</v>
      </c>
      <c r="C7" s="6">
        <v>712.19070290398656</v>
      </c>
      <c r="D7" s="6">
        <v>823.80026999999995</v>
      </c>
      <c r="E7" s="6">
        <v>849.19633999999996</v>
      </c>
      <c r="F7" s="6">
        <v>910.85658000000001</v>
      </c>
      <c r="G7" s="6">
        <v>1005.26235</v>
      </c>
      <c r="H7" s="6">
        <v>1042.2665946520169</v>
      </c>
      <c r="I7" s="6">
        <v>906.59947</v>
      </c>
      <c r="J7" s="6">
        <v>1090.79862</v>
      </c>
      <c r="K7" s="6">
        <v>926.55601999999999</v>
      </c>
      <c r="L7" s="6">
        <v>642.29884000000004</v>
      </c>
      <c r="M7" s="6">
        <v>697.11975733887255</v>
      </c>
      <c r="N7" s="6">
        <v>879.27443458009213</v>
      </c>
      <c r="O7" s="6">
        <v>955.96794541954694</v>
      </c>
      <c r="P7" s="6">
        <v>865.56438859560194</v>
      </c>
      <c r="Q7" s="6">
        <v>957.32783063282272</v>
      </c>
      <c r="R7" s="6">
        <v>1024.4578218294976</v>
      </c>
    </row>
    <row r="8" spans="1:22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22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22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22" ht="11.25" customHeight="1" x14ac:dyDescent="0.25">
      <c r="A11" s="50" t="s">
        <v>270</v>
      </c>
      <c r="B11" s="51" t="s">
        <v>269</v>
      </c>
      <c r="C11" s="7">
        <v>567.95301182639446</v>
      </c>
      <c r="D11" s="7">
        <v>539.20416</v>
      </c>
      <c r="E11" s="7">
        <v>547.96595000000002</v>
      </c>
      <c r="F11" s="7">
        <v>575.53129999999999</v>
      </c>
      <c r="G11" s="7">
        <v>496.81799000000001</v>
      </c>
      <c r="H11" s="7">
        <v>441.584670489112</v>
      </c>
      <c r="I11" s="7">
        <v>416.88600000000002</v>
      </c>
      <c r="J11" s="7">
        <v>434.28176999999999</v>
      </c>
      <c r="K11" s="7">
        <v>454.02564999999998</v>
      </c>
      <c r="L11" s="7">
        <v>473.57104000000004</v>
      </c>
      <c r="M11" s="7">
        <v>553.90656193244808</v>
      </c>
      <c r="N11" s="7">
        <v>532.32024129291744</v>
      </c>
      <c r="O11" s="7">
        <v>504.16984552954762</v>
      </c>
      <c r="P11" s="7">
        <v>498.66372064036824</v>
      </c>
      <c r="Q11" s="7">
        <v>471.92722786271571</v>
      </c>
      <c r="R11" s="7">
        <v>433.12397547344784</v>
      </c>
    </row>
    <row r="12" spans="1:22" ht="11.25" customHeight="1" x14ac:dyDescent="0.25">
      <c r="A12" s="52" t="s">
        <v>268</v>
      </c>
      <c r="B12" s="53" t="s">
        <v>267</v>
      </c>
      <c r="C12" s="6">
        <v>567.95301182639446</v>
      </c>
      <c r="D12" s="6">
        <v>539.20416</v>
      </c>
      <c r="E12" s="6">
        <v>547.96595000000002</v>
      </c>
      <c r="F12" s="6">
        <v>575.53129999999999</v>
      </c>
      <c r="G12" s="6">
        <v>496.81799000000001</v>
      </c>
      <c r="H12" s="6">
        <v>441.584670489112</v>
      </c>
      <c r="I12" s="6">
        <v>416.88600000000002</v>
      </c>
      <c r="J12" s="6">
        <v>434.28176999999999</v>
      </c>
      <c r="K12" s="6">
        <v>454.02564999999998</v>
      </c>
      <c r="L12" s="6">
        <v>473.57104000000004</v>
      </c>
      <c r="M12" s="6">
        <v>553.90656193244808</v>
      </c>
      <c r="N12" s="6">
        <v>532.32024129291744</v>
      </c>
      <c r="O12" s="6">
        <v>504.16984552954762</v>
      </c>
      <c r="P12" s="6">
        <v>498.66372064036824</v>
      </c>
      <c r="Q12" s="6">
        <v>471.92722786271571</v>
      </c>
      <c r="R12" s="6">
        <v>433.12397547344784</v>
      </c>
    </row>
    <row r="13" spans="1:22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22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22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22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4.135557380792898</v>
      </c>
      <c r="D21" s="5">
        <v>4.0927900000006581</v>
      </c>
      <c r="E21" s="5">
        <v>3.0883500000003314</v>
      </c>
      <c r="F21" s="5">
        <v>4.0905200000003079</v>
      </c>
      <c r="G21" s="5">
        <v>4.0951600000008757</v>
      </c>
      <c r="H21" s="5">
        <v>4.1353177570063835</v>
      </c>
      <c r="I21" s="5">
        <v>3.1002799999995432</v>
      </c>
      <c r="J21" s="5">
        <v>5.1814300000001374</v>
      </c>
      <c r="K21" s="5">
        <v>5.1807100000007527</v>
      </c>
      <c r="L21" s="5">
        <v>5.2742699999987579</v>
      </c>
      <c r="M21" s="5">
        <v>3.0570803849743129</v>
      </c>
      <c r="N21" s="5">
        <v>3.056879847594189</v>
      </c>
      <c r="O21" s="5">
        <v>3.0572546619964669</v>
      </c>
      <c r="P21" s="5">
        <v>4.0840411979886539</v>
      </c>
      <c r="Q21" s="5">
        <v>4.0838741110645174</v>
      </c>
      <c r="R21" s="5">
        <v>4.0837736923979833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4.135557380792898</v>
      </c>
      <c r="D30" s="4">
        <v>4.0927900000006581</v>
      </c>
      <c r="E30" s="4">
        <v>3.0883500000003314</v>
      </c>
      <c r="F30" s="4">
        <v>4.0905200000003079</v>
      </c>
      <c r="G30" s="4">
        <v>4.0951600000008757</v>
      </c>
      <c r="H30" s="4">
        <v>4.1353177570063835</v>
      </c>
      <c r="I30" s="4">
        <v>3.1002799999995432</v>
      </c>
      <c r="J30" s="4">
        <v>5.1814300000001374</v>
      </c>
      <c r="K30" s="4">
        <v>5.1807100000007527</v>
      </c>
      <c r="L30" s="4">
        <v>5.2742699999987579</v>
      </c>
      <c r="M30" s="4">
        <v>3.0570803849743129</v>
      </c>
      <c r="N30" s="4">
        <v>3.056879847594189</v>
      </c>
      <c r="O30" s="4">
        <v>3.0572546619964669</v>
      </c>
      <c r="P30" s="4">
        <v>4.0840411979886539</v>
      </c>
      <c r="Q30" s="4">
        <v>4.0838741110645174</v>
      </c>
      <c r="R30" s="4">
        <v>4.0837736923979833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1.0783808087681113</v>
      </c>
      <c r="D34" s="7">
        <v>1.0660099999999453</v>
      </c>
      <c r="E34" s="7">
        <v>1.0877700000000337</v>
      </c>
      <c r="F34" s="7">
        <v>1.0641299999999747</v>
      </c>
      <c r="G34" s="7">
        <v>1.0683799999999355</v>
      </c>
      <c r="H34" s="7">
        <v>1.0782520391788566</v>
      </c>
      <c r="I34" s="7">
        <v>0</v>
      </c>
      <c r="J34" s="7">
        <v>2.14005000000002</v>
      </c>
      <c r="K34" s="7">
        <v>2.1379299999999635</v>
      </c>
      <c r="L34" s="7">
        <v>3.2358199999999968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3.0571765720247868</v>
      </c>
      <c r="D43" s="7">
        <v>3.0267800000007128</v>
      </c>
      <c r="E43" s="7">
        <v>2.0005800000002978</v>
      </c>
      <c r="F43" s="7">
        <v>3.0263900000003332</v>
      </c>
      <c r="G43" s="7">
        <v>3.0267800000009402</v>
      </c>
      <c r="H43" s="7">
        <v>3.0570657178275269</v>
      </c>
      <c r="I43" s="7">
        <v>3.1002799999995432</v>
      </c>
      <c r="J43" s="7">
        <v>3.0413800000001174</v>
      </c>
      <c r="K43" s="7">
        <v>3.0427800000007892</v>
      </c>
      <c r="L43" s="7">
        <v>2.0384499999987611</v>
      </c>
      <c r="M43" s="7">
        <v>3.0570803849743129</v>
      </c>
      <c r="N43" s="7">
        <v>3.056879847594189</v>
      </c>
      <c r="O43" s="7">
        <v>3.0572546619964669</v>
      </c>
      <c r="P43" s="7">
        <v>4.0840411979886539</v>
      </c>
      <c r="Q43" s="7">
        <v>4.0838741110645174</v>
      </c>
      <c r="R43" s="7">
        <v>4.0837736923979833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716.12911210314064</v>
      </c>
      <c r="D52" s="5">
        <v>741.30671000000052</v>
      </c>
      <c r="E52" s="5">
        <v>734.79582000000062</v>
      </c>
      <c r="F52" s="5">
        <v>750.60288000000219</v>
      </c>
      <c r="G52" s="5">
        <v>782.70016999999905</v>
      </c>
      <c r="H52" s="5">
        <v>775.60382793297435</v>
      </c>
      <c r="I52" s="5">
        <v>771.59132999999974</v>
      </c>
      <c r="J52" s="5">
        <v>757.93402999999989</v>
      </c>
      <c r="K52" s="5">
        <v>768.18536000000051</v>
      </c>
      <c r="L52" s="5">
        <v>647.8235100000004</v>
      </c>
      <c r="M52" s="5">
        <v>741.31538939950485</v>
      </c>
      <c r="N52" s="5">
        <v>733.54862660065157</v>
      </c>
      <c r="O52" s="5">
        <v>721.62923919249431</v>
      </c>
      <c r="P52" s="5">
        <v>709.71496757283671</v>
      </c>
      <c r="Q52" s="5">
        <v>702.52011260811628</v>
      </c>
      <c r="R52" s="5">
        <v>717.23147813674632</v>
      </c>
    </row>
    <row r="53" spans="1:18" ht="11.25" customHeight="1" x14ac:dyDescent="0.25">
      <c r="A53" s="48" t="s">
        <v>187</v>
      </c>
      <c r="B53" s="49" t="s">
        <v>186</v>
      </c>
      <c r="C53" s="4">
        <v>318.19279648464908</v>
      </c>
      <c r="D53" s="4">
        <v>319.00671000000057</v>
      </c>
      <c r="E53" s="4">
        <v>312.89582000000064</v>
      </c>
      <c r="F53" s="4">
        <v>304.60288000000219</v>
      </c>
      <c r="G53" s="4">
        <v>280.11653999999908</v>
      </c>
      <c r="H53" s="4">
        <v>289.0986210924284</v>
      </c>
      <c r="I53" s="4">
        <v>271.49132999999983</v>
      </c>
      <c r="J53" s="4">
        <v>257.10926999999992</v>
      </c>
      <c r="K53" s="4">
        <v>259.00203000000056</v>
      </c>
      <c r="L53" s="4">
        <v>229.62351000000035</v>
      </c>
      <c r="M53" s="4">
        <v>282.15220265293192</v>
      </c>
      <c r="N53" s="4">
        <v>278.68470361469372</v>
      </c>
      <c r="O53" s="4">
        <v>277.27462352900875</v>
      </c>
      <c r="P53" s="4">
        <v>271.54638878181322</v>
      </c>
      <c r="Q53" s="4">
        <v>265.5276601384503</v>
      </c>
      <c r="R53" s="4">
        <v>259.00562395998622</v>
      </c>
    </row>
    <row r="54" spans="1:18" ht="11.25" customHeight="1" x14ac:dyDescent="0.25">
      <c r="A54" s="48" t="s">
        <v>185</v>
      </c>
      <c r="B54" s="49" t="s">
        <v>184</v>
      </c>
      <c r="C54" s="4">
        <v>397.93631561849162</v>
      </c>
      <c r="D54" s="4">
        <v>422.29999999999995</v>
      </c>
      <c r="E54" s="4">
        <v>421.9</v>
      </c>
      <c r="F54" s="4">
        <v>446</v>
      </c>
      <c r="G54" s="4">
        <v>502.58362999999997</v>
      </c>
      <c r="H54" s="4">
        <v>486.50520684054601</v>
      </c>
      <c r="I54" s="4">
        <v>500.09999999999997</v>
      </c>
      <c r="J54" s="4">
        <v>500.82475999999997</v>
      </c>
      <c r="K54" s="4">
        <v>509.18332999999996</v>
      </c>
      <c r="L54" s="4">
        <v>418.2</v>
      </c>
      <c r="M54" s="4">
        <v>459.16318674657293</v>
      </c>
      <c r="N54" s="4">
        <v>454.86392298595786</v>
      </c>
      <c r="O54" s="4">
        <v>444.35461566348556</v>
      </c>
      <c r="P54" s="4">
        <v>438.16857879102349</v>
      </c>
      <c r="Q54" s="4">
        <v>436.99245246966598</v>
      </c>
      <c r="R54" s="4">
        <v>458.22585417676004</v>
      </c>
    </row>
    <row r="55" spans="1:18" ht="11.25" customHeight="1" x14ac:dyDescent="0.25">
      <c r="A55" s="50" t="s">
        <v>183</v>
      </c>
      <c r="B55" s="51" t="s">
        <v>182</v>
      </c>
      <c r="C55" s="7">
        <v>166.20802671049461</v>
      </c>
      <c r="D55" s="7">
        <v>164.6</v>
      </c>
      <c r="E55" s="7">
        <v>158.5</v>
      </c>
      <c r="F55" s="7">
        <v>168.2</v>
      </c>
      <c r="G55" s="7">
        <v>209.7</v>
      </c>
      <c r="H55" s="7">
        <v>195.877519824209</v>
      </c>
      <c r="I55" s="7">
        <v>205.2</v>
      </c>
      <c r="J55" s="7">
        <v>211.02475999999999</v>
      </c>
      <c r="K55" s="7">
        <v>203.9</v>
      </c>
      <c r="L55" s="7">
        <v>167</v>
      </c>
      <c r="M55" s="7">
        <v>194.90408671791138</v>
      </c>
      <c r="N55" s="7">
        <v>191.13028392987604</v>
      </c>
      <c r="O55" s="7">
        <v>181.81520607214136</v>
      </c>
      <c r="P55" s="7">
        <v>182.89008445790083</v>
      </c>
      <c r="Q55" s="7">
        <v>195.11321295500099</v>
      </c>
      <c r="R55" s="7">
        <v>210.2560442393156</v>
      </c>
    </row>
    <row r="56" spans="1:18" ht="11.25" customHeight="1" x14ac:dyDescent="0.25">
      <c r="A56" s="50" t="s">
        <v>181</v>
      </c>
      <c r="B56" s="51" t="s">
        <v>180</v>
      </c>
      <c r="C56" s="7">
        <v>231.72828890799701</v>
      </c>
      <c r="D56" s="7">
        <v>257.7</v>
      </c>
      <c r="E56" s="7">
        <v>263.39999999999998</v>
      </c>
      <c r="F56" s="7">
        <v>277.8</v>
      </c>
      <c r="G56" s="7">
        <v>292.88362999999998</v>
      </c>
      <c r="H56" s="7">
        <v>290.62768701633701</v>
      </c>
      <c r="I56" s="7">
        <v>294.89999999999998</v>
      </c>
      <c r="J56" s="7">
        <v>289.8</v>
      </c>
      <c r="K56" s="7">
        <v>305.28332999999998</v>
      </c>
      <c r="L56" s="7">
        <v>251.2</v>
      </c>
      <c r="M56" s="7">
        <v>264.25910002866158</v>
      </c>
      <c r="N56" s="7">
        <v>263.73363905608181</v>
      </c>
      <c r="O56" s="7">
        <v>262.53940959134422</v>
      </c>
      <c r="P56" s="7">
        <v>255.27849433312267</v>
      </c>
      <c r="Q56" s="7">
        <v>241.87923951466499</v>
      </c>
      <c r="R56" s="7">
        <v>247.96980993744444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2.3884598564109183E-2</v>
      </c>
      <c r="I60" s="5">
        <v>0</v>
      </c>
      <c r="J60" s="5">
        <v>0.1000000000003638</v>
      </c>
      <c r="K60" s="5">
        <v>0</v>
      </c>
      <c r="L60" s="5">
        <v>0.20001000000002023</v>
      </c>
      <c r="M60" s="5">
        <v>0.42991621520241097</v>
      </c>
      <c r="N60" s="5">
        <v>0.14330623103296602</v>
      </c>
      <c r="O60" s="5">
        <v>0.16719260958188897</v>
      </c>
      <c r="P60" s="5">
        <v>0.19107780860485946</v>
      </c>
      <c r="Q60" s="5">
        <v>0.14330749973805723</v>
      </c>
      <c r="R60" s="5">
        <v>2.3884738274318806E-2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225.61577398429108</v>
      </c>
      <c r="D79" s="5">
        <v>225.81005999999979</v>
      </c>
      <c r="E79" s="5">
        <v>221.20213000000012</v>
      </c>
      <c r="F79" s="5">
        <v>228.21385000000009</v>
      </c>
      <c r="G79" s="5">
        <v>232.81637000000228</v>
      </c>
      <c r="H79" s="5">
        <v>233.61976568398131</v>
      </c>
      <c r="I79" s="5">
        <v>230.3897999999981</v>
      </c>
      <c r="J79" s="5">
        <v>236.62422000000061</v>
      </c>
      <c r="K79" s="5">
        <v>228.59591000000182</v>
      </c>
      <c r="L79" s="5">
        <v>204.70371000000023</v>
      </c>
      <c r="M79" s="5">
        <v>226.83035172429709</v>
      </c>
      <c r="N79" s="5">
        <v>231.39301141866872</v>
      </c>
      <c r="O79" s="5">
        <v>232.68233166267692</v>
      </c>
      <c r="P79" s="5">
        <v>227.68679145149554</v>
      </c>
      <c r="Q79" s="5">
        <v>232.49148394018675</v>
      </c>
      <c r="R79" s="5">
        <v>225.87496871187432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2214.3466539219435</v>
      </c>
      <c r="D2" s="45">
        <v>2323.8474268475593</v>
      </c>
      <c r="E2" s="45">
        <v>2347.266681818473</v>
      </c>
      <c r="F2" s="45">
        <v>2460.0423645749065</v>
      </c>
      <c r="G2" s="45">
        <v>2511.7121480531659</v>
      </c>
      <c r="H2" s="45">
        <v>2486.9369953112632</v>
      </c>
      <c r="I2" s="45">
        <v>2313.7641711948295</v>
      </c>
      <c r="J2" s="45">
        <v>2509.3646966392685</v>
      </c>
      <c r="K2" s="45">
        <v>2368.4548919790968</v>
      </c>
      <c r="L2" s="45">
        <v>1967.8234659116538</v>
      </c>
      <c r="M2" s="45">
        <v>2210.8217585579655</v>
      </c>
      <c r="N2" s="45">
        <v>2363.4883204661637</v>
      </c>
      <c r="O2" s="45">
        <v>2430.6460179701421</v>
      </c>
      <c r="P2" s="45">
        <v>2317.8696512093934</v>
      </c>
      <c r="Q2" s="45">
        <v>2356.7984388044943</v>
      </c>
      <c r="R2" s="45">
        <v>2394.722720221439</v>
      </c>
    </row>
    <row r="3" spans="1:18" ht="11.25" customHeight="1" x14ac:dyDescent="0.25">
      <c r="A3" s="46" t="s">
        <v>286</v>
      </c>
      <c r="B3" s="47" t="s">
        <v>285</v>
      </c>
      <c r="C3" s="5">
        <v>1284.6336076661973</v>
      </c>
      <c r="D3" s="5">
        <v>1366.1588508645862</v>
      </c>
      <c r="E3" s="5">
        <v>1400.3551458198381</v>
      </c>
      <c r="F3" s="5">
        <v>1488.8912667567142</v>
      </c>
      <c r="G3" s="5">
        <v>1505.2424093121358</v>
      </c>
      <c r="H3" s="5">
        <v>1487.0011125463193</v>
      </c>
      <c r="I3" s="5">
        <v>1323.1353468989021</v>
      </c>
      <c r="J3" s="5">
        <v>1524.6998561914916</v>
      </c>
      <c r="K3" s="5">
        <v>1380.2542133259174</v>
      </c>
      <c r="L3" s="5">
        <v>1115.7411586845556</v>
      </c>
      <c r="M3" s="5">
        <v>1250.787993240127</v>
      </c>
      <c r="N3" s="5">
        <v>1411.2460227976112</v>
      </c>
      <c r="O3" s="5">
        <v>1486.435642959802</v>
      </c>
      <c r="P3" s="5">
        <v>1388.4700678544953</v>
      </c>
      <c r="Q3" s="5">
        <v>1429.0072135558482</v>
      </c>
      <c r="R3" s="5">
        <v>1457.366141026012</v>
      </c>
    </row>
    <row r="4" spans="1:18" ht="11.25" customHeight="1" x14ac:dyDescent="0.25">
      <c r="A4" s="48" t="s">
        <v>284</v>
      </c>
      <c r="B4" s="49" t="s">
        <v>283</v>
      </c>
      <c r="C4" s="4">
        <v>1284.6336076661973</v>
      </c>
      <c r="D4" s="4">
        <v>1366.1588508645862</v>
      </c>
      <c r="E4" s="4">
        <v>1400.3551458198381</v>
      </c>
      <c r="F4" s="4">
        <v>1488.8912667567142</v>
      </c>
      <c r="G4" s="4">
        <v>1505.2424093121358</v>
      </c>
      <c r="H4" s="4">
        <v>1487.0011125463193</v>
      </c>
      <c r="I4" s="4">
        <v>1323.1353468989021</v>
      </c>
      <c r="J4" s="4">
        <v>1524.6998561914916</v>
      </c>
      <c r="K4" s="4">
        <v>1380.2542133259174</v>
      </c>
      <c r="L4" s="4">
        <v>1115.7411586845556</v>
      </c>
      <c r="M4" s="4">
        <v>1250.787993240127</v>
      </c>
      <c r="N4" s="4">
        <v>1411.2460227976112</v>
      </c>
      <c r="O4" s="4">
        <v>1486.435642959802</v>
      </c>
      <c r="P4" s="4">
        <v>1388.4700678544953</v>
      </c>
      <c r="Q4" s="4">
        <v>1429.0072135558482</v>
      </c>
      <c r="R4" s="4">
        <v>1457.366141026012</v>
      </c>
    </row>
    <row r="5" spans="1:18" ht="11.25" customHeight="1" x14ac:dyDescent="0.25">
      <c r="A5" s="50" t="s">
        <v>282</v>
      </c>
      <c r="B5" s="51" t="s">
        <v>281</v>
      </c>
      <c r="C5" s="7">
        <v>716.680595839803</v>
      </c>
      <c r="D5" s="7">
        <v>826.95469086458615</v>
      </c>
      <c r="E5" s="7">
        <v>852.38919581983816</v>
      </c>
      <c r="F5" s="7">
        <v>913.35996675671424</v>
      </c>
      <c r="G5" s="7">
        <v>1008.4244193121359</v>
      </c>
      <c r="H5" s="7">
        <v>1045.4164420572072</v>
      </c>
      <c r="I5" s="7">
        <v>906.2493468989021</v>
      </c>
      <c r="J5" s="7">
        <v>1090.4180861914915</v>
      </c>
      <c r="K5" s="7">
        <v>926.22856332591743</v>
      </c>
      <c r="L5" s="7">
        <v>642.17011868455563</v>
      </c>
      <c r="M5" s="7">
        <v>696.88143130767901</v>
      </c>
      <c r="N5" s="7">
        <v>878.92578150469376</v>
      </c>
      <c r="O5" s="7">
        <v>982.26579743025422</v>
      </c>
      <c r="P5" s="7">
        <v>889.80634721412707</v>
      </c>
      <c r="Q5" s="7">
        <v>957.07998569313247</v>
      </c>
      <c r="R5" s="7">
        <v>1024.2421655525641</v>
      </c>
    </row>
    <row r="6" spans="1:18" ht="11.25" customHeight="1" x14ac:dyDescent="0.25">
      <c r="A6" s="52" t="s">
        <v>280</v>
      </c>
      <c r="B6" s="53" t="s">
        <v>279</v>
      </c>
      <c r="C6" s="6">
        <v>4.8935848191206528</v>
      </c>
      <c r="D6" s="6">
        <v>3.4985379831026111</v>
      </c>
      <c r="E6" s="6">
        <v>3.4989682612468891</v>
      </c>
      <c r="F6" s="6">
        <v>2.7990311997344439</v>
      </c>
      <c r="G6" s="6">
        <v>3.4992558806322975</v>
      </c>
      <c r="H6" s="6">
        <v>3.4862149638979711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26.586035987282752</v>
      </c>
      <c r="P6" s="6">
        <v>24.497786891907978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711.78701102068237</v>
      </c>
      <c r="D7" s="6">
        <v>823.45615288148349</v>
      </c>
      <c r="E7" s="6">
        <v>848.89022755859128</v>
      </c>
      <c r="F7" s="6">
        <v>910.56093555697976</v>
      </c>
      <c r="G7" s="6">
        <v>1004.9251634315036</v>
      </c>
      <c r="H7" s="6">
        <v>1041.9302270933092</v>
      </c>
      <c r="I7" s="6">
        <v>906.2493468989021</v>
      </c>
      <c r="J7" s="6">
        <v>1090.4180861914915</v>
      </c>
      <c r="K7" s="6">
        <v>926.22856332591743</v>
      </c>
      <c r="L7" s="6">
        <v>642.17011868455563</v>
      </c>
      <c r="M7" s="6">
        <v>696.88143130767901</v>
      </c>
      <c r="N7" s="6">
        <v>878.92578150469376</v>
      </c>
      <c r="O7" s="6">
        <v>955.67976144297143</v>
      </c>
      <c r="P7" s="6">
        <v>865.30856032221914</v>
      </c>
      <c r="Q7" s="6">
        <v>957.07998569313247</v>
      </c>
      <c r="R7" s="6">
        <v>1024.2421655525641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567.95301182639446</v>
      </c>
      <c r="D11" s="7">
        <v>539.20416</v>
      </c>
      <c r="E11" s="7">
        <v>547.96595000000002</v>
      </c>
      <c r="F11" s="7">
        <v>575.53129999999999</v>
      </c>
      <c r="G11" s="7">
        <v>496.81799000000001</v>
      </c>
      <c r="H11" s="7">
        <v>441.584670489112</v>
      </c>
      <c r="I11" s="7">
        <v>416.88600000000002</v>
      </c>
      <c r="J11" s="7">
        <v>434.28176999999999</v>
      </c>
      <c r="K11" s="7">
        <v>454.02564999999998</v>
      </c>
      <c r="L11" s="7">
        <v>473.57104000000004</v>
      </c>
      <c r="M11" s="7">
        <v>553.90656193244808</v>
      </c>
      <c r="N11" s="7">
        <v>532.32024129291744</v>
      </c>
      <c r="O11" s="7">
        <v>504.16984552954762</v>
      </c>
      <c r="P11" s="7">
        <v>498.66372064036824</v>
      </c>
      <c r="Q11" s="7">
        <v>471.92722786271571</v>
      </c>
      <c r="R11" s="7">
        <v>433.12397547344784</v>
      </c>
    </row>
    <row r="12" spans="1:18" ht="11.25" customHeight="1" x14ac:dyDescent="0.25">
      <c r="A12" s="52" t="s">
        <v>268</v>
      </c>
      <c r="B12" s="53" t="s">
        <v>267</v>
      </c>
      <c r="C12" s="6">
        <v>567.95301182639446</v>
      </c>
      <c r="D12" s="6">
        <v>539.20416</v>
      </c>
      <c r="E12" s="6">
        <v>547.96595000000002</v>
      </c>
      <c r="F12" s="6">
        <v>575.53129999999999</v>
      </c>
      <c r="G12" s="6">
        <v>496.81799000000001</v>
      </c>
      <c r="H12" s="6">
        <v>441.584670489112</v>
      </c>
      <c r="I12" s="6">
        <v>416.88600000000002</v>
      </c>
      <c r="J12" s="6">
        <v>434.28176999999999</v>
      </c>
      <c r="K12" s="6">
        <v>454.02564999999998</v>
      </c>
      <c r="L12" s="6">
        <v>473.57104000000004</v>
      </c>
      <c r="M12" s="6">
        <v>553.90656193244808</v>
      </c>
      <c r="N12" s="6">
        <v>532.32024129291744</v>
      </c>
      <c r="O12" s="6">
        <v>504.16984552954762</v>
      </c>
      <c r="P12" s="6">
        <v>498.66372064036824</v>
      </c>
      <c r="Q12" s="6">
        <v>471.92722786271571</v>
      </c>
      <c r="R12" s="6">
        <v>433.12397547344784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4.0798349845211064</v>
      </c>
      <c r="D21" s="5">
        <v>4.048687998857841</v>
      </c>
      <c r="E21" s="5">
        <v>3.0585769696384868</v>
      </c>
      <c r="F21" s="5">
        <v>4.0542355110213268</v>
      </c>
      <c r="G21" s="5">
        <v>4.0553936864230469</v>
      </c>
      <c r="H21" s="5">
        <v>4.0938660285550776</v>
      </c>
      <c r="I21" s="5">
        <v>3.0643878012541128</v>
      </c>
      <c r="J21" s="5">
        <v>5.1234964845858277</v>
      </c>
      <c r="K21" s="5">
        <v>5.1251078123006986</v>
      </c>
      <c r="L21" s="5">
        <v>5.2448957965824743</v>
      </c>
      <c r="M21" s="5">
        <v>3.0273993265593555</v>
      </c>
      <c r="N21" s="5">
        <v>3.0188571571604603</v>
      </c>
      <c r="O21" s="5">
        <v>3.0261773191946699</v>
      </c>
      <c r="P21" s="5">
        <v>4.0440661095084511</v>
      </c>
      <c r="Q21" s="5">
        <v>4.0471763021976033</v>
      </c>
      <c r="R21" s="5">
        <v>4.0526214725282719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4.0798349845211064</v>
      </c>
      <c r="D30" s="4">
        <v>4.048687998857841</v>
      </c>
      <c r="E30" s="4">
        <v>3.0585769696384868</v>
      </c>
      <c r="F30" s="4">
        <v>4.0542355110213268</v>
      </c>
      <c r="G30" s="4">
        <v>4.0553936864230469</v>
      </c>
      <c r="H30" s="4">
        <v>4.0938660285550776</v>
      </c>
      <c r="I30" s="4">
        <v>3.0643878012541128</v>
      </c>
      <c r="J30" s="4">
        <v>5.1234964845858277</v>
      </c>
      <c r="K30" s="4">
        <v>5.1251078123006986</v>
      </c>
      <c r="L30" s="4">
        <v>5.2448957965824743</v>
      </c>
      <c r="M30" s="4">
        <v>3.0273993265593555</v>
      </c>
      <c r="N30" s="4">
        <v>3.0188571571604603</v>
      </c>
      <c r="O30" s="4">
        <v>3.0261773191946699</v>
      </c>
      <c r="P30" s="4">
        <v>4.0440661095084511</v>
      </c>
      <c r="Q30" s="4">
        <v>4.0471763021976033</v>
      </c>
      <c r="R30" s="4">
        <v>4.0526214725282719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1.0639582186734522</v>
      </c>
      <c r="D34" s="7">
        <v>1.0546129166075227</v>
      </c>
      <c r="E34" s="7">
        <v>1.0773923992308843</v>
      </c>
      <c r="F34" s="7">
        <v>1.0547682726315617</v>
      </c>
      <c r="G34" s="7">
        <v>1.0580920405170671</v>
      </c>
      <c r="H34" s="7">
        <v>1.0675320272208293</v>
      </c>
      <c r="I34" s="7">
        <v>0</v>
      </c>
      <c r="J34" s="7">
        <v>2.1162790142712806</v>
      </c>
      <c r="K34" s="7">
        <v>2.1151263061036416</v>
      </c>
      <c r="L34" s="7">
        <v>3.2178893172933738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3.0158767658476542</v>
      </c>
      <c r="D43" s="7">
        <v>2.9940750822503186</v>
      </c>
      <c r="E43" s="7">
        <v>1.9811845704076025</v>
      </c>
      <c r="F43" s="7">
        <v>2.9994672383897649</v>
      </c>
      <c r="G43" s="7">
        <v>2.99730164590598</v>
      </c>
      <c r="H43" s="7">
        <v>3.0263340013342481</v>
      </c>
      <c r="I43" s="7">
        <v>3.0643878012541128</v>
      </c>
      <c r="J43" s="7">
        <v>3.0072174703145471</v>
      </c>
      <c r="K43" s="7">
        <v>3.009981506197057</v>
      </c>
      <c r="L43" s="7">
        <v>2.0270064792891009</v>
      </c>
      <c r="M43" s="7">
        <v>3.0273993265593555</v>
      </c>
      <c r="N43" s="7">
        <v>3.0188571571604603</v>
      </c>
      <c r="O43" s="7">
        <v>3.0261773191946699</v>
      </c>
      <c r="P43" s="7">
        <v>4.0440661095084511</v>
      </c>
      <c r="Q43" s="7">
        <v>4.0471763021976033</v>
      </c>
      <c r="R43" s="7">
        <v>4.0526214725282719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711.14291653767964</v>
      </c>
      <c r="D52" s="5">
        <v>737.05995212617688</v>
      </c>
      <c r="E52" s="5">
        <v>730.91259196362705</v>
      </c>
      <c r="F52" s="5">
        <v>746.83872803820827</v>
      </c>
      <c r="G52" s="5">
        <v>778.48883214335922</v>
      </c>
      <c r="H52" s="5">
        <v>771.31489225047221</v>
      </c>
      <c r="I52" s="5">
        <v>767.08107025728259</v>
      </c>
      <c r="J52" s="5">
        <v>753.104549816896</v>
      </c>
      <c r="K52" s="5">
        <v>763.84837389845916</v>
      </c>
      <c r="L52" s="5">
        <v>646.04487892665907</v>
      </c>
      <c r="M52" s="5">
        <v>737.7422945967437</v>
      </c>
      <c r="N52" s="5">
        <v>728.5160152711087</v>
      </c>
      <c r="O52" s="5">
        <v>717.3859206896102</v>
      </c>
      <c r="P52" s="5">
        <v>705.86142002460599</v>
      </c>
      <c r="Q52" s="5">
        <v>698.9409212720625</v>
      </c>
      <c r="R52" s="5">
        <v>714.09029340967231</v>
      </c>
    </row>
    <row r="53" spans="1:18" ht="11.25" customHeight="1" x14ac:dyDescent="0.25">
      <c r="A53" s="48" t="s">
        <v>187</v>
      </c>
      <c r="B53" s="49" t="s">
        <v>186</v>
      </c>
      <c r="C53" s="4">
        <v>313.20660091918796</v>
      </c>
      <c r="D53" s="4">
        <v>314.75995212617693</v>
      </c>
      <c r="E53" s="4">
        <v>309.01259196362707</v>
      </c>
      <c r="F53" s="4">
        <v>300.83872803820822</v>
      </c>
      <c r="G53" s="4">
        <v>275.90520214335925</v>
      </c>
      <c r="H53" s="4">
        <v>284.80968540992626</v>
      </c>
      <c r="I53" s="4">
        <v>266.98107025728257</v>
      </c>
      <c r="J53" s="4">
        <v>252.27978981689608</v>
      </c>
      <c r="K53" s="4">
        <v>254.66504389845917</v>
      </c>
      <c r="L53" s="4">
        <v>227.84487892665905</v>
      </c>
      <c r="M53" s="4">
        <v>278.57910785017071</v>
      </c>
      <c r="N53" s="4">
        <v>273.65209228515084</v>
      </c>
      <c r="O53" s="4">
        <v>273.03130502612464</v>
      </c>
      <c r="P53" s="4">
        <v>267.6928412335825</v>
      </c>
      <c r="Q53" s="4">
        <v>261.94846880239652</v>
      </c>
      <c r="R53" s="4">
        <v>255.8644392329123</v>
      </c>
    </row>
    <row r="54" spans="1:18" ht="11.25" customHeight="1" x14ac:dyDescent="0.25">
      <c r="A54" s="48" t="s">
        <v>185</v>
      </c>
      <c r="B54" s="49" t="s">
        <v>184</v>
      </c>
      <c r="C54" s="4">
        <v>397.93631561849162</v>
      </c>
      <c r="D54" s="4">
        <v>422.29999999999995</v>
      </c>
      <c r="E54" s="4">
        <v>421.9</v>
      </c>
      <c r="F54" s="4">
        <v>446</v>
      </c>
      <c r="G54" s="4">
        <v>502.58362999999997</v>
      </c>
      <c r="H54" s="4">
        <v>486.50520684054601</v>
      </c>
      <c r="I54" s="4">
        <v>500.09999999999997</v>
      </c>
      <c r="J54" s="4">
        <v>500.82475999999997</v>
      </c>
      <c r="K54" s="4">
        <v>509.18332999999996</v>
      </c>
      <c r="L54" s="4">
        <v>418.2</v>
      </c>
      <c r="M54" s="4">
        <v>459.16318674657293</v>
      </c>
      <c r="N54" s="4">
        <v>454.86392298595786</v>
      </c>
      <c r="O54" s="4">
        <v>444.35461566348556</v>
      </c>
      <c r="P54" s="4">
        <v>438.16857879102349</v>
      </c>
      <c r="Q54" s="4">
        <v>436.99245246966598</v>
      </c>
      <c r="R54" s="4">
        <v>458.22585417676004</v>
      </c>
    </row>
    <row r="55" spans="1:18" ht="11.25" customHeight="1" x14ac:dyDescent="0.25">
      <c r="A55" s="50" t="s">
        <v>183</v>
      </c>
      <c r="B55" s="51" t="s">
        <v>182</v>
      </c>
      <c r="C55" s="7">
        <v>166.20802671049461</v>
      </c>
      <c r="D55" s="7">
        <v>164.6</v>
      </c>
      <c r="E55" s="7">
        <v>158.5</v>
      </c>
      <c r="F55" s="7">
        <v>168.2</v>
      </c>
      <c r="G55" s="7">
        <v>209.7</v>
      </c>
      <c r="H55" s="7">
        <v>195.877519824209</v>
      </c>
      <c r="I55" s="7">
        <v>205.2</v>
      </c>
      <c r="J55" s="7">
        <v>211.02475999999999</v>
      </c>
      <c r="K55" s="7">
        <v>203.9</v>
      </c>
      <c r="L55" s="7">
        <v>167</v>
      </c>
      <c r="M55" s="7">
        <v>194.90408671791138</v>
      </c>
      <c r="N55" s="7">
        <v>191.13028392987604</v>
      </c>
      <c r="O55" s="7">
        <v>181.81520607214136</v>
      </c>
      <c r="P55" s="7">
        <v>182.89008445790083</v>
      </c>
      <c r="Q55" s="7">
        <v>195.11321295500099</v>
      </c>
      <c r="R55" s="7">
        <v>210.2560442393156</v>
      </c>
    </row>
    <row r="56" spans="1:18" ht="11.25" customHeight="1" x14ac:dyDescent="0.25">
      <c r="A56" s="50" t="s">
        <v>181</v>
      </c>
      <c r="B56" s="51" t="s">
        <v>180</v>
      </c>
      <c r="C56" s="7">
        <v>231.72828890799701</v>
      </c>
      <c r="D56" s="7">
        <v>257.7</v>
      </c>
      <c r="E56" s="7">
        <v>263.39999999999998</v>
      </c>
      <c r="F56" s="7">
        <v>277.8</v>
      </c>
      <c r="G56" s="7">
        <v>292.88362999999998</v>
      </c>
      <c r="H56" s="7">
        <v>290.62768701633701</v>
      </c>
      <c r="I56" s="7">
        <v>294.89999999999998</v>
      </c>
      <c r="J56" s="7">
        <v>289.8</v>
      </c>
      <c r="K56" s="7">
        <v>305.28332999999998</v>
      </c>
      <c r="L56" s="7">
        <v>251.2</v>
      </c>
      <c r="M56" s="7">
        <v>264.25910002866158</v>
      </c>
      <c r="N56" s="7">
        <v>263.73363905608181</v>
      </c>
      <c r="O56" s="7">
        <v>262.53940959134422</v>
      </c>
      <c r="P56" s="7">
        <v>255.27849433312267</v>
      </c>
      <c r="Q56" s="7">
        <v>241.87923951466499</v>
      </c>
      <c r="R56" s="7">
        <v>247.96980993744444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2.3631551971612812E-2</v>
      </c>
      <c r="I60" s="5">
        <v>0</v>
      </c>
      <c r="J60" s="5">
        <v>9.8816600090199935E-2</v>
      </c>
      <c r="K60" s="5">
        <v>0</v>
      </c>
      <c r="L60" s="5">
        <v>0.19882944791209786</v>
      </c>
      <c r="M60" s="5">
        <v>0.42551473814350999</v>
      </c>
      <c r="N60" s="5">
        <v>0.14142790351837972</v>
      </c>
      <c r="O60" s="5">
        <v>0.16540184087509563</v>
      </c>
      <c r="P60" s="5">
        <v>0.18910129114162072</v>
      </c>
      <c r="Q60" s="5">
        <v>0.14194667327601915</v>
      </c>
      <c r="R60" s="5">
        <v>2.3692206708169808E-2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214.49029473354523</v>
      </c>
      <c r="D79" s="5">
        <v>216.57993585793858</v>
      </c>
      <c r="E79" s="5">
        <v>212.94036706536932</v>
      </c>
      <c r="F79" s="5">
        <v>220.25813426896278</v>
      </c>
      <c r="G79" s="5">
        <v>223.92551291124784</v>
      </c>
      <c r="H79" s="5">
        <v>224.50349293394507</v>
      </c>
      <c r="I79" s="5">
        <v>220.48336623739073</v>
      </c>
      <c r="J79" s="5">
        <v>226.33797754620488</v>
      </c>
      <c r="K79" s="5">
        <v>219.22719694241965</v>
      </c>
      <c r="L79" s="5">
        <v>200.59370305594427</v>
      </c>
      <c r="M79" s="5">
        <v>218.83855665639183</v>
      </c>
      <c r="N79" s="5">
        <v>220.56599733676492</v>
      </c>
      <c r="O79" s="5">
        <v>223.63287516066049</v>
      </c>
      <c r="P79" s="5">
        <v>219.30499592964208</v>
      </c>
      <c r="Q79" s="5">
        <v>224.66118100110978</v>
      </c>
      <c r="R79" s="5">
        <v>219.1899721065179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16.573864505338275</v>
      </c>
      <c r="D2" s="45">
        <v>13.866563152441518</v>
      </c>
      <c r="E2" s="45">
        <v>12.482138181551122</v>
      </c>
      <c r="F2" s="45">
        <v>12.052705425096079</v>
      </c>
      <c r="G2" s="45">
        <v>13.480321946821432</v>
      </c>
      <c r="H2" s="45">
        <v>13.78440622516041</v>
      </c>
      <c r="I2" s="45">
        <v>14.802708805167967</v>
      </c>
      <c r="J2" s="45">
        <v>15.555373360732553</v>
      </c>
      <c r="K2" s="45">
        <v>14.088758020906162</v>
      </c>
      <c r="L2" s="45">
        <v>6.0479140883458697</v>
      </c>
      <c r="M2" s="45">
        <v>11.837298437333859</v>
      </c>
      <c r="N2" s="45">
        <v>16.248179504793363</v>
      </c>
      <c r="O2" s="45">
        <v>13.621844077210216</v>
      </c>
      <c r="P2" s="45">
        <v>12.540365714372705</v>
      </c>
      <c r="Q2" s="45">
        <v>11.695397850149959</v>
      </c>
      <c r="R2" s="45">
        <v>10.073182360799684</v>
      </c>
    </row>
    <row r="3" spans="1:18" ht="11.25" customHeight="1" x14ac:dyDescent="0.25">
      <c r="A3" s="46" t="s">
        <v>286</v>
      </c>
      <c r="B3" s="47" t="s">
        <v>285</v>
      </c>
      <c r="C3" s="5">
        <v>0.40646729285951189</v>
      </c>
      <c r="D3" s="5">
        <v>0.34557913541384666</v>
      </c>
      <c r="E3" s="5">
        <v>0.30737418018490237</v>
      </c>
      <c r="F3" s="5">
        <v>0.29655324328581001</v>
      </c>
      <c r="G3" s="5">
        <v>0.33836068784932927</v>
      </c>
      <c r="H3" s="5">
        <v>0.3374930175782187</v>
      </c>
      <c r="I3" s="5">
        <v>0.35012310109789269</v>
      </c>
      <c r="J3" s="5">
        <v>0.38053380850851681</v>
      </c>
      <c r="K3" s="5">
        <v>0.32745667408255485</v>
      </c>
      <c r="L3" s="5">
        <v>0.1287213154444089</v>
      </c>
      <c r="M3" s="5">
        <v>0.23832603119353735</v>
      </c>
      <c r="N3" s="5">
        <v>0.34865307539837431</v>
      </c>
      <c r="O3" s="5">
        <v>0.29620096080109093</v>
      </c>
      <c r="P3" s="5">
        <v>0.26307103834507828</v>
      </c>
      <c r="Q3" s="5">
        <v>0.24784493969025334</v>
      </c>
      <c r="R3" s="5">
        <v>0.21565627693348688</v>
      </c>
    </row>
    <row r="4" spans="1:18" ht="11.25" customHeight="1" x14ac:dyDescent="0.25">
      <c r="A4" s="48" t="s">
        <v>284</v>
      </c>
      <c r="B4" s="49" t="s">
        <v>283</v>
      </c>
      <c r="C4" s="4">
        <v>0.40646729285951189</v>
      </c>
      <c r="D4" s="4">
        <v>0.34557913541384666</v>
      </c>
      <c r="E4" s="4">
        <v>0.30737418018490237</v>
      </c>
      <c r="F4" s="4">
        <v>0.29655324328581001</v>
      </c>
      <c r="G4" s="4">
        <v>0.33836068784932927</v>
      </c>
      <c r="H4" s="4">
        <v>0.3374930175782187</v>
      </c>
      <c r="I4" s="4">
        <v>0.35012310109789269</v>
      </c>
      <c r="J4" s="4">
        <v>0.38053380850851681</v>
      </c>
      <c r="K4" s="4">
        <v>0.32745667408255485</v>
      </c>
      <c r="L4" s="4">
        <v>0.1287213154444089</v>
      </c>
      <c r="M4" s="4">
        <v>0.23832603119353735</v>
      </c>
      <c r="N4" s="4">
        <v>0.34865307539837431</v>
      </c>
      <c r="O4" s="4">
        <v>0.29620096080109093</v>
      </c>
      <c r="P4" s="4">
        <v>0.26307103834507828</v>
      </c>
      <c r="Q4" s="4">
        <v>0.24784493969025334</v>
      </c>
      <c r="R4" s="4">
        <v>0.21565627693348688</v>
      </c>
    </row>
    <row r="5" spans="1:18" ht="11.25" customHeight="1" x14ac:dyDescent="0.25">
      <c r="A5" s="50" t="s">
        <v>282</v>
      </c>
      <c r="B5" s="51" t="s">
        <v>281</v>
      </c>
      <c r="C5" s="7">
        <v>0.40646729285951189</v>
      </c>
      <c r="D5" s="7">
        <v>0.34557913541384666</v>
      </c>
      <c r="E5" s="7">
        <v>0.30737418018490237</v>
      </c>
      <c r="F5" s="7">
        <v>0.29655324328581001</v>
      </c>
      <c r="G5" s="7">
        <v>0.33836068784932927</v>
      </c>
      <c r="H5" s="7">
        <v>0.3374930175782187</v>
      </c>
      <c r="I5" s="7">
        <v>0.35012310109789269</v>
      </c>
      <c r="J5" s="7">
        <v>0.38053380850851681</v>
      </c>
      <c r="K5" s="7">
        <v>0.32745667408255485</v>
      </c>
      <c r="L5" s="7">
        <v>0.1287213154444089</v>
      </c>
      <c r="M5" s="7">
        <v>0.23832603119353735</v>
      </c>
      <c r="N5" s="7">
        <v>0.34865307539837431</v>
      </c>
      <c r="O5" s="7">
        <v>0.29620096080109093</v>
      </c>
      <c r="P5" s="7">
        <v>0.26307103834507828</v>
      </c>
      <c r="Q5" s="7">
        <v>0.24784493969025334</v>
      </c>
      <c r="R5" s="7">
        <v>0.21565627693348688</v>
      </c>
    </row>
    <row r="6" spans="1:18" ht="11.25" customHeight="1" x14ac:dyDescent="0.25">
      <c r="A6" s="52" t="s">
        <v>280</v>
      </c>
      <c r="B6" s="53" t="s">
        <v>279</v>
      </c>
      <c r="C6" s="6">
        <v>2.7754095553209623E-3</v>
      </c>
      <c r="D6" s="6">
        <v>1.4620168973817904E-3</v>
      </c>
      <c r="E6" s="6">
        <v>1.2617387762161592E-3</v>
      </c>
      <c r="F6" s="6">
        <v>9.0880026555906213E-4</v>
      </c>
      <c r="G6" s="6">
        <v>1.17411935297973E-3</v>
      </c>
      <c r="H6" s="6">
        <v>1.1254588705118529E-3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8.0169842255806145E-3</v>
      </c>
      <c r="P6" s="6">
        <v>7.242764962274606E-3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0.40369188330419092</v>
      </c>
      <c r="D7" s="6">
        <v>0.34411711851646487</v>
      </c>
      <c r="E7" s="6">
        <v>0.30611244140868621</v>
      </c>
      <c r="F7" s="6">
        <v>0.29564444302025095</v>
      </c>
      <c r="G7" s="6">
        <v>0.33718656849634954</v>
      </c>
      <c r="H7" s="6">
        <v>0.33636755870770685</v>
      </c>
      <c r="I7" s="6">
        <v>0.35012310109789269</v>
      </c>
      <c r="J7" s="6">
        <v>0.38053380850851681</v>
      </c>
      <c r="K7" s="6">
        <v>0.32745667408255485</v>
      </c>
      <c r="L7" s="6">
        <v>0.1287213154444089</v>
      </c>
      <c r="M7" s="6">
        <v>0.23832603119353735</v>
      </c>
      <c r="N7" s="6">
        <v>0.34865307539837431</v>
      </c>
      <c r="O7" s="6">
        <v>0.28818397657551031</v>
      </c>
      <c r="P7" s="6">
        <v>0.25582827338280367</v>
      </c>
      <c r="Q7" s="6">
        <v>0.24784493969025334</v>
      </c>
      <c r="R7" s="6">
        <v>0.21565627693348688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5.5722396271791652E-2</v>
      </c>
      <c r="D21" s="5">
        <v>4.4102001142816816E-2</v>
      </c>
      <c r="E21" s="5">
        <v>2.9773030361844643E-2</v>
      </c>
      <c r="F21" s="5">
        <v>3.6284488978981289E-2</v>
      </c>
      <c r="G21" s="5">
        <v>3.976631357782856E-2</v>
      </c>
      <c r="H21" s="5">
        <v>4.1451728451306069E-2</v>
      </c>
      <c r="I21" s="5">
        <v>3.589219874543037E-2</v>
      </c>
      <c r="J21" s="5">
        <v>5.7933515414309689E-2</v>
      </c>
      <c r="K21" s="5">
        <v>5.5602187700054095E-2</v>
      </c>
      <c r="L21" s="5">
        <v>2.9374203416283162E-2</v>
      </c>
      <c r="M21" s="5">
        <v>2.9681058414957384E-2</v>
      </c>
      <c r="N21" s="5">
        <v>3.8022690433728634E-2</v>
      </c>
      <c r="O21" s="5">
        <v>3.107734280179697E-2</v>
      </c>
      <c r="P21" s="5">
        <v>3.9975088480202814E-2</v>
      </c>
      <c r="Q21" s="5">
        <v>3.6697808866914094E-2</v>
      </c>
      <c r="R21" s="5">
        <v>3.1152219869711395E-2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5.5722396271791652E-2</v>
      </c>
      <c r="D30" s="4">
        <v>4.4102001142816816E-2</v>
      </c>
      <c r="E30" s="4">
        <v>2.9773030361844643E-2</v>
      </c>
      <c r="F30" s="4">
        <v>3.6284488978981289E-2</v>
      </c>
      <c r="G30" s="4">
        <v>3.976631357782856E-2</v>
      </c>
      <c r="H30" s="4">
        <v>4.1451728451306069E-2</v>
      </c>
      <c r="I30" s="4">
        <v>3.589219874543037E-2</v>
      </c>
      <c r="J30" s="4">
        <v>5.7933515414309689E-2</v>
      </c>
      <c r="K30" s="4">
        <v>5.5602187700054095E-2</v>
      </c>
      <c r="L30" s="4">
        <v>2.9374203416283162E-2</v>
      </c>
      <c r="M30" s="4">
        <v>2.9681058414957384E-2</v>
      </c>
      <c r="N30" s="4">
        <v>3.8022690433728634E-2</v>
      </c>
      <c r="O30" s="4">
        <v>3.107734280179697E-2</v>
      </c>
      <c r="P30" s="4">
        <v>3.9975088480202814E-2</v>
      </c>
      <c r="Q30" s="4">
        <v>3.6697808866914094E-2</v>
      </c>
      <c r="R30" s="4">
        <v>3.1152219869711395E-2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1.4422590094659071E-2</v>
      </c>
      <c r="D34" s="7">
        <v>1.1397083392422624E-2</v>
      </c>
      <c r="E34" s="7">
        <v>1.0377600769149398E-2</v>
      </c>
      <c r="F34" s="7">
        <v>9.3617273684130087E-3</v>
      </c>
      <c r="G34" s="7">
        <v>1.0287959482868425E-2</v>
      </c>
      <c r="H34" s="7">
        <v>1.0720011958027298E-2</v>
      </c>
      <c r="I34" s="7">
        <v>0</v>
      </c>
      <c r="J34" s="7">
        <v>2.3770985728739369E-2</v>
      </c>
      <c r="K34" s="7">
        <v>2.2803693896321864E-2</v>
      </c>
      <c r="L34" s="7">
        <v>1.7930682706623013E-2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4.1299806177132581E-2</v>
      </c>
      <c r="D43" s="7">
        <v>3.2704917750394191E-2</v>
      </c>
      <c r="E43" s="7">
        <v>1.9395429592695246E-2</v>
      </c>
      <c r="F43" s="7">
        <v>2.692276161056828E-2</v>
      </c>
      <c r="G43" s="7">
        <v>2.9478354094960135E-2</v>
      </c>
      <c r="H43" s="7">
        <v>3.0731716493278771E-2</v>
      </c>
      <c r="I43" s="7">
        <v>3.589219874543037E-2</v>
      </c>
      <c r="J43" s="7">
        <v>3.416252968557032E-2</v>
      </c>
      <c r="K43" s="7">
        <v>3.2798493803732232E-2</v>
      </c>
      <c r="L43" s="7">
        <v>1.1443520709660149E-2</v>
      </c>
      <c r="M43" s="7">
        <v>2.9681058414957384E-2</v>
      </c>
      <c r="N43" s="7">
        <v>3.8022690433728634E-2</v>
      </c>
      <c r="O43" s="7">
        <v>3.107734280179697E-2</v>
      </c>
      <c r="P43" s="7">
        <v>3.9975088480202814E-2</v>
      </c>
      <c r="Q43" s="7">
        <v>3.6697808866914094E-2</v>
      </c>
      <c r="R43" s="7">
        <v>3.1152219869711395E-2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4.9861955654611165</v>
      </c>
      <c r="D52" s="5">
        <v>4.2467578738236398</v>
      </c>
      <c r="E52" s="5">
        <v>3.8832280363735663</v>
      </c>
      <c r="F52" s="5">
        <v>3.7641519617939707</v>
      </c>
      <c r="G52" s="5">
        <v>4.2113378566398296</v>
      </c>
      <c r="H52" s="5">
        <v>4.2889356825021423</v>
      </c>
      <c r="I52" s="5">
        <v>4.5102597427172668</v>
      </c>
      <c r="J52" s="5">
        <v>4.8294801831038399</v>
      </c>
      <c r="K52" s="5">
        <v>4.3369861015413846</v>
      </c>
      <c r="L52" s="5">
        <v>1.7786310733413018</v>
      </c>
      <c r="M52" s="5">
        <v>3.5730948027612044</v>
      </c>
      <c r="N52" s="5">
        <v>5.032611329542874</v>
      </c>
      <c r="O52" s="5">
        <v>4.2433185028841081</v>
      </c>
      <c r="P52" s="5">
        <v>3.853547548230722</v>
      </c>
      <c r="Q52" s="5">
        <v>3.5791913360537819</v>
      </c>
      <c r="R52" s="5">
        <v>3.1411847270739202</v>
      </c>
    </row>
    <row r="53" spans="1:18" ht="11.25" customHeight="1" x14ac:dyDescent="0.25">
      <c r="A53" s="48" t="s">
        <v>187</v>
      </c>
      <c r="B53" s="49" t="s">
        <v>186</v>
      </c>
      <c r="C53" s="4">
        <v>4.9861955654611165</v>
      </c>
      <c r="D53" s="4">
        <v>4.2467578738236398</v>
      </c>
      <c r="E53" s="4">
        <v>3.8832280363735663</v>
      </c>
      <c r="F53" s="4">
        <v>3.7641519617939707</v>
      </c>
      <c r="G53" s="4">
        <v>4.2113378566398296</v>
      </c>
      <c r="H53" s="4">
        <v>4.2889356825021423</v>
      </c>
      <c r="I53" s="4">
        <v>4.5102597427172668</v>
      </c>
      <c r="J53" s="4">
        <v>4.8294801831038399</v>
      </c>
      <c r="K53" s="4">
        <v>4.3369861015413846</v>
      </c>
      <c r="L53" s="4">
        <v>1.7786310733413018</v>
      </c>
      <c r="M53" s="4">
        <v>3.5730948027612044</v>
      </c>
      <c r="N53" s="4">
        <v>5.032611329542874</v>
      </c>
      <c r="O53" s="4">
        <v>4.2433185028841081</v>
      </c>
      <c r="P53" s="4">
        <v>3.853547548230722</v>
      </c>
      <c r="Q53" s="4">
        <v>3.5791913360537819</v>
      </c>
      <c r="R53" s="4">
        <v>3.1411847270739202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2.5304659249637124E-4</v>
      </c>
      <c r="I60" s="5">
        <v>0</v>
      </c>
      <c r="J60" s="5">
        <v>1.1833999101638626E-3</v>
      </c>
      <c r="K60" s="5">
        <v>0</v>
      </c>
      <c r="L60" s="5">
        <v>1.1805520879223652E-3</v>
      </c>
      <c r="M60" s="5">
        <v>4.4014770589009822E-3</v>
      </c>
      <c r="N60" s="5">
        <v>1.8783275145863032E-3</v>
      </c>
      <c r="O60" s="5">
        <v>1.7907687067933442E-3</v>
      </c>
      <c r="P60" s="5">
        <v>1.9765174632387361E-3</v>
      </c>
      <c r="Q60" s="5">
        <v>1.3608264620380839E-3</v>
      </c>
      <c r="R60" s="5">
        <v>1.9253156614899847E-4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11.125479250745855</v>
      </c>
      <c r="D79" s="5">
        <v>9.2301241420612143</v>
      </c>
      <c r="E79" s="5">
        <v>8.2617629346308092</v>
      </c>
      <c r="F79" s="5">
        <v>7.9557157310373157</v>
      </c>
      <c r="G79" s="5">
        <v>8.8908570887544442</v>
      </c>
      <c r="H79" s="5">
        <v>9.116272750036245</v>
      </c>
      <c r="I79" s="5">
        <v>9.906433762607378</v>
      </c>
      <c r="J79" s="5">
        <v>10.286242453795722</v>
      </c>
      <c r="K79" s="5">
        <v>9.3687130575821698</v>
      </c>
      <c r="L79" s="5">
        <v>4.1100069440559537</v>
      </c>
      <c r="M79" s="5">
        <v>7.9917950679052581</v>
      </c>
      <c r="N79" s="5">
        <v>10.827014081903798</v>
      </c>
      <c r="O79" s="5">
        <v>9.0494565020164259</v>
      </c>
      <c r="P79" s="5">
        <v>8.3817955218534621</v>
      </c>
      <c r="Q79" s="5">
        <v>7.8303029390769723</v>
      </c>
      <c r="R79" s="5">
        <v>6.6849966053564174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420</v>
      </c>
      <c r="B1" s="42" t="s">
        <v>419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614.09507739014339</v>
      </c>
      <c r="D2" s="45">
        <v>588.19897000000014</v>
      </c>
      <c r="E2" s="45">
        <v>582.30358999999953</v>
      </c>
      <c r="F2" s="45">
        <v>584.50756999999999</v>
      </c>
      <c r="G2" s="45">
        <v>642.51864999999998</v>
      </c>
      <c r="H2" s="45">
        <v>641.02517327322914</v>
      </c>
      <c r="I2" s="45">
        <v>583.10036000000002</v>
      </c>
      <c r="J2" s="45">
        <v>621.73203000000001</v>
      </c>
      <c r="K2" s="45">
        <v>652.79097999999999</v>
      </c>
      <c r="L2" s="45">
        <v>404.10210999999998</v>
      </c>
      <c r="M2" s="45">
        <v>496.84799043049071</v>
      </c>
      <c r="N2" s="45">
        <v>604.28395806093636</v>
      </c>
      <c r="O2" s="45">
        <v>311.93102011208271</v>
      </c>
      <c r="P2" s="45">
        <v>310.75751498069195</v>
      </c>
      <c r="Q2" s="45">
        <v>192.58129731424208</v>
      </c>
      <c r="R2" s="45">
        <v>240.58852786621225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7.1415747061036585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0.95537802778392589</v>
      </c>
      <c r="P21" s="5">
        <v>2.0302349979537349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7.1415747061036585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0.95537802778392589</v>
      </c>
      <c r="P30" s="4">
        <v>2.0302349979537349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7.1415747061036585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2.0302349979537349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0.95537802778392589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0.95537802778392589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95.15957331405447</v>
      </c>
      <c r="D52" s="5">
        <v>88.782970000000006</v>
      </c>
      <c r="E52" s="5">
        <v>87.683779999999999</v>
      </c>
      <c r="F52" s="5">
        <v>83.397419999999997</v>
      </c>
      <c r="G52" s="5">
        <v>98.401920000000004</v>
      </c>
      <c r="H52" s="5">
        <v>96.565244966680083</v>
      </c>
      <c r="I52" s="5">
        <v>91.100999999999999</v>
      </c>
      <c r="J52" s="5">
        <v>105.39962</v>
      </c>
      <c r="K52" s="5">
        <v>103.31664000000001</v>
      </c>
      <c r="L52" s="5">
        <v>74.096140000000005</v>
      </c>
      <c r="M52" s="5">
        <v>86.079294255633201</v>
      </c>
      <c r="N52" s="5">
        <v>78.294277279012249</v>
      </c>
      <c r="O52" s="5">
        <v>64.129758306088817</v>
      </c>
      <c r="P52" s="5">
        <v>64.183413674499889</v>
      </c>
      <c r="Q52" s="5">
        <v>51.710657929274987</v>
      </c>
      <c r="R52" s="5">
        <v>63.372385038028241</v>
      </c>
    </row>
    <row r="53" spans="1:18" ht="11.25" customHeight="1" x14ac:dyDescent="0.25">
      <c r="A53" s="48" t="s">
        <v>187</v>
      </c>
      <c r="B53" s="49" t="s">
        <v>186</v>
      </c>
      <c r="C53" s="4">
        <v>95.15957331405447</v>
      </c>
      <c r="D53" s="4">
        <v>88.782970000000006</v>
      </c>
      <c r="E53" s="4">
        <v>87.683779999999999</v>
      </c>
      <c r="F53" s="4">
        <v>83.397419999999997</v>
      </c>
      <c r="G53" s="4">
        <v>98.401920000000004</v>
      </c>
      <c r="H53" s="4">
        <v>96.565244966680083</v>
      </c>
      <c r="I53" s="4">
        <v>91.100999999999999</v>
      </c>
      <c r="J53" s="4">
        <v>105.39962</v>
      </c>
      <c r="K53" s="4">
        <v>103.31664000000001</v>
      </c>
      <c r="L53" s="4">
        <v>74.096140000000005</v>
      </c>
      <c r="M53" s="4">
        <v>86.079294255633201</v>
      </c>
      <c r="N53" s="4">
        <v>78.294277279012249</v>
      </c>
      <c r="O53" s="4">
        <v>64.129758306088817</v>
      </c>
      <c r="P53" s="4">
        <v>64.183413674499889</v>
      </c>
      <c r="Q53" s="4">
        <v>51.710657929274987</v>
      </c>
      <c r="R53" s="4">
        <v>63.372385038028241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0.26273962069944901</v>
      </c>
      <c r="D60" s="5">
        <v>0.59990000000016153</v>
      </c>
      <c r="E60" s="5">
        <v>0.49992999999949461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2.3884490837528079E-2</v>
      </c>
      <c r="N60" s="5">
        <v>0.28661533871806982</v>
      </c>
      <c r="O60" s="5">
        <v>8.3357458205542159</v>
      </c>
      <c r="P60" s="5">
        <v>0.50161780094995401</v>
      </c>
      <c r="Q60" s="5">
        <v>0.71653749869047756</v>
      </c>
      <c r="R60" s="5">
        <v>2.3170496383726791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511.53118974928577</v>
      </c>
      <c r="D79" s="5">
        <v>498.81610000000001</v>
      </c>
      <c r="E79" s="5">
        <v>494.11988000000002</v>
      </c>
      <c r="F79" s="5">
        <v>501.11014999999998</v>
      </c>
      <c r="G79" s="5">
        <v>544.11672999999996</v>
      </c>
      <c r="H79" s="5">
        <v>544.45992830654905</v>
      </c>
      <c r="I79" s="5">
        <v>491.99936000000002</v>
      </c>
      <c r="J79" s="5">
        <v>516.33240999999998</v>
      </c>
      <c r="K79" s="5">
        <v>549.47433999999998</v>
      </c>
      <c r="L79" s="5">
        <v>330.00596999999999</v>
      </c>
      <c r="M79" s="5">
        <v>410.74481168401996</v>
      </c>
      <c r="N79" s="5">
        <v>525.70306544320601</v>
      </c>
      <c r="O79" s="5">
        <v>238.51013795765573</v>
      </c>
      <c r="P79" s="5">
        <v>244.04224850728835</v>
      </c>
      <c r="Q79" s="5">
        <v>140.15410188627661</v>
      </c>
      <c r="R79" s="5">
        <v>174.89909318981131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415.53959729198903</v>
      </c>
      <c r="D2" s="45">
        <v>400.09864407601577</v>
      </c>
      <c r="E2" s="45">
        <v>392.55801437104884</v>
      </c>
      <c r="F2" s="45">
        <v>393.85186621769839</v>
      </c>
      <c r="G2" s="45">
        <v>448.67365335065733</v>
      </c>
      <c r="H2" s="45">
        <v>445.51769858590092</v>
      </c>
      <c r="I2" s="45">
        <v>399.00950702665091</v>
      </c>
      <c r="J2" s="45">
        <v>430.9757789167482</v>
      </c>
      <c r="K2" s="45">
        <v>447.53820983762239</v>
      </c>
      <c r="L2" s="45">
        <v>282.48597124426442</v>
      </c>
      <c r="M2" s="45">
        <v>334.11725844112016</v>
      </c>
      <c r="N2" s="45">
        <v>402.83044745392704</v>
      </c>
      <c r="O2" s="45">
        <v>134.93561248240005</v>
      </c>
      <c r="P2" s="45">
        <v>77.155192978334298</v>
      </c>
      <c r="Q2" s="45">
        <v>52.917831137970936</v>
      </c>
      <c r="R2" s="45">
        <v>74.895227810900039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2.5552571420658503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0.27447413035813945</v>
      </c>
      <c r="P21" s="5">
        <v>0.1740456340712763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2.5552571420658503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0.27447413035813945</v>
      </c>
      <c r="P30" s="4">
        <v>0.1740456340712763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2.5552571420658503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0.1740456340712763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0.27447413035813945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0.27447413035813945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33.852878264820234</v>
      </c>
      <c r="D52" s="5">
        <v>31.314130821486668</v>
      </c>
      <c r="E52" s="5">
        <v>30.409627763560081</v>
      </c>
      <c r="F52" s="5">
        <v>29.389894603968489</v>
      </c>
      <c r="G52" s="5">
        <v>37.42395915820633</v>
      </c>
      <c r="H52" s="5">
        <v>36.221250149251418</v>
      </c>
      <c r="I52" s="5">
        <v>33.39326150421951</v>
      </c>
      <c r="J52" s="5">
        <v>40.527612271601235</v>
      </c>
      <c r="K52" s="5">
        <v>38.301423591207964</v>
      </c>
      <c r="L52" s="5">
        <v>29.385423662058678</v>
      </c>
      <c r="M52" s="5">
        <v>31.123739528102281</v>
      </c>
      <c r="N52" s="5">
        <v>28.242625950365237</v>
      </c>
      <c r="O52" s="5">
        <v>10.122591070279023</v>
      </c>
      <c r="P52" s="5">
        <v>5.2871353085453308</v>
      </c>
      <c r="Q52" s="5">
        <v>4.8427153997795873</v>
      </c>
      <c r="R52" s="5">
        <v>6.908971569314641</v>
      </c>
    </row>
    <row r="53" spans="1:18" ht="11.25" customHeight="1" x14ac:dyDescent="0.25">
      <c r="A53" s="48" t="s">
        <v>187</v>
      </c>
      <c r="B53" s="49" t="s">
        <v>186</v>
      </c>
      <c r="C53" s="4">
        <v>33.852878264820234</v>
      </c>
      <c r="D53" s="4">
        <v>31.314130821486668</v>
      </c>
      <c r="E53" s="4">
        <v>30.409627763560081</v>
      </c>
      <c r="F53" s="4">
        <v>29.389894603968489</v>
      </c>
      <c r="G53" s="4">
        <v>37.42395915820633</v>
      </c>
      <c r="H53" s="4">
        <v>36.221250149251418</v>
      </c>
      <c r="I53" s="4">
        <v>33.39326150421951</v>
      </c>
      <c r="J53" s="4">
        <v>40.527612271601235</v>
      </c>
      <c r="K53" s="4">
        <v>38.301423591207964</v>
      </c>
      <c r="L53" s="4">
        <v>29.385423662058678</v>
      </c>
      <c r="M53" s="4">
        <v>31.123739528102281</v>
      </c>
      <c r="N53" s="4">
        <v>28.242625950365237</v>
      </c>
      <c r="O53" s="4">
        <v>10.122591070279023</v>
      </c>
      <c r="P53" s="4">
        <v>5.2871353085453308</v>
      </c>
      <c r="Q53" s="4">
        <v>4.8427153997795873</v>
      </c>
      <c r="R53" s="4">
        <v>6.908971569314641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0.1339044258285744</v>
      </c>
      <c r="D60" s="5">
        <v>0.30770221737871678</v>
      </c>
      <c r="E60" s="5">
        <v>0.25291390555062238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1.2432539343760589E-2</v>
      </c>
      <c r="N60" s="5">
        <v>0.14729911771574691</v>
      </c>
      <c r="O60" s="5">
        <v>2.3948076242554843</v>
      </c>
      <c r="P60" s="5">
        <v>7.4577508688438626E-2</v>
      </c>
      <c r="Q60" s="5">
        <v>0.11959263867261373</v>
      </c>
      <c r="R60" s="5">
        <v>0.44695499557146234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378.99755745927439</v>
      </c>
      <c r="D79" s="5">
        <v>368.47681103715041</v>
      </c>
      <c r="E79" s="5">
        <v>361.89547270193816</v>
      </c>
      <c r="F79" s="5">
        <v>364.46197161372987</v>
      </c>
      <c r="G79" s="5">
        <v>411.24969419245099</v>
      </c>
      <c r="H79" s="5">
        <v>409.29644843664948</v>
      </c>
      <c r="I79" s="5">
        <v>365.61624552243143</v>
      </c>
      <c r="J79" s="5">
        <v>390.44816664514696</v>
      </c>
      <c r="K79" s="5">
        <v>409.23678624641445</v>
      </c>
      <c r="L79" s="5">
        <v>253.10054758220576</v>
      </c>
      <c r="M79" s="5">
        <v>302.98108637367415</v>
      </c>
      <c r="N79" s="5">
        <v>374.44052238584607</v>
      </c>
      <c r="O79" s="5">
        <v>122.14373965750741</v>
      </c>
      <c r="P79" s="5">
        <v>71.619434527029256</v>
      </c>
      <c r="Q79" s="5">
        <v>47.955523099518736</v>
      </c>
      <c r="R79" s="5">
        <v>67.539301246013935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17.482872461472702</v>
      </c>
      <c r="D2" s="45">
        <v>17.413337790455635</v>
      </c>
      <c r="E2" s="45">
        <v>17.667871251580273</v>
      </c>
      <c r="F2" s="45">
        <v>7.4276636721866751</v>
      </c>
      <c r="G2" s="45">
        <v>7.5220917544674553</v>
      </c>
      <c r="H2" s="45">
        <v>7.6966636612267099</v>
      </c>
      <c r="I2" s="45">
        <v>3.586758794183289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0.52219963411586601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0.52219963411586601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0.52219963411586601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6.9970172409331806</v>
      </c>
      <c r="D52" s="5">
        <v>6.7476813676353231</v>
      </c>
      <c r="E52" s="5">
        <v>6.7633543422130069</v>
      </c>
      <c r="F52" s="5">
        <v>2.7149618937319731</v>
      </c>
      <c r="G52" s="5">
        <v>3.0875558847618971</v>
      </c>
      <c r="H52" s="5">
        <v>3.0834284235635887</v>
      </c>
      <c r="I52" s="5">
        <v>1.4770356255243682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6.9970172409331806</v>
      </c>
      <c r="D53" s="4">
        <v>6.7476813676353231</v>
      </c>
      <c r="E53" s="4">
        <v>6.7633543422130069</v>
      </c>
      <c r="F53" s="4">
        <v>2.7149618937319731</v>
      </c>
      <c r="G53" s="4">
        <v>3.0875558847618971</v>
      </c>
      <c r="H53" s="4">
        <v>3.0834284235635887</v>
      </c>
      <c r="I53" s="4">
        <v>1.4770356255243682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1.8482164982331125E-2</v>
      </c>
      <c r="D60" s="5">
        <v>4.3934238903751144E-2</v>
      </c>
      <c r="E60" s="5">
        <v>3.7343121867530943E-2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9.9451734214413232</v>
      </c>
      <c r="D79" s="5">
        <v>10.621722183916562</v>
      </c>
      <c r="E79" s="5">
        <v>10.867173787499734</v>
      </c>
      <c r="F79" s="5">
        <v>4.7127017784547025</v>
      </c>
      <c r="G79" s="5">
        <v>4.4345358697055586</v>
      </c>
      <c r="H79" s="5">
        <v>4.6132352376631207</v>
      </c>
      <c r="I79" s="5">
        <v>2.1097231686589208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181.07260763668157</v>
      </c>
      <c r="D2" s="45">
        <v>170.6869881335287</v>
      </c>
      <c r="E2" s="45">
        <v>172.07770437737037</v>
      </c>
      <c r="F2" s="45">
        <v>183.22804011011493</v>
      </c>
      <c r="G2" s="45">
        <v>186.32290489487525</v>
      </c>
      <c r="H2" s="45">
        <v>187.81081102610153</v>
      </c>
      <c r="I2" s="45">
        <v>180.5040941791658</v>
      </c>
      <c r="J2" s="45">
        <v>190.75625108325187</v>
      </c>
      <c r="K2" s="45">
        <v>205.2527701623776</v>
      </c>
      <c r="L2" s="45">
        <v>121.61613875573551</v>
      </c>
      <c r="M2" s="45">
        <v>162.7307319893705</v>
      </c>
      <c r="N2" s="45">
        <v>201.45351060700926</v>
      </c>
      <c r="O2" s="45">
        <v>176.99540762968266</v>
      </c>
      <c r="P2" s="45">
        <v>233.60232200235762</v>
      </c>
      <c r="Q2" s="45">
        <v>139.66346617627113</v>
      </c>
      <c r="R2" s="45">
        <v>165.69330005531219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4.0641179299219417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0.6809038974257865</v>
      </c>
      <c r="P21" s="5">
        <v>1.8561893638824585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4.0641179299219417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0.6809038974257865</v>
      </c>
      <c r="P30" s="4">
        <v>1.8561893638824585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4.0641179299219417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1.8561893638824585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0.6809038974257865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0.6809038974257865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54.309677808301053</v>
      </c>
      <c r="D52" s="5">
        <v>50.721157810878026</v>
      </c>
      <c r="E52" s="5">
        <v>50.510797894226911</v>
      </c>
      <c r="F52" s="5">
        <v>51.292563502299522</v>
      </c>
      <c r="G52" s="5">
        <v>57.890404957031777</v>
      </c>
      <c r="H52" s="5">
        <v>57.260566393865069</v>
      </c>
      <c r="I52" s="5">
        <v>56.230702870256117</v>
      </c>
      <c r="J52" s="5">
        <v>64.872007728398771</v>
      </c>
      <c r="K52" s="5">
        <v>65.015216408792043</v>
      </c>
      <c r="L52" s="5">
        <v>44.710716337941321</v>
      </c>
      <c r="M52" s="5">
        <v>54.955554727530924</v>
      </c>
      <c r="N52" s="5">
        <v>50.051651328647026</v>
      </c>
      <c r="O52" s="5">
        <v>54.007167235809803</v>
      </c>
      <c r="P52" s="5">
        <v>58.896278365954558</v>
      </c>
      <c r="Q52" s="5">
        <v>46.867942529495402</v>
      </c>
      <c r="R52" s="5">
        <v>56.463413468713604</v>
      </c>
    </row>
    <row r="53" spans="1:18" ht="11.25" customHeight="1" x14ac:dyDescent="0.25">
      <c r="A53" s="48" t="s">
        <v>187</v>
      </c>
      <c r="B53" s="49" t="s">
        <v>186</v>
      </c>
      <c r="C53" s="4">
        <v>54.309677808301053</v>
      </c>
      <c r="D53" s="4">
        <v>50.721157810878026</v>
      </c>
      <c r="E53" s="4">
        <v>50.510797894226911</v>
      </c>
      <c r="F53" s="4">
        <v>51.292563502299522</v>
      </c>
      <c r="G53" s="4">
        <v>57.890404957031777</v>
      </c>
      <c r="H53" s="4">
        <v>57.260566393865069</v>
      </c>
      <c r="I53" s="4">
        <v>56.230702870256117</v>
      </c>
      <c r="J53" s="4">
        <v>64.872007728398771</v>
      </c>
      <c r="K53" s="4">
        <v>65.015216408792043</v>
      </c>
      <c r="L53" s="4">
        <v>44.710716337941321</v>
      </c>
      <c r="M53" s="4">
        <v>54.955554727530924</v>
      </c>
      <c r="N53" s="4">
        <v>50.051651328647026</v>
      </c>
      <c r="O53" s="4">
        <v>54.007167235809803</v>
      </c>
      <c r="P53" s="4">
        <v>58.896278365954558</v>
      </c>
      <c r="Q53" s="4">
        <v>46.867942529495402</v>
      </c>
      <c r="R53" s="4">
        <v>56.463413468713604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0.11035302988854345</v>
      </c>
      <c r="D60" s="5">
        <v>0.24826354371769363</v>
      </c>
      <c r="E60" s="5">
        <v>0.20967297258134132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1.1451951493767489E-2</v>
      </c>
      <c r="N60" s="5">
        <v>0.13931622100232294</v>
      </c>
      <c r="O60" s="5">
        <v>5.940938196298732</v>
      </c>
      <c r="P60" s="5">
        <v>0.42704029226151535</v>
      </c>
      <c r="Q60" s="5">
        <v>0.59694486001786384</v>
      </c>
      <c r="R60" s="5">
        <v>1.8700946428012166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122.58845886857003</v>
      </c>
      <c r="D79" s="5">
        <v>119.71756677893299</v>
      </c>
      <c r="E79" s="5">
        <v>121.3572335105621</v>
      </c>
      <c r="F79" s="5">
        <v>131.93547660781542</v>
      </c>
      <c r="G79" s="5">
        <v>128.43249993784349</v>
      </c>
      <c r="H79" s="5">
        <v>130.55024463223646</v>
      </c>
      <c r="I79" s="5">
        <v>124.27339130890969</v>
      </c>
      <c r="J79" s="5">
        <v>125.88424335485308</v>
      </c>
      <c r="K79" s="5">
        <v>140.23755375358556</v>
      </c>
      <c r="L79" s="5">
        <v>76.905422417794185</v>
      </c>
      <c r="M79" s="5">
        <v>107.76372531034581</v>
      </c>
      <c r="N79" s="5">
        <v>151.26254305735992</v>
      </c>
      <c r="O79" s="5">
        <v>116.36639830014833</v>
      </c>
      <c r="P79" s="5">
        <v>172.42281398025909</v>
      </c>
      <c r="Q79" s="5">
        <v>92.198578786757849</v>
      </c>
      <c r="R79" s="5">
        <v>107.35979194379736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426</v>
      </c>
      <c r="B1" s="42" t="s">
        <v>425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7170.2481201830005</v>
      </c>
      <c r="D2" s="45">
        <v>7244.0136399999992</v>
      </c>
      <c r="E2" s="45">
        <v>7619.21101</v>
      </c>
      <c r="F2" s="45">
        <v>7869.5571099999997</v>
      </c>
      <c r="G2" s="45">
        <v>8004.0604700000004</v>
      </c>
      <c r="H2" s="45">
        <v>7866.5802195456308</v>
      </c>
      <c r="I2" s="45">
        <v>7608.2949399999998</v>
      </c>
      <c r="J2" s="45">
        <v>7757.6652299999996</v>
      </c>
      <c r="K2" s="45">
        <v>7182.4067500000001</v>
      </c>
      <c r="L2" s="45">
        <v>6750.8003000000008</v>
      </c>
      <c r="M2" s="45">
        <v>7230.0528548817101</v>
      </c>
      <c r="N2" s="45">
        <v>7051.2035871336366</v>
      </c>
      <c r="O2" s="45">
        <v>6976.5945817244174</v>
      </c>
      <c r="P2" s="45">
        <v>6881.1884864758813</v>
      </c>
      <c r="Q2" s="45">
        <v>6785.7752869011274</v>
      </c>
      <c r="R2" s="45">
        <v>6564.4759868115507</v>
      </c>
    </row>
    <row r="3" spans="1:18" ht="11.25" customHeight="1" x14ac:dyDescent="0.25">
      <c r="A3" s="46" t="s">
        <v>286</v>
      </c>
      <c r="B3" s="47" t="s">
        <v>285</v>
      </c>
      <c r="C3" s="5">
        <v>2.9139199388554502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1.3613255713642149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2.9139199388554502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1.3613255713642149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2.9139199388554502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2.9139199388554502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1.3613255713642149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1.3613255713642149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1770.4151772486414</v>
      </c>
      <c r="D21" s="5">
        <v>1989.7517200000002</v>
      </c>
      <c r="E21" s="5">
        <v>2284.13474</v>
      </c>
      <c r="F21" s="5">
        <v>2429.1000899999999</v>
      </c>
      <c r="G21" s="5">
        <v>2314.73162</v>
      </c>
      <c r="H21" s="5">
        <v>2118.4949200920259</v>
      </c>
      <c r="I21" s="5">
        <v>2552.2349599999998</v>
      </c>
      <c r="J21" s="5">
        <v>2729.7071300000002</v>
      </c>
      <c r="K21" s="5">
        <v>2349.8002900000001</v>
      </c>
      <c r="L21" s="5">
        <v>2271.9000100000003</v>
      </c>
      <c r="M21" s="5">
        <v>2460.6773344977573</v>
      </c>
      <c r="N21" s="5">
        <v>2250.641968388537</v>
      </c>
      <c r="O21" s="5">
        <v>2389.3701230309766</v>
      </c>
      <c r="P21" s="5">
        <v>2172.8804736843636</v>
      </c>
      <c r="Q21" s="5">
        <v>2265.2001619484272</v>
      </c>
      <c r="R21" s="5">
        <v>2136.5495094942926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1770.4151772486414</v>
      </c>
      <c r="D30" s="4">
        <v>1989.7517200000002</v>
      </c>
      <c r="E30" s="4">
        <v>2284.13474</v>
      </c>
      <c r="F30" s="4">
        <v>2429.1000899999999</v>
      </c>
      <c r="G30" s="4">
        <v>2314.73162</v>
      </c>
      <c r="H30" s="4">
        <v>2118.4949200920259</v>
      </c>
      <c r="I30" s="4">
        <v>2552.2349599999998</v>
      </c>
      <c r="J30" s="4">
        <v>2729.7071300000002</v>
      </c>
      <c r="K30" s="4">
        <v>2349.8002900000001</v>
      </c>
      <c r="L30" s="4">
        <v>2271.9000100000003</v>
      </c>
      <c r="M30" s="4">
        <v>2460.6773344977573</v>
      </c>
      <c r="N30" s="4">
        <v>2250.641968388537</v>
      </c>
      <c r="O30" s="4">
        <v>2389.3701230309766</v>
      </c>
      <c r="P30" s="4">
        <v>2172.8804736843636</v>
      </c>
      <c r="Q30" s="4">
        <v>2265.2001619484272</v>
      </c>
      <c r="R30" s="4">
        <v>2136.5495094942926</v>
      </c>
    </row>
    <row r="31" spans="1:18" ht="11.25" customHeight="1" x14ac:dyDescent="0.25">
      <c r="A31" s="50" t="s">
        <v>231</v>
      </c>
      <c r="B31" s="51" t="s">
        <v>230</v>
      </c>
      <c r="C31" s="7">
        <v>1651.6132601539719</v>
      </c>
      <c r="D31" s="7">
        <v>1872.8714500000001</v>
      </c>
      <c r="E31" s="7">
        <v>2181.6327000000001</v>
      </c>
      <c r="F31" s="7">
        <v>2345.6999999999998</v>
      </c>
      <c r="G31" s="7">
        <v>2273.4310799999998</v>
      </c>
      <c r="H31" s="7">
        <v>2079.08187637336</v>
      </c>
      <c r="I31" s="7">
        <v>2520.6361499999998</v>
      </c>
      <c r="J31" s="7">
        <v>2682.5351599999999</v>
      </c>
      <c r="K31" s="7">
        <v>2314.4</v>
      </c>
      <c r="L31" s="7">
        <v>2251.8000000000002</v>
      </c>
      <c r="M31" s="7">
        <v>2430.9887673187127</v>
      </c>
      <c r="N31" s="7">
        <v>2215.0968828445057</v>
      </c>
      <c r="O31" s="7">
        <v>2357.6000764306864</v>
      </c>
      <c r="P31" s="7">
        <v>2150.3296073373499</v>
      </c>
      <c r="Q31" s="7">
        <v>2203.2339734403367</v>
      </c>
      <c r="R31" s="7">
        <v>2086.6465147099607</v>
      </c>
    </row>
    <row r="32" spans="1:18" ht="11.25" customHeight="1" x14ac:dyDescent="0.25">
      <c r="A32" s="52" t="s">
        <v>229</v>
      </c>
      <c r="B32" s="53" t="s">
        <v>228</v>
      </c>
      <c r="C32" s="6">
        <v>1651.6132601539719</v>
      </c>
      <c r="D32" s="6">
        <v>1872.8714500000001</v>
      </c>
      <c r="E32" s="6">
        <v>2181.6327000000001</v>
      </c>
      <c r="F32" s="6">
        <v>2345.6999999999998</v>
      </c>
      <c r="G32" s="6">
        <v>2273.4310799999998</v>
      </c>
      <c r="H32" s="6">
        <v>2079.08187637336</v>
      </c>
      <c r="I32" s="6">
        <v>2520.6361499999998</v>
      </c>
      <c r="J32" s="6">
        <v>2682.5351599999999</v>
      </c>
      <c r="K32" s="6">
        <v>2314.4</v>
      </c>
      <c r="L32" s="6">
        <v>2251.8000000000002</v>
      </c>
      <c r="M32" s="6">
        <v>2430.9887673187127</v>
      </c>
      <c r="N32" s="6">
        <v>2215.0968828445057</v>
      </c>
      <c r="O32" s="6">
        <v>2357.6000764306864</v>
      </c>
      <c r="P32" s="6">
        <v>2150.3296073373499</v>
      </c>
      <c r="Q32" s="6">
        <v>2203.2339734403367</v>
      </c>
      <c r="R32" s="6">
        <v>2086.6465147099607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1.0782641957573116</v>
      </c>
      <c r="I34" s="7">
        <v>0</v>
      </c>
      <c r="J34" s="7">
        <v>3.1726299999999998</v>
      </c>
      <c r="K34" s="7">
        <v>0</v>
      </c>
      <c r="L34" s="7">
        <v>0</v>
      </c>
      <c r="M34" s="7">
        <v>0</v>
      </c>
      <c r="N34" s="7">
        <v>1.0797616537752219</v>
      </c>
      <c r="O34" s="7">
        <v>1.078295867714604</v>
      </c>
      <c r="P34" s="7">
        <v>4.3269644959380056</v>
      </c>
      <c r="Q34" s="7">
        <v>6.4823451830039787</v>
      </c>
      <c r="R34" s="7">
        <v>34.545304822432087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5.1110934061150237</v>
      </c>
      <c r="D43" s="7">
        <v>4.1004699999999996</v>
      </c>
      <c r="E43" s="7">
        <v>3.1009199999999999</v>
      </c>
      <c r="F43" s="7">
        <v>3.1</v>
      </c>
      <c r="G43" s="7">
        <v>3.10053</v>
      </c>
      <c r="H43" s="7">
        <v>2.030105591084399</v>
      </c>
      <c r="I43" s="7">
        <v>2.0003500000000001</v>
      </c>
      <c r="J43" s="7">
        <v>0.99995999999999996</v>
      </c>
      <c r="K43" s="7">
        <v>1.00041</v>
      </c>
      <c r="L43" s="7">
        <v>1</v>
      </c>
      <c r="M43" s="7">
        <v>1.0269989778257391</v>
      </c>
      <c r="N43" s="7">
        <v>1.0269308807302415</v>
      </c>
      <c r="O43" s="7">
        <v>2.0302215178474166</v>
      </c>
      <c r="P43" s="7">
        <v>1.0269775553178626</v>
      </c>
      <c r="Q43" s="7">
        <v>1.0269391039518763</v>
      </c>
      <c r="R43" s="7">
        <v>1.0269138524743553</v>
      </c>
    </row>
    <row r="44" spans="1:18" ht="11.25" customHeight="1" x14ac:dyDescent="0.25">
      <c r="A44" s="50" t="s">
        <v>205</v>
      </c>
      <c r="B44" s="51" t="s">
        <v>204</v>
      </c>
      <c r="C44" s="7">
        <v>6.6879215815784825</v>
      </c>
      <c r="D44" s="7">
        <v>13.400310000000008</v>
      </c>
      <c r="E44" s="7">
        <v>0</v>
      </c>
      <c r="F44" s="7">
        <v>0.99985000000000213</v>
      </c>
      <c r="G44" s="7">
        <v>0</v>
      </c>
      <c r="H44" s="7">
        <v>0</v>
      </c>
      <c r="I44" s="7">
        <v>1.8982399999999906</v>
      </c>
      <c r="J44" s="7">
        <v>0.99960000000000093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107.00290210697599</v>
      </c>
      <c r="D45" s="7">
        <v>99.379490000000004</v>
      </c>
      <c r="E45" s="7">
        <v>99.401120000000006</v>
      </c>
      <c r="F45" s="7">
        <v>79.300240000000002</v>
      </c>
      <c r="G45" s="7">
        <v>38.200009999999999</v>
      </c>
      <c r="H45" s="7">
        <v>36.304673931824148</v>
      </c>
      <c r="I45" s="7">
        <v>27.700220000000002</v>
      </c>
      <c r="J45" s="7">
        <v>41.999780000000001</v>
      </c>
      <c r="K45" s="7">
        <v>34.399880000000003</v>
      </c>
      <c r="L45" s="7">
        <v>19.100010000000001</v>
      </c>
      <c r="M45" s="7">
        <v>28.661568201218859</v>
      </c>
      <c r="N45" s="7">
        <v>33.438393009525825</v>
      </c>
      <c r="O45" s="7">
        <v>28.661529214728208</v>
      </c>
      <c r="P45" s="7">
        <v>17.196924295757437</v>
      </c>
      <c r="Q45" s="7">
        <v>54.456904221134671</v>
      </c>
      <c r="R45" s="7">
        <v>14.330776109425068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107.00290210697599</v>
      </c>
      <c r="D51" s="6">
        <v>99.379490000000004</v>
      </c>
      <c r="E51" s="6">
        <v>99.401120000000006</v>
      </c>
      <c r="F51" s="6">
        <v>79.300240000000002</v>
      </c>
      <c r="G51" s="6">
        <v>38.200009999999999</v>
      </c>
      <c r="H51" s="6">
        <v>36.304673931824148</v>
      </c>
      <c r="I51" s="6">
        <v>27.700220000000002</v>
      </c>
      <c r="J51" s="6">
        <v>41.999780000000001</v>
      </c>
      <c r="K51" s="6">
        <v>34.399880000000003</v>
      </c>
      <c r="L51" s="6">
        <v>19.100010000000001</v>
      </c>
      <c r="M51" s="6">
        <v>28.661568201218859</v>
      </c>
      <c r="N51" s="6">
        <v>33.438393009525825</v>
      </c>
      <c r="O51" s="6">
        <v>28.661529214728208</v>
      </c>
      <c r="P51" s="6">
        <v>17.196924295757437</v>
      </c>
      <c r="Q51" s="6">
        <v>54.456904221134671</v>
      </c>
      <c r="R51" s="6">
        <v>14.330776109425068</v>
      </c>
    </row>
    <row r="52" spans="1:18" ht="11.25" customHeight="1" x14ac:dyDescent="0.25">
      <c r="A52" s="46" t="s">
        <v>189</v>
      </c>
      <c r="B52" s="47" t="s">
        <v>188</v>
      </c>
      <c r="C52" s="5">
        <v>1920.2187501687888</v>
      </c>
      <c r="D52" s="5">
        <v>1764.1859999999999</v>
      </c>
      <c r="E52" s="5">
        <v>1684.5774699999999</v>
      </c>
      <c r="F52" s="5">
        <v>1696.36904</v>
      </c>
      <c r="G52" s="5">
        <v>1758.5562199999999</v>
      </c>
      <c r="H52" s="5">
        <v>1831.7063162242669</v>
      </c>
      <c r="I52" s="5">
        <v>1738.44199</v>
      </c>
      <c r="J52" s="5">
        <v>1666.3940399999999</v>
      </c>
      <c r="K52" s="5">
        <v>1631.0128299999999</v>
      </c>
      <c r="L52" s="5">
        <v>1500.9218900000001</v>
      </c>
      <c r="M52" s="5">
        <v>1702.573921120578</v>
      </c>
      <c r="N52" s="5">
        <v>1722.474100138269</v>
      </c>
      <c r="O52" s="5">
        <v>1634.4075743623532</v>
      </c>
      <c r="P52" s="5">
        <v>1768.3534351070025</v>
      </c>
      <c r="Q52" s="5">
        <v>1588.8189216883918</v>
      </c>
      <c r="R52" s="5">
        <v>1670.8537831170138</v>
      </c>
    </row>
    <row r="53" spans="1:18" ht="11.25" customHeight="1" x14ac:dyDescent="0.25">
      <c r="A53" s="48" t="s">
        <v>187</v>
      </c>
      <c r="B53" s="49" t="s">
        <v>186</v>
      </c>
      <c r="C53" s="4">
        <v>1920.2187501687888</v>
      </c>
      <c r="D53" s="4">
        <v>1764.1859999999999</v>
      </c>
      <c r="E53" s="4">
        <v>1684.5774699999999</v>
      </c>
      <c r="F53" s="4">
        <v>1696.36904</v>
      </c>
      <c r="G53" s="4">
        <v>1758.5562199999999</v>
      </c>
      <c r="H53" s="4">
        <v>1831.7063162242669</v>
      </c>
      <c r="I53" s="4">
        <v>1738.44199</v>
      </c>
      <c r="J53" s="4">
        <v>1666.3940399999999</v>
      </c>
      <c r="K53" s="4">
        <v>1631.0128299999999</v>
      </c>
      <c r="L53" s="4">
        <v>1500.9218900000001</v>
      </c>
      <c r="M53" s="4">
        <v>1702.573921120578</v>
      </c>
      <c r="N53" s="4">
        <v>1722.474100138269</v>
      </c>
      <c r="O53" s="4">
        <v>1634.4075743623532</v>
      </c>
      <c r="P53" s="4">
        <v>1768.3534351070025</v>
      </c>
      <c r="Q53" s="4">
        <v>1588.8189216883918</v>
      </c>
      <c r="R53" s="4">
        <v>1670.8537831170138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2437.1734685163456</v>
      </c>
      <c r="D60" s="5">
        <v>2451.05971</v>
      </c>
      <c r="E60" s="5">
        <v>2575.5881100000001</v>
      </c>
      <c r="F60" s="5">
        <v>2669.6477300000001</v>
      </c>
      <c r="G60" s="5">
        <v>2842.4255699999999</v>
      </c>
      <c r="H60" s="5">
        <v>2807.1568691990278</v>
      </c>
      <c r="I60" s="5">
        <v>2191.8045299999999</v>
      </c>
      <c r="J60" s="5">
        <v>2206.3917000000001</v>
      </c>
      <c r="K60" s="5">
        <v>2105.2132300000003</v>
      </c>
      <c r="L60" s="5">
        <v>1897.26017</v>
      </c>
      <c r="M60" s="5">
        <v>1907.6542831933389</v>
      </c>
      <c r="N60" s="5">
        <v>1937.2808436185201</v>
      </c>
      <c r="O60" s="5">
        <v>1867.773901246617</v>
      </c>
      <c r="P60" s="5">
        <v>1853.4483101373371</v>
      </c>
      <c r="Q60" s="5">
        <v>1881.627471561188</v>
      </c>
      <c r="R60" s="5">
        <v>1680.8884560465367</v>
      </c>
    </row>
    <row r="61" spans="1:18" ht="11.25" customHeight="1" x14ac:dyDescent="0.25">
      <c r="A61" s="46" t="s">
        <v>171</v>
      </c>
      <c r="B61" s="47" t="s">
        <v>170</v>
      </c>
      <c r="C61" s="5">
        <v>0.31049798850505894</v>
      </c>
      <c r="D61" s="5">
        <v>0.30000000000000071</v>
      </c>
      <c r="E61" s="5">
        <v>0.30036999999999736</v>
      </c>
      <c r="F61" s="5">
        <v>1.1048799999999979</v>
      </c>
      <c r="G61" s="5">
        <v>2.1001000000000012</v>
      </c>
      <c r="H61" s="5">
        <v>2.1496122971018821</v>
      </c>
      <c r="I61" s="5">
        <v>2.1001400000000032</v>
      </c>
      <c r="J61" s="5">
        <v>1.9999800000000008</v>
      </c>
      <c r="K61" s="5">
        <v>1.9999899999999968</v>
      </c>
      <c r="L61" s="5">
        <v>2.1987300000000012</v>
      </c>
      <c r="M61" s="5">
        <v>1.6241545510139304</v>
      </c>
      <c r="N61" s="5">
        <v>1.2419791518334051</v>
      </c>
      <c r="O61" s="5">
        <v>1.5763785144550866</v>
      </c>
      <c r="P61" s="5">
        <v>1.3136578383870798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0.31049798850505894</v>
      </c>
      <c r="D68" s="4">
        <v>0.30000000000000071</v>
      </c>
      <c r="E68" s="4">
        <v>0.30036999999999736</v>
      </c>
      <c r="F68" s="4">
        <v>1.1048799999999979</v>
      </c>
      <c r="G68" s="4">
        <v>2.1001000000000012</v>
      </c>
      <c r="H68" s="4">
        <v>2.1496122971018821</v>
      </c>
      <c r="I68" s="4">
        <v>2.1001400000000032</v>
      </c>
      <c r="J68" s="4">
        <v>1.9999800000000008</v>
      </c>
      <c r="K68" s="4">
        <v>1.9999899999999968</v>
      </c>
      <c r="L68" s="4">
        <v>2.1987300000000012</v>
      </c>
      <c r="M68" s="4">
        <v>1.6241545510139304</v>
      </c>
      <c r="N68" s="4">
        <v>1.2419791518334051</v>
      </c>
      <c r="O68" s="4">
        <v>1.5763785144550866</v>
      </c>
      <c r="P68" s="4">
        <v>1.3136578383870798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0.31049798850505894</v>
      </c>
      <c r="D71" s="7">
        <v>0.30000000000000071</v>
      </c>
      <c r="E71" s="7">
        <v>0.30036999999999736</v>
      </c>
      <c r="F71" s="7">
        <v>1.1048799999999979</v>
      </c>
      <c r="G71" s="7">
        <v>2.1001000000000012</v>
      </c>
      <c r="H71" s="7">
        <v>2.1496122971018821</v>
      </c>
      <c r="I71" s="7">
        <v>2.1001400000000032</v>
      </c>
      <c r="J71" s="7">
        <v>1.9999800000000008</v>
      </c>
      <c r="K71" s="7">
        <v>1.9999899999999968</v>
      </c>
      <c r="L71" s="7">
        <v>2.1987300000000012</v>
      </c>
      <c r="M71" s="7">
        <v>1.6241545510139304</v>
      </c>
      <c r="N71" s="7">
        <v>1.2419791518334051</v>
      </c>
      <c r="O71" s="7">
        <v>1.5763785144550866</v>
      </c>
      <c r="P71" s="7">
        <v>1.3136578383870798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1039.2163063218641</v>
      </c>
      <c r="D79" s="5">
        <v>1038.71621</v>
      </c>
      <c r="E79" s="5">
        <v>1074.61032</v>
      </c>
      <c r="F79" s="5">
        <v>1073.33537</v>
      </c>
      <c r="G79" s="5">
        <v>1086.2469599999999</v>
      </c>
      <c r="H79" s="5">
        <v>1107.0725017332077</v>
      </c>
      <c r="I79" s="5">
        <v>1123.7133200000001</v>
      </c>
      <c r="J79" s="5">
        <v>1153.17238</v>
      </c>
      <c r="K79" s="5">
        <v>1094.38041</v>
      </c>
      <c r="L79" s="5">
        <v>1078.5195000000001</v>
      </c>
      <c r="M79" s="5">
        <v>1157.5231615190223</v>
      </c>
      <c r="N79" s="5">
        <v>1139.5646958364769</v>
      </c>
      <c r="O79" s="5">
        <v>1082.1052789986502</v>
      </c>
      <c r="P79" s="5">
        <v>1085.192609708791</v>
      </c>
      <c r="Q79" s="5">
        <v>1050.1287317031199</v>
      </c>
      <c r="R79" s="5">
        <v>1076.1842381537078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6510.6923653325784</v>
      </c>
      <c r="D2" s="45">
        <v>6531.694675970597</v>
      </c>
      <c r="E2" s="45">
        <v>6866.9055377878258</v>
      </c>
      <c r="F2" s="45">
        <v>7082.3994862983973</v>
      </c>
      <c r="G2" s="45">
        <v>7150.1758415591967</v>
      </c>
      <c r="H2" s="45">
        <v>7020.1899507078824</v>
      </c>
      <c r="I2" s="45">
        <v>6770.543928100521</v>
      </c>
      <c r="J2" s="45">
        <v>6898.3142420313898</v>
      </c>
      <c r="K2" s="45">
        <v>6438.2937414897924</v>
      </c>
      <c r="L2" s="45">
        <v>6422.5091630860679</v>
      </c>
      <c r="M2" s="45">
        <v>6926.2749499862603</v>
      </c>
      <c r="N2" s="45">
        <v>6759.7796196856862</v>
      </c>
      <c r="O2" s="45">
        <v>6743.6023021388182</v>
      </c>
      <c r="P2" s="45">
        <v>6536.2299013150696</v>
      </c>
      <c r="Q2" s="45">
        <v>6427.4471902184287</v>
      </c>
      <c r="R2" s="45">
        <v>6271.2538948247693</v>
      </c>
    </row>
    <row r="3" spans="1:18" ht="11.25" customHeight="1" x14ac:dyDescent="0.25">
      <c r="A3" s="46" t="s">
        <v>286</v>
      </c>
      <c r="B3" s="47" t="s">
        <v>285</v>
      </c>
      <c r="C3" s="5">
        <v>2.9139199388554502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1.3613255713642149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2.9139199388554502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1.3613255713642149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2.9139199388554502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2.9139199388554502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1.3613255713642149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1.3613255713642149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1769.8303352314379</v>
      </c>
      <c r="D21" s="5">
        <v>1989.1919011095681</v>
      </c>
      <c r="E21" s="5">
        <v>2283.7885201484014</v>
      </c>
      <c r="F21" s="5">
        <v>2427.7426939774045</v>
      </c>
      <c r="G21" s="5">
        <v>2314.3644173639468</v>
      </c>
      <c r="H21" s="5">
        <v>2117.9685294886626</v>
      </c>
      <c r="I21" s="5">
        <v>2550.0517122293722</v>
      </c>
      <c r="J21" s="5">
        <v>2727.5816186370325</v>
      </c>
      <c r="K21" s="5">
        <v>2349.6822176340884</v>
      </c>
      <c r="L21" s="5">
        <v>2271.8362408116791</v>
      </c>
      <c r="M21" s="5">
        <v>2460.6246608301981</v>
      </c>
      <c r="N21" s="5">
        <v>2250.4725271314664</v>
      </c>
      <c r="O21" s="5">
        <v>2389.1906524782516</v>
      </c>
      <c r="P21" s="5">
        <v>2172.2336619840598</v>
      </c>
      <c r="Q21" s="5">
        <v>2264.2041404410356</v>
      </c>
      <c r="R21" s="5">
        <v>2132.2676250149339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1769.8303352314379</v>
      </c>
      <c r="D30" s="4">
        <v>1989.1919011095681</v>
      </c>
      <c r="E30" s="4">
        <v>2283.7885201484014</v>
      </c>
      <c r="F30" s="4">
        <v>2427.7426939774045</v>
      </c>
      <c r="G30" s="4">
        <v>2314.3644173639468</v>
      </c>
      <c r="H30" s="4">
        <v>2117.9685294886626</v>
      </c>
      <c r="I30" s="4">
        <v>2550.0517122293722</v>
      </c>
      <c r="J30" s="4">
        <v>2727.5816186370325</v>
      </c>
      <c r="K30" s="4">
        <v>2349.6822176340884</v>
      </c>
      <c r="L30" s="4">
        <v>2271.8362408116791</v>
      </c>
      <c r="M30" s="4">
        <v>2460.6246608301981</v>
      </c>
      <c r="N30" s="4">
        <v>2250.4725271314664</v>
      </c>
      <c r="O30" s="4">
        <v>2389.1906524782516</v>
      </c>
      <c r="P30" s="4">
        <v>2172.2336619840598</v>
      </c>
      <c r="Q30" s="4">
        <v>2264.2041404410356</v>
      </c>
      <c r="R30" s="4">
        <v>2132.2676250149339</v>
      </c>
    </row>
    <row r="31" spans="1:18" ht="11.25" customHeight="1" x14ac:dyDescent="0.25">
      <c r="A31" s="50" t="s">
        <v>231</v>
      </c>
      <c r="B31" s="51" t="s">
        <v>230</v>
      </c>
      <c r="C31" s="7">
        <v>1651.6132601539719</v>
      </c>
      <c r="D31" s="7">
        <v>1872.8714500000001</v>
      </c>
      <c r="E31" s="7">
        <v>2181.6327000000001</v>
      </c>
      <c r="F31" s="7">
        <v>2345.6999999999998</v>
      </c>
      <c r="G31" s="7">
        <v>2273.4310799999998</v>
      </c>
      <c r="H31" s="7">
        <v>2079.08187637336</v>
      </c>
      <c r="I31" s="7">
        <v>2520.6361499999998</v>
      </c>
      <c r="J31" s="7">
        <v>2682.5351599999999</v>
      </c>
      <c r="K31" s="7">
        <v>2314.4</v>
      </c>
      <c r="L31" s="7">
        <v>2251.8000000000002</v>
      </c>
      <c r="M31" s="7">
        <v>2430.9887673187127</v>
      </c>
      <c r="N31" s="7">
        <v>2215.0968828445057</v>
      </c>
      <c r="O31" s="7">
        <v>2357.6000764306864</v>
      </c>
      <c r="P31" s="7">
        <v>2150.3296073373499</v>
      </c>
      <c r="Q31" s="7">
        <v>2203.2339734403367</v>
      </c>
      <c r="R31" s="7">
        <v>2086.6465147099607</v>
      </c>
    </row>
    <row r="32" spans="1:18" ht="11.25" customHeight="1" x14ac:dyDescent="0.25">
      <c r="A32" s="52" t="s">
        <v>229</v>
      </c>
      <c r="B32" s="53" t="s">
        <v>228</v>
      </c>
      <c r="C32" s="6">
        <v>1651.6132601539719</v>
      </c>
      <c r="D32" s="6">
        <v>1872.8714500000001</v>
      </c>
      <c r="E32" s="6">
        <v>2181.6327000000001</v>
      </c>
      <c r="F32" s="6">
        <v>2345.6999999999998</v>
      </c>
      <c r="G32" s="6">
        <v>2273.4310799999998</v>
      </c>
      <c r="H32" s="6">
        <v>2079.08187637336</v>
      </c>
      <c r="I32" s="6">
        <v>2520.6361499999998</v>
      </c>
      <c r="J32" s="6">
        <v>2682.5351599999999</v>
      </c>
      <c r="K32" s="6">
        <v>2314.4</v>
      </c>
      <c r="L32" s="6">
        <v>2251.8000000000002</v>
      </c>
      <c r="M32" s="6">
        <v>2430.9887673187127</v>
      </c>
      <c r="N32" s="6">
        <v>2215.0968828445057</v>
      </c>
      <c r="O32" s="6">
        <v>2357.6000764306864</v>
      </c>
      <c r="P32" s="6">
        <v>2150.3296073373499</v>
      </c>
      <c r="Q32" s="6">
        <v>2203.2339734403367</v>
      </c>
      <c r="R32" s="6">
        <v>2086.6465147099607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0.79228176219530499</v>
      </c>
      <c r="I34" s="7">
        <v>0</v>
      </c>
      <c r="J34" s="7">
        <v>2.1904137631514966</v>
      </c>
      <c r="K34" s="7">
        <v>0</v>
      </c>
      <c r="L34" s="7">
        <v>0</v>
      </c>
      <c r="M34" s="7">
        <v>0</v>
      </c>
      <c r="N34" s="7">
        <v>0.95983483553805926</v>
      </c>
      <c r="O34" s="7">
        <v>0.98225644459573058</v>
      </c>
      <c r="P34" s="7">
        <v>3.7387373473067647</v>
      </c>
      <c r="Q34" s="7">
        <v>5.5549141795046673</v>
      </c>
      <c r="R34" s="7">
        <v>30.313397458067662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4.5262513889115974</v>
      </c>
      <c r="D43" s="7">
        <v>3.5406511095679671</v>
      </c>
      <c r="E43" s="7">
        <v>2.7547001484013784</v>
      </c>
      <c r="F43" s="7">
        <v>2.7424539774046908</v>
      </c>
      <c r="G43" s="7">
        <v>2.7333273639469295</v>
      </c>
      <c r="H43" s="7">
        <v>1.7896974212829611</v>
      </c>
      <c r="I43" s="7">
        <v>1.7153422293721368</v>
      </c>
      <c r="J43" s="7">
        <v>0.85626487388115613</v>
      </c>
      <c r="K43" s="7">
        <v>0.88233763408816757</v>
      </c>
      <c r="L43" s="7">
        <v>0.93623081167878563</v>
      </c>
      <c r="M43" s="7">
        <v>0.9743253102664533</v>
      </c>
      <c r="N43" s="7">
        <v>0.97741644189697297</v>
      </c>
      <c r="O43" s="7">
        <v>1.9467903882413216</v>
      </c>
      <c r="P43" s="7">
        <v>0.96839300364559677</v>
      </c>
      <c r="Q43" s="7">
        <v>0.95834860005954381</v>
      </c>
      <c r="R43" s="7">
        <v>0.97693673748026355</v>
      </c>
    </row>
    <row r="44" spans="1:18" ht="11.25" customHeight="1" x14ac:dyDescent="0.25">
      <c r="A44" s="50" t="s">
        <v>205</v>
      </c>
      <c r="B44" s="51" t="s">
        <v>204</v>
      </c>
      <c r="C44" s="7">
        <v>6.6879215815784825</v>
      </c>
      <c r="D44" s="7">
        <v>13.400310000000008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107.00290210697599</v>
      </c>
      <c r="D45" s="7">
        <v>99.379490000000004</v>
      </c>
      <c r="E45" s="7">
        <v>99.401120000000006</v>
      </c>
      <c r="F45" s="7">
        <v>79.300240000000002</v>
      </c>
      <c r="G45" s="7">
        <v>38.200009999999999</v>
      </c>
      <c r="H45" s="7">
        <v>36.304673931824148</v>
      </c>
      <c r="I45" s="7">
        <v>27.700220000000002</v>
      </c>
      <c r="J45" s="7">
        <v>41.999780000000001</v>
      </c>
      <c r="K45" s="7">
        <v>34.399880000000003</v>
      </c>
      <c r="L45" s="7">
        <v>19.100010000000001</v>
      </c>
      <c r="M45" s="7">
        <v>28.661568201218859</v>
      </c>
      <c r="N45" s="7">
        <v>33.438393009525825</v>
      </c>
      <c r="O45" s="7">
        <v>28.661529214728208</v>
      </c>
      <c r="P45" s="7">
        <v>17.196924295757437</v>
      </c>
      <c r="Q45" s="7">
        <v>54.456904221134671</v>
      </c>
      <c r="R45" s="7">
        <v>14.330776109425068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107.00290210697599</v>
      </c>
      <c r="D51" s="6">
        <v>99.379490000000004</v>
      </c>
      <c r="E51" s="6">
        <v>99.401120000000006</v>
      </c>
      <c r="F51" s="6">
        <v>79.300240000000002</v>
      </c>
      <c r="G51" s="6">
        <v>38.200009999999999</v>
      </c>
      <c r="H51" s="6">
        <v>36.304673931824148</v>
      </c>
      <c r="I51" s="6">
        <v>27.700220000000002</v>
      </c>
      <c r="J51" s="6">
        <v>41.999780000000001</v>
      </c>
      <c r="K51" s="6">
        <v>34.399880000000003</v>
      </c>
      <c r="L51" s="6">
        <v>19.100010000000001</v>
      </c>
      <c r="M51" s="6">
        <v>28.661568201218859</v>
      </c>
      <c r="N51" s="6">
        <v>33.438393009525825</v>
      </c>
      <c r="O51" s="6">
        <v>28.661529214728208</v>
      </c>
      <c r="P51" s="6">
        <v>17.196924295757437</v>
      </c>
      <c r="Q51" s="6">
        <v>54.456904221134671</v>
      </c>
      <c r="R51" s="6">
        <v>14.330776109425068</v>
      </c>
    </row>
    <row r="52" spans="1:18" ht="11.25" customHeight="1" x14ac:dyDescent="0.25">
      <c r="A52" s="46" t="s">
        <v>189</v>
      </c>
      <c r="B52" s="47" t="s">
        <v>188</v>
      </c>
      <c r="C52" s="5">
        <v>1488.387099199336</v>
      </c>
      <c r="D52" s="5">
        <v>1292.3982472179171</v>
      </c>
      <c r="E52" s="5">
        <v>1242.4861750885295</v>
      </c>
      <c r="F52" s="5">
        <v>1228.3953976390892</v>
      </c>
      <c r="G52" s="5">
        <v>1258.151597749169</v>
      </c>
      <c r="H52" s="5">
        <v>1338.7648740179429</v>
      </c>
      <c r="I52" s="5">
        <v>1209.3156997732497</v>
      </c>
      <c r="J52" s="5">
        <v>1129.3918809903546</v>
      </c>
      <c r="K52" s="5">
        <v>1204.2611540632515</v>
      </c>
      <c r="L52" s="5">
        <v>1310.3535937300614</v>
      </c>
      <c r="M52" s="5">
        <v>1527.7365747058755</v>
      </c>
      <c r="N52" s="5">
        <v>1555.6208000120796</v>
      </c>
      <c r="O52" s="5">
        <v>1499.7718487178065</v>
      </c>
      <c r="P52" s="5">
        <v>1562.7882860076418</v>
      </c>
      <c r="Q52" s="5">
        <v>1371.4097882275748</v>
      </c>
      <c r="R52" s="5">
        <v>1505.9061602796351</v>
      </c>
    </row>
    <row r="53" spans="1:18" ht="11.25" customHeight="1" x14ac:dyDescent="0.25">
      <c r="A53" s="48" t="s">
        <v>187</v>
      </c>
      <c r="B53" s="49" t="s">
        <v>186</v>
      </c>
      <c r="C53" s="4">
        <v>1488.387099199336</v>
      </c>
      <c r="D53" s="4">
        <v>1292.3982472179171</v>
      </c>
      <c r="E53" s="4">
        <v>1242.4861750885295</v>
      </c>
      <c r="F53" s="4">
        <v>1228.3953976390892</v>
      </c>
      <c r="G53" s="4">
        <v>1258.151597749169</v>
      </c>
      <c r="H53" s="4">
        <v>1338.7648740179429</v>
      </c>
      <c r="I53" s="4">
        <v>1209.3156997732497</v>
      </c>
      <c r="J53" s="4">
        <v>1129.3918809903546</v>
      </c>
      <c r="K53" s="4">
        <v>1204.2611540632515</v>
      </c>
      <c r="L53" s="4">
        <v>1310.3535937300614</v>
      </c>
      <c r="M53" s="4">
        <v>1527.7365747058755</v>
      </c>
      <c r="N53" s="4">
        <v>1555.6208000120796</v>
      </c>
      <c r="O53" s="4">
        <v>1499.7718487178065</v>
      </c>
      <c r="P53" s="4">
        <v>1562.7882860076418</v>
      </c>
      <c r="Q53" s="4">
        <v>1371.4097882275748</v>
      </c>
      <c r="R53" s="4">
        <v>1505.9061602796351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2437.1734685163456</v>
      </c>
      <c r="D60" s="5">
        <v>2451.05971</v>
      </c>
      <c r="E60" s="5">
        <v>2518.2996673251178</v>
      </c>
      <c r="F60" s="5">
        <v>2615.271999558488</v>
      </c>
      <c r="G60" s="5">
        <v>2773.8557794438325</v>
      </c>
      <c r="H60" s="5">
        <v>2737.4669039469532</v>
      </c>
      <c r="I60" s="5">
        <v>2168.2910741229016</v>
      </c>
      <c r="J60" s="5">
        <v>2179.2151849741776</v>
      </c>
      <c r="K60" s="5">
        <v>2051.2762934848311</v>
      </c>
      <c r="L60" s="5">
        <v>1897.26017</v>
      </c>
      <c r="M60" s="5">
        <v>1907.6542831933389</v>
      </c>
      <c r="N60" s="5">
        <v>1937.2808436185201</v>
      </c>
      <c r="O60" s="5">
        <v>1867.773901246617</v>
      </c>
      <c r="P60" s="5">
        <v>1853.4483101373371</v>
      </c>
      <c r="Q60" s="5">
        <v>1881.627471561188</v>
      </c>
      <c r="R60" s="5">
        <v>1680.8884560465367</v>
      </c>
    </row>
    <row r="61" spans="1:18" ht="11.25" customHeight="1" x14ac:dyDescent="0.25">
      <c r="A61" s="46" t="s">
        <v>171</v>
      </c>
      <c r="B61" s="47" t="s">
        <v>170</v>
      </c>
      <c r="C61" s="5">
        <v>0.24067112165093216</v>
      </c>
      <c r="D61" s="5">
        <v>0.21977244698992968</v>
      </c>
      <c r="E61" s="5">
        <v>0.22154254052284003</v>
      </c>
      <c r="F61" s="5">
        <v>0.80007915432332699</v>
      </c>
      <c r="G61" s="5">
        <v>1.5025076482530833</v>
      </c>
      <c r="H61" s="5">
        <v>1.5711172749838749</v>
      </c>
      <c r="I61" s="5">
        <v>1.4609243727032826</v>
      </c>
      <c r="J61" s="5">
        <v>1.3554784282252295</v>
      </c>
      <c r="K61" s="5">
        <v>1.4766960879853768</v>
      </c>
      <c r="L61" s="5">
        <v>1.9195627542896982</v>
      </c>
      <c r="M61" s="5">
        <v>1.4573700911182077</v>
      </c>
      <c r="N61" s="5">
        <v>1.121670625769243</v>
      </c>
      <c r="O61" s="5">
        <v>1.4465229823874901</v>
      </c>
      <c r="P61" s="5">
        <v>1.1609495256411928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0.24067112165093216</v>
      </c>
      <c r="D68" s="4">
        <v>0.21977244698992968</v>
      </c>
      <c r="E68" s="4">
        <v>0.22154254052284003</v>
      </c>
      <c r="F68" s="4">
        <v>0.80007915432332699</v>
      </c>
      <c r="G68" s="4">
        <v>1.5025076482530833</v>
      </c>
      <c r="H68" s="4">
        <v>1.5711172749838749</v>
      </c>
      <c r="I68" s="4">
        <v>1.4609243727032826</v>
      </c>
      <c r="J68" s="4">
        <v>1.3554784282252295</v>
      </c>
      <c r="K68" s="4">
        <v>1.4766960879853768</v>
      </c>
      <c r="L68" s="4">
        <v>1.9195627542896982</v>
      </c>
      <c r="M68" s="4">
        <v>1.4573700911182077</v>
      </c>
      <c r="N68" s="4">
        <v>1.121670625769243</v>
      </c>
      <c r="O68" s="4">
        <v>1.4465229823874901</v>
      </c>
      <c r="P68" s="4">
        <v>1.1609495256411928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0.24067112165093216</v>
      </c>
      <c r="D71" s="7">
        <v>0.21977244698992968</v>
      </c>
      <c r="E71" s="7">
        <v>0.22154254052284003</v>
      </c>
      <c r="F71" s="7">
        <v>0.80007915432332699</v>
      </c>
      <c r="G71" s="7">
        <v>1.5025076482530833</v>
      </c>
      <c r="H71" s="7">
        <v>1.5711172749838749</v>
      </c>
      <c r="I71" s="7">
        <v>1.4609243727032826</v>
      </c>
      <c r="J71" s="7">
        <v>1.3554784282252295</v>
      </c>
      <c r="K71" s="7">
        <v>1.4766960879853768</v>
      </c>
      <c r="L71" s="7">
        <v>1.9195627542896982</v>
      </c>
      <c r="M71" s="7">
        <v>1.4573700911182077</v>
      </c>
      <c r="N71" s="7">
        <v>1.121670625769243</v>
      </c>
      <c r="O71" s="7">
        <v>1.4465229823874901</v>
      </c>
      <c r="P71" s="7">
        <v>1.1609495256411928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812.14687132495214</v>
      </c>
      <c r="D79" s="5">
        <v>798.82504519612257</v>
      </c>
      <c r="E79" s="5">
        <v>822.10963268525359</v>
      </c>
      <c r="F79" s="5">
        <v>810.18931596909283</v>
      </c>
      <c r="G79" s="5">
        <v>802.30153935399528</v>
      </c>
      <c r="H79" s="5">
        <v>824.41852597933928</v>
      </c>
      <c r="I79" s="5">
        <v>841.42451760229426</v>
      </c>
      <c r="J79" s="5">
        <v>860.77007900159947</v>
      </c>
      <c r="K79" s="5">
        <v>831.59738021963653</v>
      </c>
      <c r="L79" s="5">
        <v>941.13959579003745</v>
      </c>
      <c r="M79" s="5">
        <v>1028.8020611657294</v>
      </c>
      <c r="N79" s="5">
        <v>1015.2837782978502</v>
      </c>
      <c r="O79" s="5">
        <v>984.05805114239172</v>
      </c>
      <c r="P79" s="5">
        <v>946.59869366038959</v>
      </c>
      <c r="Q79" s="5">
        <v>910.20578998863004</v>
      </c>
      <c r="R79" s="5">
        <v>952.19165348366414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606.10524501814336</v>
      </c>
      <c r="D2" s="45">
        <v>654.34454028582684</v>
      </c>
      <c r="E2" s="45">
        <v>688.88181620091154</v>
      </c>
      <c r="F2" s="45">
        <v>727.43322799137729</v>
      </c>
      <c r="G2" s="45">
        <v>797.60969440884548</v>
      </c>
      <c r="H2" s="45">
        <v>797.22318606907493</v>
      </c>
      <c r="I2" s="45">
        <v>793.79526293429944</v>
      </c>
      <c r="J2" s="45">
        <v>810.52112039341478</v>
      </c>
      <c r="K2" s="45">
        <v>698.17071201424267</v>
      </c>
      <c r="L2" s="45">
        <v>285.84483558040313</v>
      </c>
      <c r="M2" s="45">
        <v>265.65975193197897</v>
      </c>
      <c r="N2" s="45">
        <v>258.60005516848202</v>
      </c>
      <c r="O2" s="45">
        <v>197.68593522423743</v>
      </c>
      <c r="P2" s="45">
        <v>322.40811542842596</v>
      </c>
      <c r="Q2" s="45">
        <v>337.6872924205926</v>
      </c>
      <c r="R2" s="45">
        <v>274.83285858197598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0.53164825101030977</v>
      </c>
      <c r="D21" s="5">
        <v>0.50878568779615962</v>
      </c>
      <c r="E21" s="5">
        <v>0.30827235298815753</v>
      </c>
      <c r="F21" s="5">
        <v>1.318269864481779</v>
      </c>
      <c r="G21" s="5">
        <v>0.3401276571689511</v>
      </c>
      <c r="H21" s="5">
        <v>0.50525996317343225</v>
      </c>
      <c r="I21" s="5">
        <v>2.1646639091888278</v>
      </c>
      <c r="J21" s="5">
        <v>2.0901836373957021</v>
      </c>
      <c r="K21" s="5">
        <v>0.10761788487750605</v>
      </c>
      <c r="L21" s="5">
        <v>5.4394217390703707E-2</v>
      </c>
      <c r="M21" s="5">
        <v>4.5138079129037806E-2</v>
      </c>
      <c r="N21" s="5">
        <v>0.15681306256406166</v>
      </c>
      <c r="O21" s="5">
        <v>0.15821856930030248</v>
      </c>
      <c r="P21" s="5">
        <v>0.62512366419684495</v>
      </c>
      <c r="Q21" s="5">
        <v>0.9675738074050384</v>
      </c>
      <c r="R21" s="5">
        <v>4.1590587638434924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0.53164825101030977</v>
      </c>
      <c r="D30" s="4">
        <v>0.50878568779615962</v>
      </c>
      <c r="E30" s="4">
        <v>0.30827235298815753</v>
      </c>
      <c r="F30" s="4">
        <v>1.318269864481779</v>
      </c>
      <c r="G30" s="4">
        <v>0.3401276571689511</v>
      </c>
      <c r="H30" s="4">
        <v>0.50525996317343225</v>
      </c>
      <c r="I30" s="4">
        <v>2.1646639091888278</v>
      </c>
      <c r="J30" s="4">
        <v>2.0901836373957021</v>
      </c>
      <c r="K30" s="4">
        <v>0.10761788487750605</v>
      </c>
      <c r="L30" s="4">
        <v>5.4394217390703707E-2</v>
      </c>
      <c r="M30" s="4">
        <v>4.5138079129037806E-2</v>
      </c>
      <c r="N30" s="4">
        <v>0.15681306256406166</v>
      </c>
      <c r="O30" s="4">
        <v>0.15821856930030248</v>
      </c>
      <c r="P30" s="4">
        <v>0.62512366419684495</v>
      </c>
      <c r="Q30" s="4">
        <v>0.9675738074050384</v>
      </c>
      <c r="R30" s="4">
        <v>4.1590587638434924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0.27854130270863664</v>
      </c>
      <c r="I34" s="7">
        <v>0</v>
      </c>
      <c r="J34" s="7">
        <v>0.95723608401514915</v>
      </c>
      <c r="K34" s="7">
        <v>0</v>
      </c>
      <c r="L34" s="7">
        <v>0</v>
      </c>
      <c r="M34" s="7">
        <v>0</v>
      </c>
      <c r="N34" s="7">
        <v>0.1136767030846756</v>
      </c>
      <c r="O34" s="7">
        <v>8.9143071528791987E-2</v>
      </c>
      <c r="P34" s="7">
        <v>0.57092950542375864</v>
      </c>
      <c r="Q34" s="7">
        <v>0.90350891144571921</v>
      </c>
      <c r="R34" s="7">
        <v>4.1127070061990807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0.53164825101030977</v>
      </c>
      <c r="D43" s="7">
        <v>0.50878568779615962</v>
      </c>
      <c r="E43" s="7">
        <v>0.30827235298815753</v>
      </c>
      <c r="F43" s="7">
        <v>0.31841986448177678</v>
      </c>
      <c r="G43" s="7">
        <v>0.3401276571689511</v>
      </c>
      <c r="H43" s="7">
        <v>0.22671866046479566</v>
      </c>
      <c r="I43" s="7">
        <v>0.26642390918883702</v>
      </c>
      <c r="J43" s="7">
        <v>0.13334755338055179</v>
      </c>
      <c r="K43" s="7">
        <v>0.10761788487750605</v>
      </c>
      <c r="L43" s="7">
        <v>5.4394217390703707E-2</v>
      </c>
      <c r="M43" s="7">
        <v>4.5138079129037806E-2</v>
      </c>
      <c r="N43" s="7">
        <v>4.3136359479386058E-2</v>
      </c>
      <c r="O43" s="7">
        <v>6.9075497771510508E-2</v>
      </c>
      <c r="P43" s="7">
        <v>5.4194158773086358E-2</v>
      </c>
      <c r="Q43" s="7">
        <v>6.4064895959319232E-2</v>
      </c>
      <c r="R43" s="7">
        <v>4.6351757644411365E-2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0.99985000000000213</v>
      </c>
      <c r="G44" s="7">
        <v>0</v>
      </c>
      <c r="H44" s="7">
        <v>0</v>
      </c>
      <c r="I44" s="7">
        <v>1.8982399999999906</v>
      </c>
      <c r="J44" s="7">
        <v>0.99960000000000093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407.09994142647417</v>
      </c>
      <c r="D52" s="5">
        <v>444.70799180192813</v>
      </c>
      <c r="E52" s="5">
        <v>414.99618921734276</v>
      </c>
      <c r="F52" s="5">
        <v>440.03618209673891</v>
      </c>
      <c r="G52" s="5">
        <v>479.34939774369707</v>
      </c>
      <c r="H52" s="5">
        <v>476.4437917033033</v>
      </c>
      <c r="I52" s="5">
        <v>508.75761079039745</v>
      </c>
      <c r="J52" s="5">
        <v>514.4577304878718</v>
      </c>
      <c r="K52" s="5">
        <v>405.82521009728191</v>
      </c>
      <c r="L52" s="5">
        <v>172.51316507164805</v>
      </c>
      <c r="M52" s="5">
        <v>158.74600277765225</v>
      </c>
      <c r="N52" s="5">
        <v>153.09429598892919</v>
      </c>
      <c r="O52" s="5">
        <v>119.58842772139522</v>
      </c>
      <c r="P52" s="5">
        <v>195.91542109188933</v>
      </c>
      <c r="Q52" s="5">
        <v>208.46363868779841</v>
      </c>
      <c r="R52" s="5">
        <v>157.40188615702206</v>
      </c>
    </row>
    <row r="53" spans="1:18" ht="11.25" customHeight="1" x14ac:dyDescent="0.25">
      <c r="A53" s="48" t="s">
        <v>187</v>
      </c>
      <c r="B53" s="49" t="s">
        <v>186</v>
      </c>
      <c r="C53" s="4">
        <v>407.09994142647417</v>
      </c>
      <c r="D53" s="4">
        <v>444.70799180192813</v>
      </c>
      <c r="E53" s="4">
        <v>414.99618921734276</v>
      </c>
      <c r="F53" s="4">
        <v>440.03618209673891</v>
      </c>
      <c r="G53" s="4">
        <v>479.34939774369707</v>
      </c>
      <c r="H53" s="4">
        <v>476.4437917033033</v>
      </c>
      <c r="I53" s="4">
        <v>508.75761079039745</v>
      </c>
      <c r="J53" s="4">
        <v>514.4577304878718</v>
      </c>
      <c r="K53" s="4">
        <v>405.82521009728191</v>
      </c>
      <c r="L53" s="4">
        <v>172.51316507164805</v>
      </c>
      <c r="M53" s="4">
        <v>158.74600277765225</v>
      </c>
      <c r="N53" s="4">
        <v>153.09429598892919</v>
      </c>
      <c r="O53" s="4">
        <v>119.58842772139522</v>
      </c>
      <c r="P53" s="4">
        <v>195.91542109188933</v>
      </c>
      <c r="Q53" s="4">
        <v>208.46363868779841</v>
      </c>
      <c r="R53" s="4">
        <v>157.40188615702206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54.680530551456748</v>
      </c>
      <c r="F60" s="5">
        <v>54.375730441512133</v>
      </c>
      <c r="G60" s="5">
        <v>63.310890544019038</v>
      </c>
      <c r="H60" s="5">
        <v>63.280211143599153</v>
      </c>
      <c r="I60" s="5">
        <v>23.513455877098238</v>
      </c>
      <c r="J60" s="5">
        <v>27.176515025822596</v>
      </c>
      <c r="K60" s="5">
        <v>53.93693651516935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6.5827767238673493E-2</v>
      </c>
      <c r="D61" s="5">
        <v>7.5622637035198531E-2</v>
      </c>
      <c r="E61" s="5">
        <v>7.3996243909882131E-2</v>
      </c>
      <c r="F61" s="5">
        <v>0.28660460395754683</v>
      </c>
      <c r="G61" s="5">
        <v>0.57244781756339802</v>
      </c>
      <c r="H61" s="5">
        <v>0.55913408413331755</v>
      </c>
      <c r="I61" s="5">
        <v>0.61460906655007042</v>
      </c>
      <c r="J61" s="5">
        <v>0.61744410212913048</v>
      </c>
      <c r="K61" s="5">
        <v>0.49763333985696584</v>
      </c>
      <c r="L61" s="5">
        <v>0.25271792887102534</v>
      </c>
      <c r="M61" s="5">
        <v>0.15143427234977264</v>
      </c>
      <c r="N61" s="5">
        <v>0.1103876823852384</v>
      </c>
      <c r="O61" s="5">
        <v>0.11534248310799726</v>
      </c>
      <c r="P61" s="5">
        <v>0.14553981317806683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6.5827767238673493E-2</v>
      </c>
      <c r="D68" s="4">
        <v>7.5622637035198531E-2</v>
      </c>
      <c r="E68" s="4">
        <v>7.3996243909882131E-2</v>
      </c>
      <c r="F68" s="4">
        <v>0.28660460395754683</v>
      </c>
      <c r="G68" s="4">
        <v>0.57244781756339802</v>
      </c>
      <c r="H68" s="4">
        <v>0.55913408413331755</v>
      </c>
      <c r="I68" s="4">
        <v>0.61460906655007042</v>
      </c>
      <c r="J68" s="4">
        <v>0.61744410212913048</v>
      </c>
      <c r="K68" s="4">
        <v>0.49763333985696584</v>
      </c>
      <c r="L68" s="4">
        <v>0.25271792887102534</v>
      </c>
      <c r="M68" s="4">
        <v>0.15143427234977264</v>
      </c>
      <c r="N68" s="4">
        <v>0.1103876823852384</v>
      </c>
      <c r="O68" s="4">
        <v>0.11534248310799726</v>
      </c>
      <c r="P68" s="4">
        <v>0.14553981317806683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6.5827767238673493E-2</v>
      </c>
      <c r="D71" s="7">
        <v>7.5622637035198531E-2</v>
      </c>
      <c r="E71" s="7">
        <v>7.3996243909882131E-2</v>
      </c>
      <c r="F71" s="7">
        <v>0.28660460395754683</v>
      </c>
      <c r="G71" s="7">
        <v>0.57244781756339802</v>
      </c>
      <c r="H71" s="7">
        <v>0.55913408413331755</v>
      </c>
      <c r="I71" s="7">
        <v>0.61460906655007042</v>
      </c>
      <c r="J71" s="7">
        <v>0.61744410212913048</v>
      </c>
      <c r="K71" s="7">
        <v>0.49763333985696584</v>
      </c>
      <c r="L71" s="7">
        <v>0.25271792887102534</v>
      </c>
      <c r="M71" s="7">
        <v>0.15143427234977264</v>
      </c>
      <c r="N71" s="7">
        <v>0.1103876823852384</v>
      </c>
      <c r="O71" s="7">
        <v>0.11534248310799726</v>
      </c>
      <c r="P71" s="7">
        <v>0.14553981317806683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198.40782757342021</v>
      </c>
      <c r="D79" s="5">
        <v>209.05214015906733</v>
      </c>
      <c r="E79" s="5">
        <v>218.82282783521401</v>
      </c>
      <c r="F79" s="5">
        <v>231.41644098468689</v>
      </c>
      <c r="G79" s="5">
        <v>254.03683064639699</v>
      </c>
      <c r="H79" s="5">
        <v>256.43478917486578</v>
      </c>
      <c r="I79" s="5">
        <v>258.74492329106477</v>
      </c>
      <c r="J79" s="5">
        <v>266.17924714019551</v>
      </c>
      <c r="K79" s="5">
        <v>237.80331417705693</v>
      </c>
      <c r="L79" s="5">
        <v>113.02455836249334</v>
      </c>
      <c r="M79" s="5">
        <v>106.71717680284792</v>
      </c>
      <c r="N79" s="5">
        <v>105.23855843460355</v>
      </c>
      <c r="O79" s="5">
        <v>77.823946450433908</v>
      </c>
      <c r="P79" s="5">
        <v>125.72203085916169</v>
      </c>
      <c r="Q79" s="5">
        <v>128.25607992538912</v>
      </c>
      <c r="R79" s="5">
        <v>113.27191366111046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R82"/>
  <sheetViews>
    <sheetView showGridLines="0" zoomScaleNormal="10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53.450509832278925</v>
      </c>
      <c r="D2" s="45">
        <v>57.974423743575848</v>
      </c>
      <c r="E2" s="45">
        <v>63.423656011263496</v>
      </c>
      <c r="F2" s="45">
        <v>59.724395710224975</v>
      </c>
      <c r="G2" s="45">
        <v>56.274934031957713</v>
      </c>
      <c r="H2" s="45">
        <v>49.167082768673595</v>
      </c>
      <c r="I2" s="45">
        <v>43.955748965180049</v>
      </c>
      <c r="J2" s="45">
        <v>48.829867575195529</v>
      </c>
      <c r="K2" s="45">
        <v>45.942296495965202</v>
      </c>
      <c r="L2" s="45">
        <v>42.446301333529469</v>
      </c>
      <c r="M2" s="45">
        <v>38.118152963471658</v>
      </c>
      <c r="N2" s="45">
        <v>32.823912279468452</v>
      </c>
      <c r="O2" s="45">
        <v>35.306344361360502</v>
      </c>
      <c r="P2" s="45">
        <v>22.550469732385451</v>
      </c>
      <c r="Q2" s="45">
        <v>20.64080426210613</v>
      </c>
      <c r="R2" s="45">
        <v>18.389233404804955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5.3193766193116852E-2</v>
      </c>
      <c r="D21" s="5">
        <v>5.1033202635873055E-2</v>
      </c>
      <c r="E21" s="5">
        <v>3.7947498610463461E-2</v>
      </c>
      <c r="F21" s="5">
        <v>3.9126158113532372E-2</v>
      </c>
      <c r="G21" s="5">
        <v>2.7074978884119933E-2</v>
      </c>
      <c r="H21" s="5">
        <v>2.1130640190012585E-2</v>
      </c>
      <c r="I21" s="5">
        <v>1.8583861439026416E-2</v>
      </c>
      <c r="J21" s="5">
        <v>3.532772557164629E-2</v>
      </c>
      <c r="K21" s="5">
        <v>1.0454481034326439E-2</v>
      </c>
      <c r="L21" s="5">
        <v>9.3749709305105521E-3</v>
      </c>
      <c r="M21" s="5">
        <v>7.5355884302480067E-3</v>
      </c>
      <c r="N21" s="5">
        <v>1.2628194506369737E-2</v>
      </c>
      <c r="O21" s="5">
        <v>2.1251983424665815E-2</v>
      </c>
      <c r="P21" s="5">
        <v>2.1688036106661392E-2</v>
      </c>
      <c r="Q21" s="5">
        <v>2.8447699986605637E-2</v>
      </c>
      <c r="R21" s="5">
        <v>0.12282571551502637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5.3193766193116852E-2</v>
      </c>
      <c r="D30" s="4">
        <v>5.1033202635873055E-2</v>
      </c>
      <c r="E30" s="4">
        <v>3.7947498610463461E-2</v>
      </c>
      <c r="F30" s="4">
        <v>3.9126158113532372E-2</v>
      </c>
      <c r="G30" s="4">
        <v>2.7074978884119933E-2</v>
      </c>
      <c r="H30" s="4">
        <v>2.1130640190012585E-2</v>
      </c>
      <c r="I30" s="4">
        <v>1.8583861439026416E-2</v>
      </c>
      <c r="J30" s="4">
        <v>3.532772557164629E-2</v>
      </c>
      <c r="K30" s="4">
        <v>1.0454481034326439E-2</v>
      </c>
      <c r="L30" s="4">
        <v>9.3749709305105521E-3</v>
      </c>
      <c r="M30" s="4">
        <v>7.5355884302480067E-3</v>
      </c>
      <c r="N30" s="4">
        <v>1.2628194506369737E-2</v>
      </c>
      <c r="O30" s="4">
        <v>2.1251983424665815E-2</v>
      </c>
      <c r="P30" s="4">
        <v>2.1688036106661392E-2</v>
      </c>
      <c r="Q30" s="4">
        <v>2.8447699986605637E-2</v>
      </c>
      <c r="R30" s="4">
        <v>0.12282571551502637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7.4411308533700073E-3</v>
      </c>
      <c r="I34" s="7">
        <v>0</v>
      </c>
      <c r="J34" s="7">
        <v>2.4980152833354335E-2</v>
      </c>
      <c r="K34" s="7">
        <v>0</v>
      </c>
      <c r="L34" s="7">
        <v>0</v>
      </c>
      <c r="M34" s="7">
        <v>0</v>
      </c>
      <c r="N34" s="7">
        <v>6.2501151524872308E-3</v>
      </c>
      <c r="O34" s="7">
        <v>6.8963515900813737E-3</v>
      </c>
      <c r="P34" s="7">
        <v>1.7297643207481964E-2</v>
      </c>
      <c r="Q34" s="7">
        <v>2.3922092053592442E-2</v>
      </c>
      <c r="R34" s="7">
        <v>0.11920035816534606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5.3193766193116852E-2</v>
      </c>
      <c r="D43" s="7">
        <v>5.1033202635873055E-2</v>
      </c>
      <c r="E43" s="7">
        <v>3.7947498610463461E-2</v>
      </c>
      <c r="F43" s="7">
        <v>3.9126158113532372E-2</v>
      </c>
      <c r="G43" s="7">
        <v>2.7074978884119933E-2</v>
      </c>
      <c r="H43" s="7">
        <v>1.3689509336642577E-2</v>
      </c>
      <c r="I43" s="7">
        <v>1.8583861439026416E-2</v>
      </c>
      <c r="J43" s="7">
        <v>1.0347572738291956E-2</v>
      </c>
      <c r="K43" s="7">
        <v>1.0454481034326439E-2</v>
      </c>
      <c r="L43" s="7">
        <v>9.3749709305105521E-3</v>
      </c>
      <c r="M43" s="7">
        <v>7.5355884302480067E-3</v>
      </c>
      <c r="N43" s="7">
        <v>6.3780793538825049E-3</v>
      </c>
      <c r="O43" s="7">
        <v>1.435563183458444E-2</v>
      </c>
      <c r="P43" s="7">
        <v>4.3903928991794279E-3</v>
      </c>
      <c r="Q43" s="7">
        <v>4.5256079330131954E-3</v>
      </c>
      <c r="R43" s="7">
        <v>3.6253573496803121E-3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24.731709542978649</v>
      </c>
      <c r="D52" s="5">
        <v>27.079760980154848</v>
      </c>
      <c r="E52" s="5">
        <v>27.095105694127675</v>
      </c>
      <c r="F52" s="5">
        <v>27.937460264172046</v>
      </c>
      <c r="G52" s="5">
        <v>21.055224507134035</v>
      </c>
      <c r="H52" s="5">
        <v>16.497650503020715</v>
      </c>
      <c r="I52" s="5">
        <v>20.368679436353272</v>
      </c>
      <c r="J52" s="5">
        <v>22.544428521773234</v>
      </c>
      <c r="K52" s="5">
        <v>20.926465839466733</v>
      </c>
      <c r="L52" s="5">
        <v>18.055131198290319</v>
      </c>
      <c r="M52" s="5">
        <v>16.091343637050301</v>
      </c>
      <c r="N52" s="5">
        <v>13.759004137259973</v>
      </c>
      <c r="O52" s="5">
        <v>15.047297923151683</v>
      </c>
      <c r="P52" s="5">
        <v>9.649728007471273</v>
      </c>
      <c r="Q52" s="5">
        <v>8.9454947730187282</v>
      </c>
      <c r="R52" s="5">
        <v>7.5457366803565531</v>
      </c>
    </row>
    <row r="53" spans="1:18" ht="11.25" customHeight="1" x14ac:dyDescent="0.25">
      <c r="A53" s="48" t="s">
        <v>187</v>
      </c>
      <c r="B53" s="49" t="s">
        <v>186</v>
      </c>
      <c r="C53" s="4">
        <v>24.731709542978649</v>
      </c>
      <c r="D53" s="4">
        <v>27.079760980154848</v>
      </c>
      <c r="E53" s="4">
        <v>27.095105694127675</v>
      </c>
      <c r="F53" s="4">
        <v>27.937460264172046</v>
      </c>
      <c r="G53" s="4">
        <v>21.055224507134035</v>
      </c>
      <c r="H53" s="4">
        <v>16.497650503020715</v>
      </c>
      <c r="I53" s="4">
        <v>20.368679436353272</v>
      </c>
      <c r="J53" s="4">
        <v>22.544428521773234</v>
      </c>
      <c r="K53" s="4">
        <v>20.926465839466733</v>
      </c>
      <c r="L53" s="4">
        <v>18.055131198290319</v>
      </c>
      <c r="M53" s="4">
        <v>16.091343637050301</v>
      </c>
      <c r="N53" s="4">
        <v>13.759004137259973</v>
      </c>
      <c r="O53" s="4">
        <v>15.047297923151683</v>
      </c>
      <c r="P53" s="4">
        <v>9.649728007471273</v>
      </c>
      <c r="Q53" s="4">
        <v>8.9454947730187282</v>
      </c>
      <c r="R53" s="4">
        <v>7.5457366803565531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2.6079121234256459</v>
      </c>
      <c r="F60" s="5">
        <v>0</v>
      </c>
      <c r="G60" s="5">
        <v>5.2589000121484659</v>
      </c>
      <c r="H60" s="5">
        <v>6.4097541084754646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3.9990996154533115E-3</v>
      </c>
      <c r="D61" s="5">
        <v>4.6049159748725327E-3</v>
      </c>
      <c r="E61" s="5">
        <v>4.8312155672751919E-3</v>
      </c>
      <c r="F61" s="5">
        <v>1.8196241719124012E-2</v>
      </c>
      <c r="G61" s="5">
        <v>2.5144534183520282E-2</v>
      </c>
      <c r="H61" s="5">
        <v>1.9360937984689661E-2</v>
      </c>
      <c r="I61" s="5">
        <v>2.4606560746650526E-2</v>
      </c>
      <c r="J61" s="5">
        <v>2.7057469645640389E-2</v>
      </c>
      <c r="K61" s="5">
        <v>2.5660572157654337E-2</v>
      </c>
      <c r="L61" s="5">
        <v>2.6449316839277284E-2</v>
      </c>
      <c r="M61" s="5">
        <v>1.5350187545949967E-2</v>
      </c>
      <c r="N61" s="5">
        <v>9.920843678923652E-3</v>
      </c>
      <c r="O61" s="5">
        <v>1.451304895959942E-2</v>
      </c>
      <c r="P61" s="5">
        <v>7.1684995678202353E-3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3.9990996154533115E-3</v>
      </c>
      <c r="D68" s="4">
        <v>4.6049159748725327E-3</v>
      </c>
      <c r="E68" s="4">
        <v>4.8312155672751919E-3</v>
      </c>
      <c r="F68" s="4">
        <v>1.8196241719124012E-2</v>
      </c>
      <c r="G68" s="4">
        <v>2.5144534183520282E-2</v>
      </c>
      <c r="H68" s="4">
        <v>1.9360937984689661E-2</v>
      </c>
      <c r="I68" s="4">
        <v>2.4606560746650526E-2</v>
      </c>
      <c r="J68" s="4">
        <v>2.7057469645640389E-2</v>
      </c>
      <c r="K68" s="4">
        <v>2.5660572157654337E-2</v>
      </c>
      <c r="L68" s="4">
        <v>2.6449316839277284E-2</v>
      </c>
      <c r="M68" s="4">
        <v>1.5350187545949967E-2</v>
      </c>
      <c r="N68" s="4">
        <v>9.920843678923652E-3</v>
      </c>
      <c r="O68" s="4">
        <v>1.451304895959942E-2</v>
      </c>
      <c r="P68" s="4">
        <v>7.1684995678202353E-3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3.9990996154533115E-3</v>
      </c>
      <c r="D71" s="7">
        <v>4.6049159748725327E-3</v>
      </c>
      <c r="E71" s="7">
        <v>4.8312155672751919E-3</v>
      </c>
      <c r="F71" s="7">
        <v>1.8196241719124012E-2</v>
      </c>
      <c r="G71" s="7">
        <v>2.5144534183520282E-2</v>
      </c>
      <c r="H71" s="7">
        <v>1.9360937984689661E-2</v>
      </c>
      <c r="I71" s="7">
        <v>2.4606560746650526E-2</v>
      </c>
      <c r="J71" s="7">
        <v>2.7057469645640389E-2</v>
      </c>
      <c r="K71" s="7">
        <v>2.5660572157654337E-2</v>
      </c>
      <c r="L71" s="7">
        <v>2.6449316839277284E-2</v>
      </c>
      <c r="M71" s="7">
        <v>1.5350187545949967E-2</v>
      </c>
      <c r="N71" s="7">
        <v>9.920843678923652E-3</v>
      </c>
      <c r="O71" s="7">
        <v>1.451304895959942E-2</v>
      </c>
      <c r="P71" s="7">
        <v>7.1684995678202353E-3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28.661607423491702</v>
      </c>
      <c r="D79" s="5">
        <v>30.839024644810252</v>
      </c>
      <c r="E79" s="5">
        <v>33.677859479532437</v>
      </c>
      <c r="F79" s="5">
        <v>31.729613046220273</v>
      </c>
      <c r="G79" s="5">
        <v>29.908589999607571</v>
      </c>
      <c r="H79" s="5">
        <v>26.219186579002717</v>
      </c>
      <c r="I79" s="5">
        <v>23.5438791066411</v>
      </c>
      <c r="J79" s="5">
        <v>26.223053858205006</v>
      </c>
      <c r="K79" s="5">
        <v>24.979715603306488</v>
      </c>
      <c r="L79" s="5">
        <v>24.355345847469362</v>
      </c>
      <c r="M79" s="5">
        <v>22.003923550445165</v>
      </c>
      <c r="N79" s="5">
        <v>19.042359104023188</v>
      </c>
      <c r="O79" s="5">
        <v>20.223281405824554</v>
      </c>
      <c r="P79" s="5">
        <v>12.871885189239695</v>
      </c>
      <c r="Q79" s="5">
        <v>11.666861789100794</v>
      </c>
      <c r="R79" s="5">
        <v>10.720671008933374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431</v>
      </c>
      <c r="B1" s="42" t="s">
        <v>430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860.15693068728194</v>
      </c>
      <c r="D2" s="45">
        <v>842.47996999999998</v>
      </c>
      <c r="E2" s="45">
        <v>736.64840000000004</v>
      </c>
      <c r="F2" s="45">
        <v>728.37655999999993</v>
      </c>
      <c r="G2" s="45">
        <v>725.24310000000003</v>
      </c>
      <c r="H2" s="45">
        <v>733.75700487807444</v>
      </c>
      <c r="I2" s="45">
        <v>730.78431000000057</v>
      </c>
      <c r="J2" s="45">
        <v>771.45900000000915</v>
      </c>
      <c r="K2" s="45">
        <v>764.87718000000461</v>
      </c>
      <c r="L2" s="45">
        <v>691.33235000000002</v>
      </c>
      <c r="M2" s="45">
        <v>720.71694024772626</v>
      </c>
      <c r="N2" s="45">
        <v>634.24450541527585</v>
      </c>
      <c r="O2" s="45">
        <v>588.23158141236945</v>
      </c>
      <c r="P2" s="45">
        <v>547.34205352980575</v>
      </c>
      <c r="Q2" s="45">
        <v>551.71609795958148</v>
      </c>
      <c r="R2" s="45">
        <v>561.48086830196553</v>
      </c>
    </row>
    <row r="3" spans="1:18" ht="11.25" customHeight="1" x14ac:dyDescent="0.25">
      <c r="A3" s="46" t="s">
        <v>286</v>
      </c>
      <c r="B3" s="47" t="s">
        <v>285</v>
      </c>
      <c r="C3" s="5">
        <v>54.242511920538888</v>
      </c>
      <c r="D3" s="5">
        <v>56.398579999999995</v>
      </c>
      <c r="E3" s="5">
        <v>39.096719999999998</v>
      </c>
      <c r="F3" s="5">
        <v>37.20711</v>
      </c>
      <c r="G3" s="5">
        <v>37.206109999999995</v>
      </c>
      <c r="H3" s="5">
        <v>34.626307243509615</v>
      </c>
      <c r="I3" s="5">
        <v>32.211890000000508</v>
      </c>
      <c r="J3" s="5">
        <v>44.777910000009115</v>
      </c>
      <c r="K3" s="5">
        <v>38.807250000004572</v>
      </c>
      <c r="L3" s="5">
        <v>33.70814</v>
      </c>
      <c r="M3" s="5">
        <v>36.328433699555404</v>
      </c>
      <c r="N3" s="5">
        <v>33.987402704385616</v>
      </c>
      <c r="O3" s="5">
        <v>33.386674651401449</v>
      </c>
      <c r="P3" s="5">
        <v>28.756753839377559</v>
      </c>
      <c r="Q3" s="5">
        <v>33.917430623379261</v>
      </c>
      <c r="R3" s="5">
        <v>34.680179429173009</v>
      </c>
    </row>
    <row r="4" spans="1:18" ht="11.25" customHeight="1" x14ac:dyDescent="0.25">
      <c r="A4" s="48" t="s">
        <v>284</v>
      </c>
      <c r="B4" s="49" t="s">
        <v>283</v>
      </c>
      <c r="C4" s="4">
        <v>41.822747348773788</v>
      </c>
      <c r="D4" s="4">
        <v>39.698549999999997</v>
      </c>
      <c r="E4" s="4">
        <v>25.196719999999999</v>
      </c>
      <c r="F4" s="4">
        <v>28.606209999999997</v>
      </c>
      <c r="G4" s="4">
        <v>28.60558</v>
      </c>
      <c r="H4" s="4">
        <v>23.160130245074839</v>
      </c>
      <c r="I4" s="4">
        <v>27.910650000000505</v>
      </c>
      <c r="J4" s="4">
        <v>36.109940000009111</v>
      </c>
      <c r="K4" s="4">
        <v>38.807250000004572</v>
      </c>
      <c r="L4" s="4">
        <v>26.507819999999999</v>
      </c>
      <c r="M4" s="4">
        <v>27.252556567059681</v>
      </c>
      <c r="N4" s="4">
        <v>25.866760685556251</v>
      </c>
      <c r="O4" s="4">
        <v>23.834252780788965</v>
      </c>
      <c r="P4" s="4">
        <v>21.113382372046775</v>
      </c>
      <c r="Q4" s="4">
        <v>22.452251958242353</v>
      </c>
      <c r="R4" s="4">
        <v>21.781860768190182</v>
      </c>
    </row>
    <row r="5" spans="1:18" ht="11.25" customHeight="1" x14ac:dyDescent="0.25">
      <c r="A5" s="50" t="s">
        <v>282</v>
      </c>
      <c r="B5" s="51" t="s">
        <v>281</v>
      </c>
      <c r="C5" s="7">
        <v>11.202107944738303</v>
      </c>
      <c r="D5" s="7">
        <v>9.0996199999999998</v>
      </c>
      <c r="E5" s="7">
        <v>0.69999</v>
      </c>
      <c r="F5" s="7">
        <v>0.70011000000000001</v>
      </c>
      <c r="G5" s="7">
        <v>0.70006000000000002</v>
      </c>
      <c r="H5" s="7">
        <v>0.69315782213624377</v>
      </c>
      <c r="I5" s="7">
        <v>0.70014000000050558</v>
      </c>
      <c r="J5" s="7">
        <v>0.70009000000911215</v>
      </c>
      <c r="K5" s="7">
        <v>0.70013000000457026</v>
      </c>
      <c r="L5" s="7">
        <v>0</v>
      </c>
      <c r="M5" s="7">
        <v>0.69265333754162484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11.202107944738303</v>
      </c>
      <c r="D6" s="6">
        <v>9.0996199999999998</v>
      </c>
      <c r="E6" s="6">
        <v>0.69999</v>
      </c>
      <c r="F6" s="6">
        <v>0.70011000000000001</v>
      </c>
      <c r="G6" s="6">
        <v>0.70006000000000002</v>
      </c>
      <c r="H6" s="6">
        <v>0.69315782213624377</v>
      </c>
      <c r="I6" s="6">
        <v>0.70014000000050558</v>
      </c>
      <c r="J6" s="6">
        <v>0.70009000000911215</v>
      </c>
      <c r="K6" s="6">
        <v>0.70013000000457026</v>
      </c>
      <c r="L6" s="6">
        <v>0</v>
      </c>
      <c r="M6" s="6">
        <v>0.69265333754162484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30.620639404035483</v>
      </c>
      <c r="D11" s="7">
        <v>30.598929999999999</v>
      </c>
      <c r="E11" s="7">
        <v>24.496729999999999</v>
      </c>
      <c r="F11" s="7">
        <v>27.906099999999999</v>
      </c>
      <c r="G11" s="7">
        <v>27.905519999999999</v>
      </c>
      <c r="H11" s="7">
        <v>22.466972422938596</v>
      </c>
      <c r="I11" s="7">
        <v>27.210509999999999</v>
      </c>
      <c r="J11" s="7">
        <v>35.409849999999999</v>
      </c>
      <c r="K11" s="7">
        <v>38.107120000000002</v>
      </c>
      <c r="L11" s="7">
        <v>26.507819999999999</v>
      </c>
      <c r="M11" s="7">
        <v>26.559903229518056</v>
      </c>
      <c r="N11" s="7">
        <v>25.866760685556251</v>
      </c>
      <c r="O11" s="7">
        <v>23.834252780788965</v>
      </c>
      <c r="P11" s="7">
        <v>21.113382372046775</v>
      </c>
      <c r="Q11" s="7">
        <v>22.452251958242353</v>
      </c>
      <c r="R11" s="7">
        <v>21.781860768190182</v>
      </c>
    </row>
    <row r="12" spans="1:18" ht="11.25" customHeight="1" x14ac:dyDescent="0.25">
      <c r="A12" s="52" t="s">
        <v>268</v>
      </c>
      <c r="B12" s="53" t="s">
        <v>267</v>
      </c>
      <c r="C12" s="6">
        <v>30.620639404035483</v>
      </c>
      <c r="D12" s="6">
        <v>30.598929999999999</v>
      </c>
      <c r="E12" s="6">
        <v>24.496729999999999</v>
      </c>
      <c r="F12" s="6">
        <v>27.906099999999999</v>
      </c>
      <c r="G12" s="6">
        <v>27.905519999999999</v>
      </c>
      <c r="H12" s="6">
        <v>22.466972422938596</v>
      </c>
      <c r="I12" s="6">
        <v>27.210509999999999</v>
      </c>
      <c r="J12" s="6">
        <v>35.409849999999999</v>
      </c>
      <c r="K12" s="6">
        <v>38.107120000000002</v>
      </c>
      <c r="L12" s="6">
        <v>26.507819999999999</v>
      </c>
      <c r="M12" s="6">
        <v>26.559903229518056</v>
      </c>
      <c r="N12" s="6">
        <v>25.866760685556251</v>
      </c>
      <c r="O12" s="6">
        <v>23.834252780788965</v>
      </c>
      <c r="P12" s="6">
        <v>21.113382372046775</v>
      </c>
      <c r="Q12" s="6">
        <v>22.452251958242353</v>
      </c>
      <c r="R12" s="6">
        <v>21.781860768190182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12.4197645717651</v>
      </c>
      <c r="D15" s="4">
        <v>16.700030000000002</v>
      </c>
      <c r="E15" s="4">
        <v>13.9</v>
      </c>
      <c r="F15" s="4">
        <v>8.6008999999999993</v>
      </c>
      <c r="G15" s="4">
        <v>8.6005299999999991</v>
      </c>
      <c r="H15" s="4">
        <v>11.466176998434772</v>
      </c>
      <c r="I15" s="4">
        <v>4.30124</v>
      </c>
      <c r="J15" s="4">
        <v>8.6679700000000004</v>
      </c>
      <c r="K15" s="4">
        <v>0</v>
      </c>
      <c r="L15" s="4">
        <v>7.2003200000000005</v>
      </c>
      <c r="M15" s="4">
        <v>9.0758771324957195</v>
      </c>
      <c r="N15" s="4">
        <v>8.1206420188293666</v>
      </c>
      <c r="O15" s="4">
        <v>9.5524218706124842</v>
      </c>
      <c r="P15" s="4">
        <v>7.6433714673307831</v>
      </c>
      <c r="Q15" s="4">
        <v>11.465178665136909</v>
      </c>
      <c r="R15" s="4">
        <v>12.898318660982831</v>
      </c>
    </row>
    <row r="16" spans="1:18" ht="11.25" customHeight="1" x14ac:dyDescent="0.25">
      <c r="A16" s="50" t="s">
        <v>260</v>
      </c>
      <c r="B16" s="51" t="s">
        <v>259</v>
      </c>
      <c r="C16" s="7">
        <v>12.4197645717651</v>
      </c>
      <c r="D16" s="7">
        <v>16.700030000000002</v>
      </c>
      <c r="E16" s="7">
        <v>13.9</v>
      </c>
      <c r="F16" s="7">
        <v>8.6008999999999993</v>
      </c>
      <c r="G16" s="7">
        <v>8.6005299999999991</v>
      </c>
      <c r="H16" s="7">
        <v>11.466176998434772</v>
      </c>
      <c r="I16" s="7">
        <v>4.30124</v>
      </c>
      <c r="J16" s="7">
        <v>8.6679700000000004</v>
      </c>
      <c r="K16" s="7">
        <v>0</v>
      </c>
      <c r="L16" s="7">
        <v>7.2003200000000005</v>
      </c>
      <c r="M16" s="7">
        <v>9.0758771324957195</v>
      </c>
      <c r="N16" s="7">
        <v>8.1206420188293666</v>
      </c>
      <c r="O16" s="7">
        <v>9.5524218706124842</v>
      </c>
      <c r="P16" s="7">
        <v>7.6433714673307831</v>
      </c>
      <c r="Q16" s="7">
        <v>11.465178665136909</v>
      </c>
      <c r="R16" s="7">
        <v>12.898318660982831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32.034733198283377</v>
      </c>
      <c r="D21" s="5">
        <v>29.294409999999999</v>
      </c>
      <c r="E21" s="5">
        <v>17.657570000000007</v>
      </c>
      <c r="F21" s="5">
        <v>18.591349999999998</v>
      </c>
      <c r="G21" s="5">
        <v>16.622670000000003</v>
      </c>
      <c r="H21" s="5">
        <v>17.582369219526512</v>
      </c>
      <c r="I21" s="5">
        <v>25.174189999999999</v>
      </c>
      <c r="J21" s="5">
        <v>26.08419</v>
      </c>
      <c r="K21" s="5">
        <v>28.876730000000006</v>
      </c>
      <c r="L21" s="5">
        <v>23.456720000000004</v>
      </c>
      <c r="M21" s="5">
        <v>22.479189224443061</v>
      </c>
      <c r="N21" s="5">
        <v>24.467099736879547</v>
      </c>
      <c r="O21" s="5">
        <v>19.687686243504182</v>
      </c>
      <c r="P21" s="5">
        <v>11.012501535711083</v>
      </c>
      <c r="Q21" s="5">
        <v>12.99426713003947</v>
      </c>
      <c r="R21" s="5">
        <v>9.8873870109853534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32.034733198283377</v>
      </c>
      <c r="D30" s="4">
        <v>29.294409999999999</v>
      </c>
      <c r="E30" s="4">
        <v>17.657570000000007</v>
      </c>
      <c r="F30" s="4">
        <v>18.591349999999998</v>
      </c>
      <c r="G30" s="4">
        <v>16.622670000000003</v>
      </c>
      <c r="H30" s="4">
        <v>17.582369219526512</v>
      </c>
      <c r="I30" s="4">
        <v>25.174189999999999</v>
      </c>
      <c r="J30" s="4">
        <v>26.08419</v>
      </c>
      <c r="K30" s="4">
        <v>28.876730000000006</v>
      </c>
      <c r="L30" s="4">
        <v>23.456720000000004</v>
      </c>
      <c r="M30" s="4">
        <v>22.479189224443061</v>
      </c>
      <c r="N30" s="4">
        <v>24.467099736879547</v>
      </c>
      <c r="O30" s="4">
        <v>19.687686243504182</v>
      </c>
      <c r="P30" s="4">
        <v>11.012501535711083</v>
      </c>
      <c r="Q30" s="4">
        <v>12.99426713003947</v>
      </c>
      <c r="R30" s="4">
        <v>9.8873870109853534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1.0783992082732816</v>
      </c>
      <c r="D34" s="7">
        <v>1.0882499999999999</v>
      </c>
      <c r="E34" s="7">
        <v>1.08775</v>
      </c>
      <c r="F34" s="7">
        <v>1.0902000000000001</v>
      </c>
      <c r="G34" s="7">
        <v>1.0878300000000001</v>
      </c>
      <c r="H34" s="7">
        <v>1.0782520391788561</v>
      </c>
      <c r="I34" s="7">
        <v>1.0856600000000007</v>
      </c>
      <c r="J34" s="7">
        <v>1.08653</v>
      </c>
      <c r="K34" s="7">
        <v>1.08968</v>
      </c>
      <c r="L34" s="7">
        <v>2.1736800000000001</v>
      </c>
      <c r="M34" s="7">
        <v>2.1532128521954004</v>
      </c>
      <c r="N34" s="7">
        <v>2.1595233075504439</v>
      </c>
      <c r="O34" s="7">
        <v>2.1564899984506094</v>
      </c>
      <c r="P34" s="7">
        <v>2.1515367753413859</v>
      </c>
      <c r="Q34" s="7">
        <v>1.0764041816796255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6.1144574681171129</v>
      </c>
      <c r="D43" s="7">
        <v>8.1733399999999996</v>
      </c>
      <c r="E43" s="7">
        <v>6.1017999999999999</v>
      </c>
      <c r="F43" s="7">
        <v>5.1008500000000003</v>
      </c>
      <c r="G43" s="7">
        <v>4.0761000000000003</v>
      </c>
      <c r="H43" s="7">
        <v>4.0840487324102428</v>
      </c>
      <c r="I43" s="7">
        <v>4.0848699999999996</v>
      </c>
      <c r="J43" s="7">
        <v>3.08833</v>
      </c>
      <c r="K43" s="7">
        <v>2.00109</v>
      </c>
      <c r="L43" s="7">
        <v>4.0831200000000001</v>
      </c>
      <c r="M43" s="7">
        <v>4.084112214144235</v>
      </c>
      <c r="N43" s="7">
        <v>5.110772290145869</v>
      </c>
      <c r="O43" s="7">
        <v>5.1111401043196869</v>
      </c>
      <c r="P43" s="7">
        <v>4.0840411979886397</v>
      </c>
      <c r="Q43" s="7">
        <v>7.1408091181770148</v>
      </c>
      <c r="R43" s="7">
        <v>5.1104701520634697</v>
      </c>
    </row>
    <row r="44" spans="1:18" ht="11.25" customHeight="1" x14ac:dyDescent="0.25">
      <c r="A44" s="50" t="s">
        <v>205</v>
      </c>
      <c r="B44" s="51" t="s">
        <v>204</v>
      </c>
      <c r="C44" s="7">
        <v>24.841876521892981</v>
      </c>
      <c r="D44" s="7">
        <v>20.032820000000001</v>
      </c>
      <c r="E44" s="7">
        <v>10.468020000000008</v>
      </c>
      <c r="F44" s="7">
        <v>12.4003</v>
      </c>
      <c r="G44" s="7">
        <v>11.458740000000002</v>
      </c>
      <c r="H44" s="7">
        <v>12.420068447937414</v>
      </c>
      <c r="I44" s="7">
        <v>20.00366</v>
      </c>
      <c r="J44" s="7">
        <v>21.909330000000001</v>
      </c>
      <c r="K44" s="7">
        <v>25.785960000000006</v>
      </c>
      <c r="L44" s="7">
        <v>17.199920000000006</v>
      </c>
      <c r="M44" s="7">
        <v>16.241864158103425</v>
      </c>
      <c r="N44" s="7">
        <v>17.196804139183232</v>
      </c>
      <c r="O44" s="7">
        <v>12.420056140733884</v>
      </c>
      <c r="P44" s="7">
        <v>4.7769235623810573</v>
      </c>
      <c r="Q44" s="7">
        <v>4.7770538301828296</v>
      </c>
      <c r="R44" s="7">
        <v>4.7769168589218829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624.7166032893449</v>
      </c>
      <c r="D52" s="5">
        <v>612.88667999999996</v>
      </c>
      <c r="E52" s="5">
        <v>543.89272000000005</v>
      </c>
      <c r="F52" s="5">
        <v>542.95772999999997</v>
      </c>
      <c r="G52" s="5">
        <v>546.01063999999997</v>
      </c>
      <c r="H52" s="5">
        <v>555.22030286802988</v>
      </c>
      <c r="I52" s="5">
        <v>546.08073000000002</v>
      </c>
      <c r="J52" s="5">
        <v>569.67181000000005</v>
      </c>
      <c r="K52" s="5">
        <v>563.47810000000004</v>
      </c>
      <c r="L52" s="5">
        <v>509.14715000000001</v>
      </c>
      <c r="M52" s="5">
        <v>536.56252648523912</v>
      </c>
      <c r="N52" s="5">
        <v>464.86928574783821</v>
      </c>
      <c r="O52" s="5">
        <v>429.25785749624134</v>
      </c>
      <c r="P52" s="5">
        <v>402.5306790517979</v>
      </c>
      <c r="Q52" s="5">
        <v>404.46571887960408</v>
      </c>
      <c r="R52" s="5">
        <v>416.67465029977694</v>
      </c>
    </row>
    <row r="53" spans="1:18" ht="11.25" customHeight="1" x14ac:dyDescent="0.25">
      <c r="A53" s="48" t="s">
        <v>187</v>
      </c>
      <c r="B53" s="49" t="s">
        <v>186</v>
      </c>
      <c r="C53" s="4">
        <v>624.7166032893449</v>
      </c>
      <c r="D53" s="4">
        <v>612.88667999999996</v>
      </c>
      <c r="E53" s="4">
        <v>543.89272000000005</v>
      </c>
      <c r="F53" s="4">
        <v>542.95772999999997</v>
      </c>
      <c r="G53" s="4">
        <v>546.01063999999997</v>
      </c>
      <c r="H53" s="4">
        <v>555.22030286802988</v>
      </c>
      <c r="I53" s="4">
        <v>546.08073000000002</v>
      </c>
      <c r="J53" s="4">
        <v>569.67181000000005</v>
      </c>
      <c r="K53" s="4">
        <v>563.47810000000004</v>
      </c>
      <c r="L53" s="4">
        <v>509.14715000000001</v>
      </c>
      <c r="M53" s="4">
        <v>536.56252648523912</v>
      </c>
      <c r="N53" s="4">
        <v>464.86928574783821</v>
      </c>
      <c r="O53" s="4">
        <v>429.25785749624134</v>
      </c>
      <c r="P53" s="4">
        <v>402.5306790517979</v>
      </c>
      <c r="Q53" s="4">
        <v>404.46571887960408</v>
      </c>
      <c r="R53" s="4">
        <v>416.67465029977694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3.8455098430075729</v>
      </c>
      <c r="D60" s="5">
        <v>4.7000500000000001</v>
      </c>
      <c r="E60" s="5">
        <v>3.20011</v>
      </c>
      <c r="F60" s="5">
        <v>2.8003900000000002</v>
      </c>
      <c r="G60" s="5">
        <v>2.4998999999999998</v>
      </c>
      <c r="H60" s="5">
        <v>2.7706134333964672</v>
      </c>
      <c r="I60" s="5">
        <v>3.0006499999999998</v>
      </c>
      <c r="J60" s="5">
        <v>0.90007999999999999</v>
      </c>
      <c r="K60" s="5">
        <v>0.20003000000000001</v>
      </c>
      <c r="L60" s="5">
        <v>0</v>
      </c>
      <c r="M60" s="5">
        <v>7.1653472512584249E-2</v>
      </c>
      <c r="N60" s="5">
        <v>0.42992300807709471</v>
      </c>
      <c r="O60" s="5">
        <v>0.3104879535390544</v>
      </c>
      <c r="P60" s="5">
        <v>4.7769452151176409E-2</v>
      </c>
      <c r="Q60" s="5">
        <v>0</v>
      </c>
      <c r="R60" s="5">
        <v>7.1651166874363972E-2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145.31757243610718</v>
      </c>
      <c r="D79" s="5">
        <v>139.20025000000001</v>
      </c>
      <c r="E79" s="5">
        <v>132.80127999999999</v>
      </c>
      <c r="F79" s="5">
        <v>126.81998</v>
      </c>
      <c r="G79" s="5">
        <v>122.90378</v>
      </c>
      <c r="H79" s="5">
        <v>123.55741211361202</v>
      </c>
      <c r="I79" s="5">
        <v>124.31685</v>
      </c>
      <c r="J79" s="5">
        <v>130.02501000000001</v>
      </c>
      <c r="K79" s="5">
        <v>133.51507000000001</v>
      </c>
      <c r="L79" s="5">
        <v>125.02034</v>
      </c>
      <c r="M79" s="5">
        <v>125.27513736597606</v>
      </c>
      <c r="N79" s="5">
        <v>110.49079421809527</v>
      </c>
      <c r="O79" s="5">
        <v>105.58887506768342</v>
      </c>
      <c r="P79" s="5">
        <v>104.99434965076804</v>
      </c>
      <c r="Q79" s="5">
        <v>100.33868132655864</v>
      </c>
      <c r="R79" s="5">
        <v>100.16700039515581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239.99999999999994</v>
      </c>
      <c r="D2" s="45">
        <v>234.77644730276401</v>
      </c>
      <c r="E2" s="45">
        <v>212.51153041857467</v>
      </c>
      <c r="F2" s="45">
        <v>170.38507701614668</v>
      </c>
      <c r="G2" s="45">
        <v>163.56846354288854</v>
      </c>
      <c r="H2" s="45">
        <v>174.0481081492045</v>
      </c>
      <c r="I2" s="45">
        <v>184.08029236910832</v>
      </c>
      <c r="J2" s="45">
        <v>183.26551785331446</v>
      </c>
      <c r="K2" s="45">
        <v>189.75491995940814</v>
      </c>
      <c r="L2" s="45">
        <v>151.84491834451123</v>
      </c>
      <c r="M2" s="45">
        <v>140.08652213036152</v>
      </c>
      <c r="N2" s="45">
        <v>128.59523217086775</v>
      </c>
      <c r="O2" s="45">
        <v>112.97161392259335</v>
      </c>
      <c r="P2" s="45">
        <v>111.99389336666979</v>
      </c>
      <c r="Q2" s="45">
        <v>101.23314537026774</v>
      </c>
      <c r="R2" s="45">
        <v>114.2967679367861</v>
      </c>
    </row>
    <row r="3" spans="1:18" ht="11.25" customHeight="1" x14ac:dyDescent="0.25">
      <c r="A3" s="46" t="s">
        <v>286</v>
      </c>
      <c r="B3" s="47" t="s">
        <v>285</v>
      </c>
      <c r="C3" s="5">
        <v>54.242511920538888</v>
      </c>
      <c r="D3" s="5">
        <v>56.398579999999995</v>
      </c>
      <c r="E3" s="5">
        <v>39.096719999999998</v>
      </c>
      <c r="F3" s="5">
        <v>37.20711</v>
      </c>
      <c r="G3" s="5">
        <v>37.206109999999995</v>
      </c>
      <c r="H3" s="5">
        <v>34.626307243509615</v>
      </c>
      <c r="I3" s="5">
        <v>32.211890000000508</v>
      </c>
      <c r="J3" s="5">
        <v>44.56541034402246</v>
      </c>
      <c r="K3" s="5">
        <v>38.733856187603543</v>
      </c>
      <c r="L3" s="5">
        <v>32.624730198868924</v>
      </c>
      <c r="M3" s="5">
        <v>34.607942806588916</v>
      </c>
      <c r="N3" s="5">
        <v>33.299603659647815</v>
      </c>
      <c r="O3" s="5">
        <v>32.420860467034373</v>
      </c>
      <c r="P3" s="5">
        <v>26.981918238655563</v>
      </c>
      <c r="Q3" s="5">
        <v>31.784220945991855</v>
      </c>
      <c r="R3" s="5">
        <v>32.618850898071862</v>
      </c>
    </row>
    <row r="4" spans="1:18" ht="11.25" customHeight="1" x14ac:dyDescent="0.25">
      <c r="A4" s="48" t="s">
        <v>284</v>
      </c>
      <c r="B4" s="49" t="s">
        <v>283</v>
      </c>
      <c r="C4" s="4">
        <v>41.822747348773788</v>
      </c>
      <c r="D4" s="4">
        <v>39.698549999999997</v>
      </c>
      <c r="E4" s="4">
        <v>25.196719999999999</v>
      </c>
      <c r="F4" s="4">
        <v>28.606209999999997</v>
      </c>
      <c r="G4" s="4">
        <v>28.60558</v>
      </c>
      <c r="H4" s="4">
        <v>23.160130245074839</v>
      </c>
      <c r="I4" s="4">
        <v>27.910650000000505</v>
      </c>
      <c r="J4" s="4">
        <v>35.938575373395253</v>
      </c>
      <c r="K4" s="4">
        <v>38.733856187603543</v>
      </c>
      <c r="L4" s="4">
        <v>25.655834930677919</v>
      </c>
      <c r="M4" s="4">
        <v>25.961893287396897</v>
      </c>
      <c r="N4" s="4">
        <v>25.343298111945376</v>
      </c>
      <c r="O4" s="4">
        <v>23.144772332381677</v>
      </c>
      <c r="P4" s="4">
        <v>19.810287353225419</v>
      </c>
      <c r="Q4" s="4">
        <v>21.040135525004963</v>
      </c>
      <c r="R4" s="4">
        <v>20.48718548677645</v>
      </c>
    </row>
    <row r="5" spans="1:18" ht="11.25" customHeight="1" x14ac:dyDescent="0.25">
      <c r="A5" s="50" t="s">
        <v>282</v>
      </c>
      <c r="B5" s="51" t="s">
        <v>281</v>
      </c>
      <c r="C5" s="7">
        <v>11.202107944738303</v>
      </c>
      <c r="D5" s="7">
        <v>9.0996199999999998</v>
      </c>
      <c r="E5" s="7">
        <v>0.69999</v>
      </c>
      <c r="F5" s="7">
        <v>0.70011000000000001</v>
      </c>
      <c r="G5" s="7">
        <v>0.70006000000000002</v>
      </c>
      <c r="H5" s="7">
        <v>0.69315782213624377</v>
      </c>
      <c r="I5" s="7">
        <v>0.70014000000050558</v>
      </c>
      <c r="J5" s="7">
        <v>0.69676762779116808</v>
      </c>
      <c r="K5" s="7">
        <v>0.69880588634342022</v>
      </c>
      <c r="L5" s="7">
        <v>0</v>
      </c>
      <c r="M5" s="7">
        <v>0.65984972786555462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11.202107944738303</v>
      </c>
      <c r="D6" s="6">
        <v>9.0996199999999998</v>
      </c>
      <c r="E6" s="6">
        <v>0.69999</v>
      </c>
      <c r="F6" s="6">
        <v>0.70011000000000001</v>
      </c>
      <c r="G6" s="6">
        <v>0.70006000000000002</v>
      </c>
      <c r="H6" s="6">
        <v>0.69315782213624377</v>
      </c>
      <c r="I6" s="6">
        <v>0.70014000000050558</v>
      </c>
      <c r="J6" s="6">
        <v>0.69676762779116808</v>
      </c>
      <c r="K6" s="6">
        <v>0.69880588634342022</v>
      </c>
      <c r="L6" s="6">
        <v>0</v>
      </c>
      <c r="M6" s="6">
        <v>0.65984972786555462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30.620639404035483</v>
      </c>
      <c r="D11" s="7">
        <v>30.598929999999999</v>
      </c>
      <c r="E11" s="7">
        <v>24.496729999999999</v>
      </c>
      <c r="F11" s="7">
        <v>27.906099999999999</v>
      </c>
      <c r="G11" s="7">
        <v>27.905519999999999</v>
      </c>
      <c r="H11" s="7">
        <v>22.466972422938596</v>
      </c>
      <c r="I11" s="7">
        <v>27.210509999999999</v>
      </c>
      <c r="J11" s="7">
        <v>35.241807745604085</v>
      </c>
      <c r="K11" s="7">
        <v>38.035050301260121</v>
      </c>
      <c r="L11" s="7">
        <v>25.655834930677919</v>
      </c>
      <c r="M11" s="7">
        <v>25.302043559531342</v>
      </c>
      <c r="N11" s="7">
        <v>25.343298111945376</v>
      </c>
      <c r="O11" s="7">
        <v>23.144772332381677</v>
      </c>
      <c r="P11" s="7">
        <v>19.810287353225419</v>
      </c>
      <c r="Q11" s="7">
        <v>21.040135525004963</v>
      </c>
      <c r="R11" s="7">
        <v>20.48718548677645</v>
      </c>
    </row>
    <row r="12" spans="1:18" ht="11.25" customHeight="1" x14ac:dyDescent="0.25">
      <c r="A12" s="52" t="s">
        <v>268</v>
      </c>
      <c r="B12" s="53" t="s">
        <v>267</v>
      </c>
      <c r="C12" s="6">
        <v>30.620639404035483</v>
      </c>
      <c r="D12" s="6">
        <v>30.598929999999999</v>
      </c>
      <c r="E12" s="6">
        <v>24.496729999999999</v>
      </c>
      <c r="F12" s="6">
        <v>27.906099999999999</v>
      </c>
      <c r="G12" s="6">
        <v>27.905519999999999</v>
      </c>
      <c r="H12" s="6">
        <v>22.466972422938596</v>
      </c>
      <c r="I12" s="6">
        <v>27.210509999999999</v>
      </c>
      <c r="J12" s="6">
        <v>35.241807745604085</v>
      </c>
      <c r="K12" s="6">
        <v>38.035050301260121</v>
      </c>
      <c r="L12" s="6">
        <v>25.655834930677919</v>
      </c>
      <c r="M12" s="6">
        <v>25.302043559531342</v>
      </c>
      <c r="N12" s="6">
        <v>25.343298111945376</v>
      </c>
      <c r="O12" s="6">
        <v>23.144772332381677</v>
      </c>
      <c r="P12" s="6">
        <v>19.810287353225419</v>
      </c>
      <c r="Q12" s="6">
        <v>21.040135525004963</v>
      </c>
      <c r="R12" s="6">
        <v>20.48718548677645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12.4197645717651</v>
      </c>
      <c r="D15" s="4">
        <v>16.700030000000002</v>
      </c>
      <c r="E15" s="4">
        <v>13.9</v>
      </c>
      <c r="F15" s="4">
        <v>8.6008999999999993</v>
      </c>
      <c r="G15" s="4">
        <v>8.6005299999999991</v>
      </c>
      <c r="H15" s="4">
        <v>11.466176998434772</v>
      </c>
      <c r="I15" s="4">
        <v>4.30124</v>
      </c>
      <c r="J15" s="4">
        <v>8.6268349706272076</v>
      </c>
      <c r="K15" s="4">
        <v>0</v>
      </c>
      <c r="L15" s="4">
        <v>6.9688952681910044</v>
      </c>
      <c r="M15" s="4">
        <v>8.646049519192017</v>
      </c>
      <c r="N15" s="4">
        <v>7.9563055477024403</v>
      </c>
      <c r="O15" s="4">
        <v>9.2760881346526922</v>
      </c>
      <c r="P15" s="4">
        <v>7.1716308854301447</v>
      </c>
      <c r="Q15" s="4">
        <v>10.744085420986893</v>
      </c>
      <c r="R15" s="4">
        <v>12.13166541129541</v>
      </c>
    </row>
    <row r="16" spans="1:18" ht="11.25" customHeight="1" x14ac:dyDescent="0.25">
      <c r="A16" s="50" t="s">
        <v>260</v>
      </c>
      <c r="B16" s="51" t="s">
        <v>259</v>
      </c>
      <c r="C16" s="7">
        <v>12.4197645717651</v>
      </c>
      <c r="D16" s="7">
        <v>16.700030000000002</v>
      </c>
      <c r="E16" s="7">
        <v>13.9</v>
      </c>
      <c r="F16" s="7">
        <v>8.6008999999999993</v>
      </c>
      <c r="G16" s="7">
        <v>8.6005299999999991</v>
      </c>
      <c r="H16" s="7">
        <v>11.466176998434772</v>
      </c>
      <c r="I16" s="7">
        <v>4.30124</v>
      </c>
      <c r="J16" s="7">
        <v>8.6268349706272076</v>
      </c>
      <c r="K16" s="7">
        <v>0</v>
      </c>
      <c r="L16" s="7">
        <v>6.9688952681910044</v>
      </c>
      <c r="M16" s="7">
        <v>8.646049519192017</v>
      </c>
      <c r="N16" s="7">
        <v>7.9563055477024403</v>
      </c>
      <c r="O16" s="7">
        <v>9.2760881346526922</v>
      </c>
      <c r="P16" s="7">
        <v>7.1716308854301447</v>
      </c>
      <c r="Q16" s="7">
        <v>10.744085420986893</v>
      </c>
      <c r="R16" s="7">
        <v>12.13166541129541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23.688506478834896</v>
      </c>
      <c r="D21" s="5">
        <v>19.348564420696519</v>
      </c>
      <c r="E21" s="5">
        <v>9.8754299857730405</v>
      </c>
      <c r="F21" s="5">
        <v>11.512475132056212</v>
      </c>
      <c r="G21" s="5">
        <v>10.631954523502275</v>
      </c>
      <c r="H21" s="5">
        <v>11.47393936769379</v>
      </c>
      <c r="I21" s="5">
        <v>18.77889304207801</v>
      </c>
      <c r="J21" s="5">
        <v>19.897593348080697</v>
      </c>
      <c r="K21" s="5">
        <v>23.013357161825756</v>
      </c>
      <c r="L21" s="5">
        <v>14.981771269955367</v>
      </c>
      <c r="M21" s="5">
        <v>14.128910370630402</v>
      </c>
      <c r="N21" s="5">
        <v>15.454178082869998</v>
      </c>
      <c r="O21" s="5">
        <v>11.175669097769456</v>
      </c>
      <c r="P21" s="5">
        <v>4.126706065352522</v>
      </c>
      <c r="Q21" s="5">
        <v>4.2121639966381608</v>
      </c>
      <c r="R21" s="5">
        <v>4.2039347320938685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23.688506478834896</v>
      </c>
      <c r="D30" s="4">
        <v>19.348564420696519</v>
      </c>
      <c r="E30" s="4">
        <v>9.8754299857730405</v>
      </c>
      <c r="F30" s="4">
        <v>11.512475132056212</v>
      </c>
      <c r="G30" s="4">
        <v>10.631954523502275</v>
      </c>
      <c r="H30" s="4">
        <v>11.47393936769379</v>
      </c>
      <c r="I30" s="4">
        <v>18.77889304207801</v>
      </c>
      <c r="J30" s="4">
        <v>19.897593348080697</v>
      </c>
      <c r="K30" s="4">
        <v>23.013357161825756</v>
      </c>
      <c r="L30" s="4">
        <v>14.981771269955367</v>
      </c>
      <c r="M30" s="4">
        <v>14.128910370630402</v>
      </c>
      <c r="N30" s="4">
        <v>15.454178082869998</v>
      </c>
      <c r="O30" s="4">
        <v>11.175669097769456</v>
      </c>
      <c r="P30" s="4">
        <v>4.126706065352522</v>
      </c>
      <c r="Q30" s="4">
        <v>4.2121639966381608</v>
      </c>
      <c r="R30" s="4">
        <v>4.2039347320938685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0.15541200884849538</v>
      </c>
      <c r="D43" s="7">
        <v>0.15202949710681449</v>
      </c>
      <c r="E43" s="7">
        <v>0.13761184935757842</v>
      </c>
      <c r="F43" s="7">
        <v>0.11033286290368732</v>
      </c>
      <c r="G43" s="7">
        <v>0.10591876459775909</v>
      </c>
      <c r="H43" s="7">
        <v>0.11270485884895018</v>
      </c>
      <c r="I43" s="7">
        <v>0.11920120011042282</v>
      </c>
      <c r="J43" s="7">
        <v>0.11867359284268084</v>
      </c>
      <c r="K43" s="7">
        <v>0.12287580541573782</v>
      </c>
      <c r="L43" s="7">
        <v>9.8327182472317656E-2</v>
      </c>
      <c r="M43" s="7">
        <v>9.0713032570327853E-2</v>
      </c>
      <c r="N43" s="7">
        <v>8.327184733338841E-2</v>
      </c>
      <c r="O43" s="7">
        <v>7.3154772760695319E-2</v>
      </c>
      <c r="P43" s="7">
        <v>7.2521649778659728E-2</v>
      </c>
      <c r="Q43" s="7">
        <v>6.5553527016854463E-2</v>
      </c>
      <c r="R43" s="7">
        <v>7.4012876291442597E-2</v>
      </c>
    </row>
    <row r="44" spans="1:18" ht="11.25" customHeight="1" x14ac:dyDescent="0.25">
      <c r="A44" s="50" t="s">
        <v>205</v>
      </c>
      <c r="B44" s="51" t="s">
        <v>204</v>
      </c>
      <c r="C44" s="7">
        <v>23.533094469986402</v>
      </c>
      <c r="D44" s="7">
        <v>19.196534923589706</v>
      </c>
      <c r="E44" s="7">
        <v>9.7378181364154628</v>
      </c>
      <c r="F44" s="7">
        <v>11.402142269152524</v>
      </c>
      <c r="G44" s="7">
        <v>10.526035758904516</v>
      </c>
      <c r="H44" s="7">
        <v>11.36123450884484</v>
      </c>
      <c r="I44" s="7">
        <v>18.659691841967586</v>
      </c>
      <c r="J44" s="7">
        <v>19.778919755238018</v>
      </c>
      <c r="K44" s="7">
        <v>22.890481356410017</v>
      </c>
      <c r="L44" s="7">
        <v>14.883444087483049</v>
      </c>
      <c r="M44" s="7">
        <v>14.038197338060074</v>
      </c>
      <c r="N44" s="7">
        <v>15.370906235536609</v>
      </c>
      <c r="O44" s="7">
        <v>11.102514325008761</v>
      </c>
      <c r="P44" s="7">
        <v>4.0541844155738627</v>
      </c>
      <c r="Q44" s="7">
        <v>4.1466104696213062</v>
      </c>
      <c r="R44" s="7">
        <v>4.1299218558024258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140.53917285896387</v>
      </c>
      <c r="D52" s="5">
        <v>137.53870898575306</v>
      </c>
      <c r="E52" s="5">
        <v>144.66702990576459</v>
      </c>
      <c r="F52" s="5">
        <v>107.32105754359236</v>
      </c>
      <c r="G52" s="5">
        <v>102.10905957197758</v>
      </c>
      <c r="H52" s="5">
        <v>113.19050331282627</v>
      </c>
      <c r="I52" s="5">
        <v>116.54915997786931</v>
      </c>
      <c r="J52" s="5">
        <v>104.26370610550188</v>
      </c>
      <c r="K52" s="5">
        <v>112.95408173154161</v>
      </c>
      <c r="L52" s="5">
        <v>92.192265761691147</v>
      </c>
      <c r="M52" s="5">
        <v>80.236334157256664</v>
      </c>
      <c r="N52" s="5">
        <v>69.639741894679801</v>
      </c>
      <c r="O52" s="5">
        <v>60.412827683411038</v>
      </c>
      <c r="P52" s="5">
        <v>72.000576851370454</v>
      </c>
      <c r="Q52" s="5">
        <v>57.205739171407259</v>
      </c>
      <c r="R52" s="5">
        <v>68.406598600805339</v>
      </c>
    </row>
    <row r="53" spans="1:18" ht="11.25" customHeight="1" x14ac:dyDescent="0.25">
      <c r="A53" s="48" t="s">
        <v>187</v>
      </c>
      <c r="B53" s="49" t="s">
        <v>186</v>
      </c>
      <c r="C53" s="4">
        <v>140.53917285896387</v>
      </c>
      <c r="D53" s="4">
        <v>137.53870898575306</v>
      </c>
      <c r="E53" s="4">
        <v>144.66702990576459</v>
      </c>
      <c r="F53" s="4">
        <v>107.32105754359236</v>
      </c>
      <c r="G53" s="4">
        <v>102.10905957197758</v>
      </c>
      <c r="H53" s="4">
        <v>113.19050331282627</v>
      </c>
      <c r="I53" s="4">
        <v>116.54915997786931</v>
      </c>
      <c r="J53" s="4">
        <v>104.26370610550188</v>
      </c>
      <c r="K53" s="4">
        <v>112.95408173154161</v>
      </c>
      <c r="L53" s="4">
        <v>92.192265761691147</v>
      </c>
      <c r="M53" s="4">
        <v>80.236334157256664</v>
      </c>
      <c r="N53" s="4">
        <v>69.639741894679801</v>
      </c>
      <c r="O53" s="4">
        <v>60.412827683411038</v>
      </c>
      <c r="P53" s="4">
        <v>72.000576851370454</v>
      </c>
      <c r="Q53" s="4">
        <v>57.205739171407259</v>
      </c>
      <c r="R53" s="4">
        <v>68.406598600805339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2.4901444652483486</v>
      </c>
      <c r="D60" s="5">
        <v>2.8653241602568054</v>
      </c>
      <c r="E60" s="5">
        <v>2.0133997185511889</v>
      </c>
      <c r="F60" s="5">
        <v>0.82745657342155932</v>
      </c>
      <c r="G60" s="5">
        <v>0.64513681380259758</v>
      </c>
      <c r="H60" s="5">
        <v>0.94978511223376305</v>
      </c>
      <c r="I60" s="5">
        <v>1.9369036549440164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19.039664276413966</v>
      </c>
      <c r="D79" s="5">
        <v>18.625269736057628</v>
      </c>
      <c r="E79" s="5">
        <v>16.858950808485847</v>
      </c>
      <c r="F79" s="5">
        <v>13.516977767076565</v>
      </c>
      <c r="G79" s="5">
        <v>12.976202633606086</v>
      </c>
      <c r="H79" s="5">
        <v>13.807573112941043</v>
      </c>
      <c r="I79" s="5">
        <v>14.603445694216472</v>
      </c>
      <c r="J79" s="5">
        <v>14.538808055709421</v>
      </c>
      <c r="K79" s="5">
        <v>15.053624878437242</v>
      </c>
      <c r="L79" s="5">
        <v>12.046151113995803</v>
      </c>
      <c r="M79" s="5">
        <v>11.113334795885507</v>
      </c>
      <c r="N79" s="5">
        <v>10.201708533670137</v>
      </c>
      <c r="O79" s="5">
        <v>8.9622566743784766</v>
      </c>
      <c r="P79" s="5">
        <v>8.8846922112912559</v>
      </c>
      <c r="Q79" s="5">
        <v>8.0310212562304653</v>
      </c>
      <c r="R79" s="5">
        <v>9.0673837058150184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132.30533851557743</v>
      </c>
      <c r="D2" s="45">
        <v>132.64618898542702</v>
      </c>
      <c r="E2" s="45">
        <v>95.196574870135507</v>
      </c>
      <c r="F2" s="45">
        <v>147.54859921291387</v>
      </c>
      <c r="G2" s="45">
        <v>138.42958443759767</v>
      </c>
      <c r="H2" s="45">
        <v>143.00811055392688</v>
      </c>
      <c r="I2" s="45">
        <v>119.57051581786368</v>
      </c>
      <c r="J2" s="45">
        <v>161.05147629722953</v>
      </c>
      <c r="K2" s="45">
        <v>157.3721887513299</v>
      </c>
      <c r="L2" s="45">
        <v>168.8431448085835</v>
      </c>
      <c r="M2" s="45">
        <v>198.43764862937462</v>
      </c>
      <c r="N2" s="45">
        <v>146.18434042507369</v>
      </c>
      <c r="O2" s="45">
        <v>128.81396822127701</v>
      </c>
      <c r="P2" s="45">
        <v>126.40540167839583</v>
      </c>
      <c r="Q2" s="45">
        <v>137.24692809935982</v>
      </c>
      <c r="R2" s="45">
        <v>138.05748503161865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0.21249965598665455</v>
      </c>
      <c r="K3" s="5">
        <v>7.3393812401038261E-2</v>
      </c>
      <c r="L3" s="5">
        <v>1.0834098011310789</v>
      </c>
      <c r="M3" s="5">
        <v>1.7204908929664857</v>
      </c>
      <c r="N3" s="5">
        <v>0.68779904473780329</v>
      </c>
      <c r="O3" s="5">
        <v>0.96581418436708288</v>
      </c>
      <c r="P3" s="5">
        <v>1.7748356007219908</v>
      </c>
      <c r="Q3" s="5">
        <v>2.1332096773874052</v>
      </c>
      <c r="R3" s="5">
        <v>2.0613285311011573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0.17136462661386187</v>
      </c>
      <c r="K4" s="4">
        <v>7.3393812401038261E-2</v>
      </c>
      <c r="L4" s="4">
        <v>0.85198506932208162</v>
      </c>
      <c r="M4" s="4">
        <v>1.2906632796627839</v>
      </c>
      <c r="N4" s="4">
        <v>0.52346257361087634</v>
      </c>
      <c r="O4" s="4">
        <v>0.68948044840728995</v>
      </c>
      <c r="P4" s="4">
        <v>1.3030950188213535</v>
      </c>
      <c r="Q4" s="4">
        <v>1.4121164332373888</v>
      </c>
      <c r="R4" s="4">
        <v>1.294675281413735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3.322372217944139E-3</v>
      </c>
      <c r="K5" s="7">
        <v>1.3241136611501277E-3</v>
      </c>
      <c r="L5" s="7">
        <v>0</v>
      </c>
      <c r="M5" s="7">
        <v>3.28036096760701E-2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3.322372217944139E-3</v>
      </c>
      <c r="K6" s="6">
        <v>1.3241136611501277E-3</v>
      </c>
      <c r="L6" s="6">
        <v>0</v>
      </c>
      <c r="M6" s="6">
        <v>3.28036096760701E-2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0.16804225439591772</v>
      </c>
      <c r="K11" s="7">
        <v>7.2069698739888138E-2</v>
      </c>
      <c r="L11" s="7">
        <v>0.85198506932208162</v>
      </c>
      <c r="M11" s="7">
        <v>1.2578596699867137</v>
      </c>
      <c r="N11" s="7">
        <v>0.52346257361087634</v>
      </c>
      <c r="O11" s="7">
        <v>0.68948044840728995</v>
      </c>
      <c r="P11" s="7">
        <v>1.3030950188213535</v>
      </c>
      <c r="Q11" s="7">
        <v>1.4121164332373888</v>
      </c>
      <c r="R11" s="7">
        <v>1.294675281413735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0.16804225439591772</v>
      </c>
      <c r="K12" s="6">
        <v>7.2069698739888138E-2</v>
      </c>
      <c r="L12" s="6">
        <v>0.85198506932208162</v>
      </c>
      <c r="M12" s="6">
        <v>1.2578596699867137</v>
      </c>
      <c r="N12" s="6">
        <v>0.52346257361087634</v>
      </c>
      <c r="O12" s="6">
        <v>0.68948044840728995</v>
      </c>
      <c r="P12" s="6">
        <v>1.3030950188213535</v>
      </c>
      <c r="Q12" s="6">
        <v>1.4121164332373888</v>
      </c>
      <c r="R12" s="6">
        <v>1.294675281413735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4.1135029372792682E-2</v>
      </c>
      <c r="K15" s="4">
        <v>0</v>
      </c>
      <c r="L15" s="4">
        <v>0.23142473180899717</v>
      </c>
      <c r="M15" s="4">
        <v>0.42982761330370178</v>
      </c>
      <c r="N15" s="4">
        <v>0.1643364711269269</v>
      </c>
      <c r="O15" s="4">
        <v>0.27633373595979299</v>
      </c>
      <c r="P15" s="4">
        <v>0.47174058190063728</v>
      </c>
      <c r="Q15" s="4">
        <v>0.72109324415001641</v>
      </c>
      <c r="R15" s="4">
        <v>0.76665324968742232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4.1135029372792682E-2</v>
      </c>
      <c r="K16" s="7">
        <v>0</v>
      </c>
      <c r="L16" s="7">
        <v>0.23142473180899717</v>
      </c>
      <c r="M16" s="7">
        <v>0.42982761330370178</v>
      </c>
      <c r="N16" s="7">
        <v>0.1643364711269269</v>
      </c>
      <c r="O16" s="7">
        <v>0.27633373595979299</v>
      </c>
      <c r="P16" s="7">
        <v>0.47174058190063728</v>
      </c>
      <c r="Q16" s="7">
        <v>0.72109324415001641</v>
      </c>
      <c r="R16" s="7">
        <v>0.76665324968742232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7.7029232689784273</v>
      </c>
      <c r="D21" s="5">
        <v>9.3194132239482705</v>
      </c>
      <c r="E21" s="5">
        <v>7.2165196984152393</v>
      </c>
      <c r="F21" s="5">
        <v>6.5376460852819651</v>
      </c>
      <c r="G21" s="5">
        <v>5.4326051685114836</v>
      </c>
      <c r="H21" s="5">
        <v>5.5589491124820247</v>
      </c>
      <c r="I21" s="5">
        <v>5.832059161967508</v>
      </c>
      <c r="J21" s="5">
        <v>5.6233476421529325</v>
      </c>
      <c r="K21" s="5">
        <v>5.312508463420075</v>
      </c>
      <c r="L21" s="5">
        <v>7.98620019985289</v>
      </c>
      <c r="M21" s="5">
        <v>7.8463019655507154</v>
      </c>
      <c r="N21" s="5">
        <v>8.5389147319940655</v>
      </c>
      <c r="O21" s="5">
        <v>8.0551775856979333</v>
      </c>
      <c r="P21" s="5">
        <v>6.4784094010700564</v>
      </c>
      <c r="Q21" s="5">
        <v>8.3690557669493693</v>
      </c>
      <c r="R21" s="5">
        <v>5.27582376754245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7.7029232689784273</v>
      </c>
      <c r="D30" s="4">
        <v>9.3194132239482705</v>
      </c>
      <c r="E30" s="4">
        <v>7.2165196984152393</v>
      </c>
      <c r="F30" s="4">
        <v>6.5376460852819651</v>
      </c>
      <c r="G30" s="4">
        <v>5.4326051685114836</v>
      </c>
      <c r="H30" s="4">
        <v>5.5589491124820247</v>
      </c>
      <c r="I30" s="4">
        <v>5.832059161967508</v>
      </c>
      <c r="J30" s="4">
        <v>5.6233476421529325</v>
      </c>
      <c r="K30" s="4">
        <v>5.312508463420075</v>
      </c>
      <c r="L30" s="4">
        <v>7.98620019985289</v>
      </c>
      <c r="M30" s="4">
        <v>7.8463019655507154</v>
      </c>
      <c r="N30" s="4">
        <v>8.5389147319940655</v>
      </c>
      <c r="O30" s="4">
        <v>8.0551775856979333</v>
      </c>
      <c r="P30" s="4">
        <v>6.4784094010700564</v>
      </c>
      <c r="Q30" s="4">
        <v>8.3690557669493693</v>
      </c>
      <c r="R30" s="4">
        <v>5.27582376754245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1.0783992082732816</v>
      </c>
      <c r="D34" s="7">
        <v>1.0882499999999999</v>
      </c>
      <c r="E34" s="7">
        <v>1.08775</v>
      </c>
      <c r="F34" s="7">
        <v>1.0902000000000001</v>
      </c>
      <c r="G34" s="7">
        <v>1.0878300000000001</v>
      </c>
      <c r="H34" s="7">
        <v>1.0782520391788561</v>
      </c>
      <c r="I34" s="7">
        <v>1.0856600000000007</v>
      </c>
      <c r="J34" s="7">
        <v>1.08653</v>
      </c>
      <c r="K34" s="7">
        <v>1.08968</v>
      </c>
      <c r="L34" s="7">
        <v>2.1736800000000001</v>
      </c>
      <c r="M34" s="7">
        <v>2.1532128521954004</v>
      </c>
      <c r="N34" s="7">
        <v>2.1595233075504439</v>
      </c>
      <c r="O34" s="7">
        <v>2.1564899984506094</v>
      </c>
      <c r="P34" s="7">
        <v>2.1515367753413859</v>
      </c>
      <c r="Q34" s="7">
        <v>1.0764041816796255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5.3157420087985656</v>
      </c>
      <c r="D43" s="7">
        <v>7.3948781475379777</v>
      </c>
      <c r="E43" s="7">
        <v>5.3985678348306942</v>
      </c>
      <c r="F43" s="7">
        <v>4.4492883544344899</v>
      </c>
      <c r="G43" s="7">
        <v>3.4120709274159964</v>
      </c>
      <c r="H43" s="7">
        <v>3.4218631342105938</v>
      </c>
      <c r="I43" s="7">
        <v>3.4024310039350918</v>
      </c>
      <c r="J43" s="7">
        <v>2.4064073973909488</v>
      </c>
      <c r="K43" s="7">
        <v>1.3273498198300866</v>
      </c>
      <c r="L43" s="7">
        <v>3.4960442873359323</v>
      </c>
      <c r="M43" s="7">
        <v>3.4894222933119661</v>
      </c>
      <c r="N43" s="7">
        <v>4.5534935207969962</v>
      </c>
      <c r="O43" s="7">
        <v>4.5811457715221993</v>
      </c>
      <c r="P43" s="7">
        <v>3.6041334789214758</v>
      </c>
      <c r="Q43" s="7">
        <v>6.6622082247082197</v>
      </c>
      <c r="R43" s="7">
        <v>4.6288287644229928</v>
      </c>
    </row>
    <row r="44" spans="1:18" ht="11.25" customHeight="1" x14ac:dyDescent="0.25">
      <c r="A44" s="50" t="s">
        <v>205</v>
      </c>
      <c r="B44" s="51" t="s">
        <v>204</v>
      </c>
      <c r="C44" s="7">
        <v>1.3087820519065805</v>
      </c>
      <c r="D44" s="7">
        <v>0.83628507641029382</v>
      </c>
      <c r="E44" s="7">
        <v>0.73020186358454531</v>
      </c>
      <c r="F44" s="7">
        <v>0.99815773084747517</v>
      </c>
      <c r="G44" s="7">
        <v>0.93270424109548666</v>
      </c>
      <c r="H44" s="7">
        <v>1.0588339390925749</v>
      </c>
      <c r="I44" s="7">
        <v>1.3439681580324152</v>
      </c>
      <c r="J44" s="7">
        <v>2.1304102447619835</v>
      </c>
      <c r="K44" s="7">
        <v>2.8954786435899886</v>
      </c>
      <c r="L44" s="7">
        <v>2.3164759125169576</v>
      </c>
      <c r="M44" s="7">
        <v>2.2036668200433494</v>
      </c>
      <c r="N44" s="7">
        <v>1.8258979036466245</v>
      </c>
      <c r="O44" s="7">
        <v>1.3175418157251242</v>
      </c>
      <c r="P44" s="7">
        <v>0.72273914680719475</v>
      </c>
      <c r="Q44" s="7">
        <v>0.63044336056152339</v>
      </c>
      <c r="R44" s="7">
        <v>0.6469950031194569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104.28691251457558</v>
      </c>
      <c r="D52" s="5">
        <v>102.69852294574815</v>
      </c>
      <c r="E52" s="5">
        <v>72.681018599114836</v>
      </c>
      <c r="F52" s="5">
        <v>117.72056969938917</v>
      </c>
      <c r="G52" s="5">
        <v>111.56034312239086</v>
      </c>
      <c r="H52" s="5">
        <v>115.34811821942218</v>
      </c>
      <c r="I52" s="5">
        <v>95.641216155626111</v>
      </c>
      <c r="J52" s="5">
        <v>131.38620821818034</v>
      </c>
      <c r="K52" s="5">
        <v>128.84673858391048</v>
      </c>
      <c r="L52" s="5">
        <v>134.74884833030356</v>
      </c>
      <c r="M52" s="5">
        <v>160.15025574032234</v>
      </c>
      <c r="N52" s="5">
        <v>115.5512523994643</v>
      </c>
      <c r="O52" s="5">
        <v>100.83621428342684</v>
      </c>
      <c r="P52" s="5">
        <v>98.946864686196349</v>
      </c>
      <c r="Q52" s="5">
        <v>106.66383538875321</v>
      </c>
      <c r="R52" s="5">
        <v>110.49186211604747</v>
      </c>
    </row>
    <row r="53" spans="1:18" ht="11.25" customHeight="1" x14ac:dyDescent="0.25">
      <c r="A53" s="48" t="s">
        <v>187</v>
      </c>
      <c r="B53" s="49" t="s">
        <v>186</v>
      </c>
      <c r="C53" s="4">
        <v>104.28691251457558</v>
      </c>
      <c r="D53" s="4">
        <v>102.69852294574815</v>
      </c>
      <c r="E53" s="4">
        <v>72.681018599114836</v>
      </c>
      <c r="F53" s="4">
        <v>117.72056969938917</v>
      </c>
      <c r="G53" s="4">
        <v>111.56034312239086</v>
      </c>
      <c r="H53" s="4">
        <v>115.34811821942218</v>
      </c>
      <c r="I53" s="4">
        <v>95.641216155626111</v>
      </c>
      <c r="J53" s="4">
        <v>131.38620821818034</v>
      </c>
      <c r="K53" s="4">
        <v>128.84673858391048</v>
      </c>
      <c r="L53" s="4">
        <v>134.74884833030356</v>
      </c>
      <c r="M53" s="4">
        <v>160.15025574032234</v>
      </c>
      <c r="N53" s="4">
        <v>115.5512523994643</v>
      </c>
      <c r="O53" s="4">
        <v>100.83621428342684</v>
      </c>
      <c r="P53" s="4">
        <v>98.946864686196349</v>
      </c>
      <c r="Q53" s="4">
        <v>106.66383538875321</v>
      </c>
      <c r="R53" s="4">
        <v>110.49186211604747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1.3553653777592243</v>
      </c>
      <c r="D60" s="5">
        <v>1.8347258397431947</v>
      </c>
      <c r="E60" s="5">
        <v>1.1867102814488111</v>
      </c>
      <c r="F60" s="5">
        <v>1.9729334265784411</v>
      </c>
      <c r="G60" s="5">
        <v>1.8547631861974021</v>
      </c>
      <c r="H60" s="5">
        <v>1.8208283211627041</v>
      </c>
      <c r="I60" s="5">
        <v>1.0637463450559834</v>
      </c>
      <c r="J60" s="5">
        <v>0.90007999999999999</v>
      </c>
      <c r="K60" s="5">
        <v>0.20003000000000001</v>
      </c>
      <c r="L60" s="5">
        <v>0</v>
      </c>
      <c r="M60" s="5">
        <v>7.1653472512584249E-2</v>
      </c>
      <c r="N60" s="5">
        <v>0.42992300807709471</v>
      </c>
      <c r="O60" s="5">
        <v>0.3104879535390544</v>
      </c>
      <c r="P60" s="5">
        <v>4.7769452151176409E-2</v>
      </c>
      <c r="Q60" s="5">
        <v>0</v>
      </c>
      <c r="R60" s="5">
        <v>7.1651166874363972E-2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18.960137354264209</v>
      </c>
      <c r="D79" s="5">
        <v>18.79352697598738</v>
      </c>
      <c r="E79" s="5">
        <v>14.112326291156624</v>
      </c>
      <c r="F79" s="5">
        <v>21.317450001664298</v>
      </c>
      <c r="G79" s="5">
        <v>19.581872960497925</v>
      </c>
      <c r="H79" s="5">
        <v>20.280214900859988</v>
      </c>
      <c r="I79" s="5">
        <v>17.033494155214068</v>
      </c>
      <c r="J79" s="5">
        <v>22.929340780909598</v>
      </c>
      <c r="K79" s="5">
        <v>22.939517891598321</v>
      </c>
      <c r="L79" s="5">
        <v>25.024686477295973</v>
      </c>
      <c r="M79" s="5">
        <v>28.648946558022502</v>
      </c>
      <c r="N79" s="5">
        <v>20.976451240800401</v>
      </c>
      <c r="O79" s="5">
        <v>18.64627421424608</v>
      </c>
      <c r="P79" s="5">
        <v>19.157522538256266</v>
      </c>
      <c r="Q79" s="5">
        <v>20.080827266269825</v>
      </c>
      <c r="R79" s="5">
        <v>20.156819450053224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487.85159217170457</v>
      </c>
      <c r="D2" s="45">
        <v>475.05733371180895</v>
      </c>
      <c r="E2" s="45">
        <v>428.94029471128988</v>
      </c>
      <c r="F2" s="45">
        <v>410.44288377093937</v>
      </c>
      <c r="G2" s="45">
        <v>423.24505201951376</v>
      </c>
      <c r="H2" s="45">
        <v>416.70078617494306</v>
      </c>
      <c r="I2" s="45">
        <v>427.13350181302854</v>
      </c>
      <c r="J2" s="45">
        <v>427.14200584946508</v>
      </c>
      <c r="K2" s="45">
        <v>417.75007128926654</v>
      </c>
      <c r="L2" s="45">
        <v>370.64428684690523</v>
      </c>
      <c r="M2" s="45">
        <v>382.19276948799006</v>
      </c>
      <c r="N2" s="45">
        <v>359.46493281933431</v>
      </c>
      <c r="O2" s="45">
        <v>346.44599926849912</v>
      </c>
      <c r="P2" s="45">
        <v>308.94275848474012</v>
      </c>
      <c r="Q2" s="45">
        <v>313.23602448995393</v>
      </c>
      <c r="R2" s="45">
        <v>309.12661533356072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0.64330345047005144</v>
      </c>
      <c r="D21" s="5">
        <v>0.62643235535520814</v>
      </c>
      <c r="E21" s="5">
        <v>0.565620315811727</v>
      </c>
      <c r="F21" s="5">
        <v>0.54122878266182239</v>
      </c>
      <c r="G21" s="5">
        <v>0.55811030798624406</v>
      </c>
      <c r="H21" s="5">
        <v>0.54948073935069897</v>
      </c>
      <c r="I21" s="5">
        <v>0.56323779595448509</v>
      </c>
      <c r="J21" s="5">
        <v>0.56324900976637038</v>
      </c>
      <c r="K21" s="5">
        <v>0.55086437475417593</v>
      </c>
      <c r="L21" s="5">
        <v>0.48874853019174991</v>
      </c>
      <c r="M21" s="5">
        <v>0.50397688826194076</v>
      </c>
      <c r="N21" s="5">
        <v>0.47400692201548428</v>
      </c>
      <c r="O21" s="5">
        <v>0.45683956003679277</v>
      </c>
      <c r="P21" s="5">
        <v>0.40738606928850396</v>
      </c>
      <c r="Q21" s="5">
        <v>0.41304736645194096</v>
      </c>
      <c r="R21" s="5">
        <v>0.40762851134903383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0.64330345047005144</v>
      </c>
      <c r="D30" s="4">
        <v>0.62643235535520814</v>
      </c>
      <c r="E30" s="4">
        <v>0.565620315811727</v>
      </c>
      <c r="F30" s="4">
        <v>0.54122878266182239</v>
      </c>
      <c r="G30" s="4">
        <v>0.55811030798624406</v>
      </c>
      <c r="H30" s="4">
        <v>0.54948073935069897</v>
      </c>
      <c r="I30" s="4">
        <v>0.56323779595448509</v>
      </c>
      <c r="J30" s="4">
        <v>0.56324900976637038</v>
      </c>
      <c r="K30" s="4">
        <v>0.55086437475417593</v>
      </c>
      <c r="L30" s="4">
        <v>0.48874853019174991</v>
      </c>
      <c r="M30" s="4">
        <v>0.50397688826194076</v>
      </c>
      <c r="N30" s="4">
        <v>0.47400692201548428</v>
      </c>
      <c r="O30" s="4">
        <v>0.45683956003679277</v>
      </c>
      <c r="P30" s="4">
        <v>0.40738606928850396</v>
      </c>
      <c r="Q30" s="4">
        <v>0.41304736645194096</v>
      </c>
      <c r="R30" s="4">
        <v>0.40762851134903383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0.64330345047005144</v>
      </c>
      <c r="D43" s="7">
        <v>0.62643235535520814</v>
      </c>
      <c r="E43" s="7">
        <v>0.565620315811727</v>
      </c>
      <c r="F43" s="7">
        <v>0.54122878266182239</v>
      </c>
      <c r="G43" s="7">
        <v>0.55811030798624406</v>
      </c>
      <c r="H43" s="7">
        <v>0.54948073935069897</v>
      </c>
      <c r="I43" s="7">
        <v>0.56323779595448509</v>
      </c>
      <c r="J43" s="7">
        <v>0.56324900976637038</v>
      </c>
      <c r="K43" s="7">
        <v>0.55086437475417593</v>
      </c>
      <c r="L43" s="7">
        <v>0.48874853019174991</v>
      </c>
      <c r="M43" s="7">
        <v>0.50397688826194076</v>
      </c>
      <c r="N43" s="7">
        <v>0.47400692201548428</v>
      </c>
      <c r="O43" s="7">
        <v>0.45683956003679277</v>
      </c>
      <c r="P43" s="7">
        <v>0.40738606928850396</v>
      </c>
      <c r="Q43" s="7">
        <v>0.41304736645194096</v>
      </c>
      <c r="R43" s="7">
        <v>0.40762851134903383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379.8905179158055</v>
      </c>
      <c r="D52" s="5">
        <v>372.64944806849871</v>
      </c>
      <c r="E52" s="5">
        <v>326.54467149512061</v>
      </c>
      <c r="F52" s="5">
        <v>317.91610275701839</v>
      </c>
      <c r="G52" s="5">
        <v>332.34123730563152</v>
      </c>
      <c r="H52" s="5">
        <v>326.68168133578138</v>
      </c>
      <c r="I52" s="5">
        <v>333.8903538665046</v>
      </c>
      <c r="J52" s="5">
        <v>334.02189567631774</v>
      </c>
      <c r="K52" s="5">
        <v>321.67727968454795</v>
      </c>
      <c r="L52" s="5">
        <v>282.20603590800528</v>
      </c>
      <c r="M52" s="5">
        <v>296.17593658766009</v>
      </c>
      <c r="N52" s="5">
        <v>279.6782914536941</v>
      </c>
      <c r="O52" s="5">
        <v>268.00881552940348</v>
      </c>
      <c r="P52" s="5">
        <v>231.58323751423112</v>
      </c>
      <c r="Q52" s="5">
        <v>240.59614431944365</v>
      </c>
      <c r="R52" s="5">
        <v>237.77618958292413</v>
      </c>
    </row>
    <row r="53" spans="1:18" ht="11.25" customHeight="1" x14ac:dyDescent="0.25">
      <c r="A53" s="48" t="s">
        <v>187</v>
      </c>
      <c r="B53" s="49" t="s">
        <v>186</v>
      </c>
      <c r="C53" s="4">
        <v>379.8905179158055</v>
      </c>
      <c r="D53" s="4">
        <v>372.64944806849871</v>
      </c>
      <c r="E53" s="4">
        <v>326.54467149512061</v>
      </c>
      <c r="F53" s="4">
        <v>317.91610275701839</v>
      </c>
      <c r="G53" s="4">
        <v>332.34123730563152</v>
      </c>
      <c r="H53" s="4">
        <v>326.68168133578138</v>
      </c>
      <c r="I53" s="4">
        <v>333.8903538665046</v>
      </c>
      <c r="J53" s="4">
        <v>334.02189567631774</v>
      </c>
      <c r="K53" s="4">
        <v>321.67727968454795</v>
      </c>
      <c r="L53" s="4">
        <v>282.20603590800528</v>
      </c>
      <c r="M53" s="4">
        <v>296.17593658766009</v>
      </c>
      <c r="N53" s="4">
        <v>279.6782914536941</v>
      </c>
      <c r="O53" s="4">
        <v>268.00881552940348</v>
      </c>
      <c r="P53" s="4">
        <v>231.58323751423112</v>
      </c>
      <c r="Q53" s="4">
        <v>240.59614431944365</v>
      </c>
      <c r="R53" s="4">
        <v>237.77618958292413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107.31777080542901</v>
      </c>
      <c r="D79" s="5">
        <v>101.78145328795503</v>
      </c>
      <c r="E79" s="5">
        <v>101.83000290035753</v>
      </c>
      <c r="F79" s="5">
        <v>91.985552231259135</v>
      </c>
      <c r="G79" s="5">
        <v>90.345704405895987</v>
      </c>
      <c r="H79" s="5">
        <v>89.469624099810972</v>
      </c>
      <c r="I79" s="5">
        <v>92.679910150569455</v>
      </c>
      <c r="J79" s="5">
        <v>92.556861163380972</v>
      </c>
      <c r="K79" s="5">
        <v>95.521927229964433</v>
      </c>
      <c r="L79" s="5">
        <v>87.949502408708227</v>
      </c>
      <c r="M79" s="5">
        <v>85.512856012068042</v>
      </c>
      <c r="N79" s="5">
        <v>79.312634443624745</v>
      </c>
      <c r="O79" s="5">
        <v>77.980344179058861</v>
      </c>
      <c r="P79" s="5">
        <v>76.952134901220518</v>
      </c>
      <c r="Q79" s="5">
        <v>72.226832804058347</v>
      </c>
      <c r="R79" s="5">
        <v>70.942797239287586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436</v>
      </c>
      <c r="B1" s="42" t="s">
        <v>435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1009.410869980139</v>
      </c>
      <c r="D2" s="45">
        <v>955.7845299999999</v>
      </c>
      <c r="E2" s="45">
        <v>995.79528000000005</v>
      </c>
      <c r="F2" s="45">
        <v>965.19449000000009</v>
      </c>
      <c r="G2" s="45">
        <v>971.21091999999999</v>
      </c>
      <c r="H2" s="45">
        <v>959.66440157289799</v>
      </c>
      <c r="I2" s="45">
        <v>948.90778999999998</v>
      </c>
      <c r="J2" s="45">
        <v>903.30098999999996</v>
      </c>
      <c r="K2" s="45">
        <v>845.28785000000016</v>
      </c>
      <c r="L2" s="45">
        <v>696.18870000000004</v>
      </c>
      <c r="M2" s="45">
        <v>725.44376516504235</v>
      </c>
      <c r="N2" s="45">
        <v>677.37573680818139</v>
      </c>
      <c r="O2" s="45">
        <v>678.84512797225921</v>
      </c>
      <c r="P2" s="45">
        <v>683.95805101008466</v>
      </c>
      <c r="Q2" s="45">
        <v>600.43672834948666</v>
      </c>
      <c r="R2" s="45">
        <v>560.45213220241396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2.1054283413459736</v>
      </c>
      <c r="D21" s="5">
        <v>2.0921099999999999</v>
      </c>
      <c r="E21" s="5">
        <v>2.08805</v>
      </c>
      <c r="F21" s="5">
        <v>2.0903</v>
      </c>
      <c r="G21" s="5">
        <v>0</v>
      </c>
      <c r="H21" s="5">
        <v>0</v>
      </c>
      <c r="I21" s="5">
        <v>1.0899300000000001</v>
      </c>
      <c r="J21" s="5">
        <v>1.0905499999999999</v>
      </c>
      <c r="K21" s="5">
        <v>1.0895300000000001</v>
      </c>
      <c r="L21" s="5">
        <v>0</v>
      </c>
      <c r="M21" s="5">
        <v>0</v>
      </c>
      <c r="N21" s="5">
        <v>1.0797616537752219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2.1054283413459736</v>
      </c>
      <c r="D30" s="4">
        <v>2.0921099999999999</v>
      </c>
      <c r="E30" s="4">
        <v>2.08805</v>
      </c>
      <c r="F30" s="4">
        <v>2.0903</v>
      </c>
      <c r="G30" s="4">
        <v>0</v>
      </c>
      <c r="H30" s="4">
        <v>0</v>
      </c>
      <c r="I30" s="4">
        <v>1.0899300000000001</v>
      </c>
      <c r="J30" s="4">
        <v>1.0905499999999999</v>
      </c>
      <c r="K30" s="4">
        <v>1.0895300000000001</v>
      </c>
      <c r="L30" s="4">
        <v>0</v>
      </c>
      <c r="M30" s="4">
        <v>0</v>
      </c>
      <c r="N30" s="4">
        <v>1.0797616537752219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1.0783947804425329</v>
      </c>
      <c r="D34" s="7">
        <v>1.09196</v>
      </c>
      <c r="E34" s="7">
        <v>1.08775</v>
      </c>
      <c r="F34" s="7">
        <v>1.0901700000000001</v>
      </c>
      <c r="G34" s="7">
        <v>0</v>
      </c>
      <c r="H34" s="7">
        <v>0</v>
      </c>
      <c r="I34" s="7">
        <v>1.0899300000000001</v>
      </c>
      <c r="J34" s="7">
        <v>1.0905499999999999</v>
      </c>
      <c r="K34" s="7">
        <v>1.0895300000000001</v>
      </c>
      <c r="L34" s="7">
        <v>0</v>
      </c>
      <c r="M34" s="7">
        <v>0</v>
      </c>
      <c r="N34" s="7">
        <v>1.0797616537752219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1.0270335609034404</v>
      </c>
      <c r="D43" s="7">
        <v>1.0001500000000001</v>
      </c>
      <c r="E43" s="7">
        <v>1.0003</v>
      </c>
      <c r="F43" s="7">
        <v>1.00013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491.50699594919229</v>
      </c>
      <c r="D52" s="5">
        <v>463.18993</v>
      </c>
      <c r="E52" s="5">
        <v>487.99347</v>
      </c>
      <c r="F52" s="5">
        <v>454.73302999999999</v>
      </c>
      <c r="G52" s="5">
        <v>450.70877999999999</v>
      </c>
      <c r="H52" s="5">
        <v>476.73566399577913</v>
      </c>
      <c r="I52" s="5">
        <v>464.25403</v>
      </c>
      <c r="J52" s="5">
        <v>419.79849999999999</v>
      </c>
      <c r="K52" s="5">
        <v>365.80288000000002</v>
      </c>
      <c r="L52" s="5">
        <v>328.78289000000001</v>
      </c>
      <c r="M52" s="5">
        <v>358.57615001659906</v>
      </c>
      <c r="N52" s="5">
        <v>319.50657326459589</v>
      </c>
      <c r="O52" s="5">
        <v>322.22516547763286</v>
      </c>
      <c r="P52" s="5">
        <v>322.99426646991424</v>
      </c>
      <c r="Q52" s="5">
        <v>297.60498743591967</v>
      </c>
      <c r="R52" s="5">
        <v>291.81075779702087</v>
      </c>
    </row>
    <row r="53" spans="1:18" ht="11.25" customHeight="1" x14ac:dyDescent="0.25">
      <c r="A53" s="48" t="s">
        <v>187</v>
      </c>
      <c r="B53" s="49" t="s">
        <v>186</v>
      </c>
      <c r="C53" s="4">
        <v>491.50699594919229</v>
      </c>
      <c r="D53" s="4">
        <v>463.18993</v>
      </c>
      <c r="E53" s="4">
        <v>487.99347</v>
      </c>
      <c r="F53" s="4">
        <v>454.73302999999999</v>
      </c>
      <c r="G53" s="4">
        <v>450.70877999999999</v>
      </c>
      <c r="H53" s="4">
        <v>476.73566399577913</v>
      </c>
      <c r="I53" s="4">
        <v>464.25403</v>
      </c>
      <c r="J53" s="4">
        <v>419.79849999999999</v>
      </c>
      <c r="K53" s="4">
        <v>365.80288000000002</v>
      </c>
      <c r="L53" s="4">
        <v>328.78289000000001</v>
      </c>
      <c r="M53" s="4">
        <v>358.57615001659906</v>
      </c>
      <c r="N53" s="4">
        <v>319.50657326459589</v>
      </c>
      <c r="O53" s="4">
        <v>322.22516547763286</v>
      </c>
      <c r="P53" s="4">
        <v>322.99426646991424</v>
      </c>
      <c r="Q53" s="4">
        <v>297.60498743591967</v>
      </c>
      <c r="R53" s="4">
        <v>291.81075779702087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185.08530075449843</v>
      </c>
      <c r="D60" s="5">
        <v>175.50184999999999</v>
      </c>
      <c r="E60" s="5">
        <v>174.80598000000001</v>
      </c>
      <c r="F60" s="5">
        <v>188.22047000000001</v>
      </c>
      <c r="G60" s="5">
        <v>199.79227</v>
      </c>
      <c r="H60" s="5">
        <v>166.49953658798918</v>
      </c>
      <c r="I60" s="5">
        <v>163.13027</v>
      </c>
      <c r="J60" s="5">
        <v>161.69206</v>
      </c>
      <c r="K60" s="5">
        <v>163.20103</v>
      </c>
      <c r="L60" s="5">
        <v>126.90402</v>
      </c>
      <c r="M60" s="5">
        <v>131.77073595064041</v>
      </c>
      <c r="N60" s="5">
        <v>138.00528559274809</v>
      </c>
      <c r="O60" s="5">
        <v>137.26513246626104</v>
      </c>
      <c r="P60" s="5">
        <v>137.07444294779847</v>
      </c>
      <c r="Q60" s="5">
        <v>99.574827734686437</v>
      </c>
      <c r="R60" s="5">
        <v>56.484998816307723</v>
      </c>
    </row>
    <row r="61" spans="1:18" ht="11.25" customHeight="1" x14ac:dyDescent="0.25">
      <c r="A61" s="46" t="s">
        <v>171</v>
      </c>
      <c r="B61" s="47" t="s">
        <v>170</v>
      </c>
      <c r="C61" s="5">
        <v>3.6305239246049887</v>
      </c>
      <c r="D61" s="5">
        <v>3.5000800000000001</v>
      </c>
      <c r="E61" s="5">
        <v>3.80464</v>
      </c>
      <c r="F61" s="5">
        <v>2.5113500000000002</v>
      </c>
      <c r="G61" s="5">
        <v>4.1001399999999997</v>
      </c>
      <c r="H61" s="5">
        <v>3.2721876078106407</v>
      </c>
      <c r="I61" s="5">
        <v>4.0006199999999996</v>
      </c>
      <c r="J61" s="5">
        <v>3.5999699999999999</v>
      </c>
      <c r="K61" s="5">
        <v>3.4999899999999999</v>
      </c>
      <c r="L61" s="5">
        <v>4.2975199999999996</v>
      </c>
      <c r="M61" s="5">
        <v>3.9648478745340046</v>
      </c>
      <c r="N61" s="5">
        <v>3.4870953109168616</v>
      </c>
      <c r="O61" s="5">
        <v>3.5349214978847749</v>
      </c>
      <c r="P61" s="5">
        <v>3.9409871942998445</v>
      </c>
      <c r="Q61" s="5">
        <v>5.2307272996854941</v>
      </c>
      <c r="R61" s="5">
        <v>4.4185354547738598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3.6305239246049887</v>
      </c>
      <c r="D68" s="4">
        <v>3.5000800000000001</v>
      </c>
      <c r="E68" s="4">
        <v>3.80464</v>
      </c>
      <c r="F68" s="4">
        <v>2.5113500000000002</v>
      </c>
      <c r="G68" s="4">
        <v>4.1001399999999997</v>
      </c>
      <c r="H68" s="4">
        <v>3.2721876078106407</v>
      </c>
      <c r="I68" s="4">
        <v>4.0006199999999996</v>
      </c>
      <c r="J68" s="4">
        <v>3.5999699999999999</v>
      </c>
      <c r="K68" s="4">
        <v>3.4999899999999999</v>
      </c>
      <c r="L68" s="4">
        <v>4.2975199999999996</v>
      </c>
      <c r="M68" s="4">
        <v>3.9648478745340046</v>
      </c>
      <c r="N68" s="4">
        <v>3.4870953109168616</v>
      </c>
      <c r="O68" s="4">
        <v>3.5349214978847749</v>
      </c>
      <c r="P68" s="4">
        <v>3.9409871942998445</v>
      </c>
      <c r="Q68" s="4">
        <v>5.2307272996854941</v>
      </c>
      <c r="R68" s="4">
        <v>4.4185354547738598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3.6305239246049887</v>
      </c>
      <c r="D71" s="7">
        <v>3.5000800000000001</v>
      </c>
      <c r="E71" s="7">
        <v>3.80464</v>
      </c>
      <c r="F71" s="7">
        <v>2.5113500000000002</v>
      </c>
      <c r="G71" s="7">
        <v>4.1001399999999997</v>
      </c>
      <c r="H71" s="7">
        <v>3.2721876078106407</v>
      </c>
      <c r="I71" s="7">
        <v>4.0006199999999996</v>
      </c>
      <c r="J71" s="7">
        <v>3.5999699999999999</v>
      </c>
      <c r="K71" s="7">
        <v>3.4999899999999999</v>
      </c>
      <c r="L71" s="7">
        <v>4.2975199999999996</v>
      </c>
      <c r="M71" s="7">
        <v>3.9648478745340046</v>
      </c>
      <c r="N71" s="7">
        <v>3.4870953109168616</v>
      </c>
      <c r="O71" s="7">
        <v>3.5349214978847749</v>
      </c>
      <c r="P71" s="7">
        <v>3.9409871942998445</v>
      </c>
      <c r="Q71" s="7">
        <v>5.2307272996854941</v>
      </c>
      <c r="R71" s="7">
        <v>4.4185354547738598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327.08262101049729</v>
      </c>
      <c r="D79" s="5">
        <v>311.50056000000001</v>
      </c>
      <c r="E79" s="5">
        <v>327.10314</v>
      </c>
      <c r="F79" s="5">
        <v>317.63934</v>
      </c>
      <c r="G79" s="5">
        <v>316.60973000000001</v>
      </c>
      <c r="H79" s="5">
        <v>313.15701338131896</v>
      </c>
      <c r="I79" s="5">
        <v>316.43293999999997</v>
      </c>
      <c r="J79" s="5">
        <v>317.11991</v>
      </c>
      <c r="K79" s="5">
        <v>311.69441999999998</v>
      </c>
      <c r="L79" s="5">
        <v>236.20427000000001</v>
      </c>
      <c r="M79" s="5">
        <v>231.13203132326888</v>
      </c>
      <c r="N79" s="5">
        <v>215.2970209861453</v>
      </c>
      <c r="O79" s="5">
        <v>215.81990853048049</v>
      </c>
      <c r="P79" s="5">
        <v>219.94835439807207</v>
      </c>
      <c r="Q79" s="5">
        <v>198.02618587919508</v>
      </c>
      <c r="R79" s="5">
        <v>207.73784013431148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34.531144159591221</v>
      </c>
      <c r="D2" s="45">
        <v>32.479299310347152</v>
      </c>
      <c r="E2" s="45">
        <v>29.755876284617777</v>
      </c>
      <c r="F2" s="45">
        <v>31.39095623991286</v>
      </c>
      <c r="G2" s="45">
        <v>29.41906575780277</v>
      </c>
      <c r="H2" s="45">
        <v>28.449000884764338</v>
      </c>
      <c r="I2" s="45">
        <v>40.513149778420384</v>
      </c>
      <c r="J2" s="45">
        <v>31.848846478606042</v>
      </c>
      <c r="K2" s="45">
        <v>32.588222070782862</v>
      </c>
      <c r="L2" s="45">
        <v>15.583189978343965</v>
      </c>
      <c r="M2" s="45">
        <v>20.357975428265625</v>
      </c>
      <c r="N2" s="45">
        <v>7.104591406029094</v>
      </c>
      <c r="O2" s="45">
        <v>101.63629223199709</v>
      </c>
      <c r="P2" s="45">
        <v>6.8607319995791904</v>
      </c>
      <c r="Q2" s="45">
        <v>6.8633578689009234</v>
      </c>
      <c r="R2" s="45">
        <v>6.7330080888181723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6.5375951178042833E-4</v>
      </c>
      <c r="D21" s="5">
        <v>6.3267501574753747E-4</v>
      </c>
      <c r="E21" s="5">
        <v>5.5092689114925398E-4</v>
      </c>
      <c r="F21" s="5">
        <v>6.1406868874753725E-4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6.5375951178042833E-4</v>
      </c>
      <c r="D30" s="4">
        <v>6.3267501574753747E-4</v>
      </c>
      <c r="E30" s="4">
        <v>5.5092689114925398E-4</v>
      </c>
      <c r="F30" s="4">
        <v>6.1406868874753725E-4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6.5375951178042833E-4</v>
      </c>
      <c r="D43" s="7">
        <v>6.3267501574753747E-4</v>
      </c>
      <c r="E43" s="7">
        <v>5.5092689114925398E-4</v>
      </c>
      <c r="F43" s="7">
        <v>6.1406868874753725E-4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0.31286939973582761</v>
      </c>
      <c r="D52" s="5">
        <v>0.29300474554501904</v>
      </c>
      <c r="E52" s="5">
        <v>0.26876809489976683</v>
      </c>
      <c r="F52" s="5">
        <v>0.27920101932978164</v>
      </c>
      <c r="G52" s="5">
        <v>0.26084794912805198</v>
      </c>
      <c r="H52" s="5">
        <v>0.25949790643120013</v>
      </c>
      <c r="I52" s="5">
        <v>0.36375382865811773</v>
      </c>
      <c r="J52" s="5">
        <v>0.27400053629534199</v>
      </c>
      <c r="K52" s="5">
        <v>0.2656532107289632</v>
      </c>
      <c r="L52" s="5">
        <v>0.13658051392916193</v>
      </c>
      <c r="M52" s="5">
        <v>0.18660416456510923</v>
      </c>
      <c r="N52" s="5">
        <v>6.3996275705946834E-2</v>
      </c>
      <c r="O52" s="5">
        <v>0.91769490331031178</v>
      </c>
      <c r="P52" s="5">
        <v>6.1492624212208385E-2</v>
      </c>
      <c r="Q52" s="5">
        <v>6.1888722442004739E-2</v>
      </c>
      <c r="R52" s="5">
        <v>5.9164457338240571E-2</v>
      </c>
    </row>
    <row r="53" spans="1:18" ht="11.25" customHeight="1" x14ac:dyDescent="0.25">
      <c r="A53" s="48" t="s">
        <v>187</v>
      </c>
      <c r="B53" s="49" t="s">
        <v>186</v>
      </c>
      <c r="C53" s="4">
        <v>0.31286939973582761</v>
      </c>
      <c r="D53" s="4">
        <v>0.29300474554501904</v>
      </c>
      <c r="E53" s="4">
        <v>0.26876809489976683</v>
      </c>
      <c r="F53" s="4">
        <v>0.27920101932978164</v>
      </c>
      <c r="G53" s="4">
        <v>0.26084794912805198</v>
      </c>
      <c r="H53" s="4">
        <v>0.25949790643120013</v>
      </c>
      <c r="I53" s="4">
        <v>0.36375382865811773</v>
      </c>
      <c r="J53" s="4">
        <v>0.27400053629534199</v>
      </c>
      <c r="K53" s="4">
        <v>0.2656532107289632</v>
      </c>
      <c r="L53" s="4">
        <v>0.13658051392916193</v>
      </c>
      <c r="M53" s="4">
        <v>0.18660416456510923</v>
      </c>
      <c r="N53" s="4">
        <v>6.3996275705946834E-2</v>
      </c>
      <c r="O53" s="4">
        <v>0.91769490331031178</v>
      </c>
      <c r="P53" s="4">
        <v>6.1492624212208385E-2</v>
      </c>
      <c r="Q53" s="4">
        <v>6.1888722442004739E-2</v>
      </c>
      <c r="R53" s="4">
        <v>5.9164457338240571E-2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18.6285596696185</v>
      </c>
      <c r="D60" s="5">
        <v>17.465455721209128</v>
      </c>
      <c r="E60" s="5">
        <v>15.754636007130143</v>
      </c>
      <c r="F60" s="5">
        <v>16.477281519998112</v>
      </c>
      <c r="G60" s="5">
        <v>15.469295697039485</v>
      </c>
      <c r="H60" s="5">
        <v>14.961826664505915</v>
      </c>
      <c r="I60" s="5">
        <v>21.135081955827513</v>
      </c>
      <c r="J60" s="5">
        <v>16.204520109793314</v>
      </c>
      <c r="K60" s="5">
        <v>16.184493468266531</v>
      </c>
      <c r="L60" s="5">
        <v>8.1294261404872028</v>
      </c>
      <c r="M60" s="5">
        <v>10.781886878979837</v>
      </c>
      <c r="N60" s="5">
        <v>3.7378309563525272</v>
      </c>
      <c r="O60" s="5">
        <v>55.017017806251438</v>
      </c>
      <c r="P60" s="5">
        <v>3.5636204028740215</v>
      </c>
      <c r="Q60" s="5">
        <v>3.5059513777233229</v>
      </c>
      <c r="R60" s="5">
        <v>3.2275764056640739</v>
      </c>
    </row>
    <row r="61" spans="1:18" ht="11.25" customHeight="1" x14ac:dyDescent="0.25">
      <c r="A61" s="46" t="s">
        <v>171</v>
      </c>
      <c r="B61" s="47" t="s">
        <v>170</v>
      </c>
      <c r="C61" s="5">
        <v>2.3110145946633508E-3</v>
      </c>
      <c r="D61" s="5">
        <v>2.2140810569590973E-3</v>
      </c>
      <c r="E61" s="5">
        <v>2.0954498521864422E-3</v>
      </c>
      <c r="F61" s="5">
        <v>1.5419409491627366E-3</v>
      </c>
      <c r="G61" s="5">
        <v>2.3729582328924038E-3</v>
      </c>
      <c r="H61" s="5">
        <v>1.7811250506412628E-3</v>
      </c>
      <c r="I61" s="5">
        <v>3.1345788037774034E-3</v>
      </c>
      <c r="J61" s="5">
        <v>2.3496837426697386E-3</v>
      </c>
      <c r="K61" s="5">
        <v>2.5417612376897191E-3</v>
      </c>
      <c r="L61" s="5">
        <v>1.7852434176877387E-3</v>
      </c>
      <c r="M61" s="5">
        <v>2.0633193959523457E-3</v>
      </c>
      <c r="N61" s="5">
        <v>6.9845546728561814E-4</v>
      </c>
      <c r="O61" s="5">
        <v>1.0067430448526191E-2</v>
      </c>
      <c r="P61" s="5">
        <v>7.5029704772415539E-4</v>
      </c>
      <c r="Q61" s="5">
        <v>1.0877607690958357E-3</v>
      </c>
      <c r="R61" s="5">
        <v>8.95855431736041E-4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2.3110145946633508E-3</v>
      </c>
      <c r="D68" s="4">
        <v>2.2140810569590973E-3</v>
      </c>
      <c r="E68" s="4">
        <v>2.0954498521864422E-3</v>
      </c>
      <c r="F68" s="4">
        <v>1.5419409491627366E-3</v>
      </c>
      <c r="G68" s="4">
        <v>2.3729582328924038E-3</v>
      </c>
      <c r="H68" s="4">
        <v>1.7811250506412628E-3</v>
      </c>
      <c r="I68" s="4">
        <v>3.1345788037774034E-3</v>
      </c>
      <c r="J68" s="4">
        <v>2.3496837426697386E-3</v>
      </c>
      <c r="K68" s="4">
        <v>2.5417612376897191E-3</v>
      </c>
      <c r="L68" s="4">
        <v>1.7852434176877387E-3</v>
      </c>
      <c r="M68" s="4">
        <v>2.0633193959523457E-3</v>
      </c>
      <c r="N68" s="4">
        <v>6.9845546728561814E-4</v>
      </c>
      <c r="O68" s="4">
        <v>1.0067430448526191E-2</v>
      </c>
      <c r="P68" s="4">
        <v>7.5029704772415539E-4</v>
      </c>
      <c r="Q68" s="4">
        <v>1.0877607690958357E-3</v>
      </c>
      <c r="R68" s="4">
        <v>8.95855431736041E-4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2.3110145946633508E-3</v>
      </c>
      <c r="D71" s="7">
        <v>2.2140810569590973E-3</v>
      </c>
      <c r="E71" s="7">
        <v>2.0954498521864422E-3</v>
      </c>
      <c r="F71" s="7">
        <v>1.5419409491627366E-3</v>
      </c>
      <c r="G71" s="7">
        <v>2.3729582328924038E-3</v>
      </c>
      <c r="H71" s="7">
        <v>1.7811250506412628E-3</v>
      </c>
      <c r="I71" s="7">
        <v>3.1345788037774034E-3</v>
      </c>
      <c r="J71" s="7">
        <v>2.3496837426697386E-3</v>
      </c>
      <c r="K71" s="7">
        <v>2.5417612376897191E-3</v>
      </c>
      <c r="L71" s="7">
        <v>1.7852434176877387E-3</v>
      </c>
      <c r="M71" s="7">
        <v>2.0633193959523457E-3</v>
      </c>
      <c r="N71" s="7">
        <v>6.9845546728561814E-4</v>
      </c>
      <c r="O71" s="7">
        <v>1.0067430448526191E-2</v>
      </c>
      <c r="P71" s="7">
        <v>7.5029704772415539E-4</v>
      </c>
      <c r="Q71" s="7">
        <v>1.0877607690958357E-3</v>
      </c>
      <c r="R71" s="7">
        <v>8.95855431736041E-4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15.58675031613045</v>
      </c>
      <c r="D79" s="5">
        <v>14.717992087520299</v>
      </c>
      <c r="E79" s="5">
        <v>13.729825805844531</v>
      </c>
      <c r="F79" s="5">
        <v>14.632317690947055</v>
      </c>
      <c r="G79" s="5">
        <v>13.686549153402343</v>
      </c>
      <c r="H79" s="5">
        <v>13.225895188776581</v>
      </c>
      <c r="I79" s="5">
        <v>19.011179415130979</v>
      </c>
      <c r="J79" s="5">
        <v>15.367976148774718</v>
      </c>
      <c r="K79" s="5">
        <v>16.135533630549681</v>
      </c>
      <c r="L79" s="5">
        <v>7.3153980805099117</v>
      </c>
      <c r="M79" s="5">
        <v>9.387421065324725</v>
      </c>
      <c r="N79" s="5">
        <v>3.3020657185033344</v>
      </c>
      <c r="O79" s="5">
        <v>45.691512091986816</v>
      </c>
      <c r="P79" s="5">
        <v>3.2348686754452358</v>
      </c>
      <c r="Q79" s="5">
        <v>3.2944300079664997</v>
      </c>
      <c r="R79" s="5">
        <v>3.4453713703841218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864.16172763212694</v>
      </c>
      <c r="D2" s="45">
        <v>818.86652671787067</v>
      </c>
      <c r="E2" s="45">
        <v>867.93257165776231</v>
      </c>
      <c r="F2" s="45">
        <v>847.92012775905107</v>
      </c>
      <c r="G2" s="45">
        <v>857.80414964381839</v>
      </c>
      <c r="H2" s="45">
        <v>846.62567701291459</v>
      </c>
      <c r="I2" s="45">
        <v>826.2270702106764</v>
      </c>
      <c r="J2" s="45">
        <v>789.80856785279423</v>
      </c>
      <c r="K2" s="45">
        <v>734.73801075398978</v>
      </c>
      <c r="L2" s="45">
        <v>609.53300482234533</v>
      </c>
      <c r="M2" s="45">
        <v>644.22538955283642</v>
      </c>
      <c r="N2" s="45">
        <v>615.61682086317137</v>
      </c>
      <c r="O2" s="45">
        <v>532.17522345129021</v>
      </c>
      <c r="P2" s="45">
        <v>627.2162252458885</v>
      </c>
      <c r="Q2" s="45">
        <v>552.66149543787094</v>
      </c>
      <c r="R2" s="45">
        <v>515.52545086366626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2.0772175549765892</v>
      </c>
      <c r="D21" s="5">
        <v>2.0647323257776025</v>
      </c>
      <c r="E21" s="5">
        <v>2.0636194448675358</v>
      </c>
      <c r="F21" s="5">
        <v>2.0675993372177484</v>
      </c>
      <c r="G21" s="5">
        <v>0</v>
      </c>
      <c r="H21" s="5">
        <v>0</v>
      </c>
      <c r="I21" s="5">
        <v>1.0899300000000001</v>
      </c>
      <c r="J21" s="5">
        <v>1.0905499999999999</v>
      </c>
      <c r="K21" s="5">
        <v>1.0895300000000001</v>
      </c>
      <c r="L21" s="5">
        <v>0</v>
      </c>
      <c r="M21" s="5">
        <v>0</v>
      </c>
      <c r="N21" s="5">
        <v>1.0797616537752219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2.0772175549765892</v>
      </c>
      <c r="D30" s="4">
        <v>2.0647323257776025</v>
      </c>
      <c r="E30" s="4">
        <v>2.0636194448675358</v>
      </c>
      <c r="F30" s="4">
        <v>2.0675993372177484</v>
      </c>
      <c r="G30" s="4">
        <v>0</v>
      </c>
      <c r="H30" s="4">
        <v>0</v>
      </c>
      <c r="I30" s="4">
        <v>1.0899300000000001</v>
      </c>
      <c r="J30" s="4">
        <v>1.0905499999999999</v>
      </c>
      <c r="K30" s="4">
        <v>1.0895300000000001</v>
      </c>
      <c r="L30" s="4">
        <v>0</v>
      </c>
      <c r="M30" s="4">
        <v>0</v>
      </c>
      <c r="N30" s="4">
        <v>1.0797616537752219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1.0783947804425329</v>
      </c>
      <c r="D34" s="7">
        <v>1.09196</v>
      </c>
      <c r="E34" s="7">
        <v>1.08775</v>
      </c>
      <c r="F34" s="7">
        <v>1.0901700000000001</v>
      </c>
      <c r="G34" s="7">
        <v>0</v>
      </c>
      <c r="H34" s="7">
        <v>0</v>
      </c>
      <c r="I34" s="7">
        <v>1.0899300000000001</v>
      </c>
      <c r="J34" s="7">
        <v>1.0905499999999999</v>
      </c>
      <c r="K34" s="7">
        <v>1.0895300000000001</v>
      </c>
      <c r="L34" s="7">
        <v>0</v>
      </c>
      <c r="M34" s="7">
        <v>0</v>
      </c>
      <c r="N34" s="7">
        <v>1.0797616537752219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0.99882277453405655</v>
      </c>
      <c r="D43" s="7">
        <v>0.9727723257776022</v>
      </c>
      <c r="E43" s="7">
        <v>0.97586944486753568</v>
      </c>
      <c r="F43" s="7">
        <v>0.97742933721774827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478.0061724224683</v>
      </c>
      <c r="D52" s="5">
        <v>450.51076886753464</v>
      </c>
      <c r="E52" s="5">
        <v>476.07509413964061</v>
      </c>
      <c r="F52" s="5">
        <v>444.4116306119389</v>
      </c>
      <c r="G52" s="5">
        <v>440.65796243391827</v>
      </c>
      <c r="H52" s="5">
        <v>466.33257979286032</v>
      </c>
      <c r="I52" s="5">
        <v>454.19145192577622</v>
      </c>
      <c r="J52" s="5">
        <v>410.2905646423323</v>
      </c>
      <c r="K52" s="5">
        <v>357.18230625196844</v>
      </c>
      <c r="L52" s="5">
        <v>320.45711691797914</v>
      </c>
      <c r="M52" s="5">
        <v>351.05575311196202</v>
      </c>
      <c r="N52" s="5">
        <v>312.97044734165911</v>
      </c>
      <c r="O52" s="5">
        <v>315.96190854573109</v>
      </c>
      <c r="P52" s="5">
        <v>317.05523345209309</v>
      </c>
      <c r="Q52" s="5">
        <v>292.69321483994156</v>
      </c>
      <c r="R52" s="5">
        <v>287.33944342820996</v>
      </c>
    </row>
    <row r="53" spans="1:18" ht="11.25" customHeight="1" x14ac:dyDescent="0.25">
      <c r="A53" s="48" t="s">
        <v>187</v>
      </c>
      <c r="B53" s="49" t="s">
        <v>186</v>
      </c>
      <c r="C53" s="4">
        <v>478.0061724224683</v>
      </c>
      <c r="D53" s="4">
        <v>450.51076886753464</v>
      </c>
      <c r="E53" s="4">
        <v>476.07509413964061</v>
      </c>
      <c r="F53" s="4">
        <v>444.4116306119389</v>
      </c>
      <c r="G53" s="4">
        <v>440.65796243391827</v>
      </c>
      <c r="H53" s="4">
        <v>466.33257979286032</v>
      </c>
      <c r="I53" s="4">
        <v>454.19145192577622</v>
      </c>
      <c r="J53" s="4">
        <v>410.2905646423323</v>
      </c>
      <c r="K53" s="4">
        <v>357.18230625196844</v>
      </c>
      <c r="L53" s="4">
        <v>320.45711691797914</v>
      </c>
      <c r="M53" s="4">
        <v>351.05575311196202</v>
      </c>
      <c r="N53" s="4">
        <v>312.97044734165911</v>
      </c>
      <c r="O53" s="4">
        <v>315.96190854573109</v>
      </c>
      <c r="P53" s="4">
        <v>317.05523345209309</v>
      </c>
      <c r="Q53" s="4">
        <v>292.69321483994156</v>
      </c>
      <c r="R53" s="4">
        <v>287.33944342820996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166.45674108487992</v>
      </c>
      <c r="D60" s="5">
        <v>158.03639427879085</v>
      </c>
      <c r="E60" s="5">
        <v>159.05134399286987</v>
      </c>
      <c r="F60" s="5">
        <v>171.74318848000189</v>
      </c>
      <c r="G60" s="5">
        <v>184.32297430296052</v>
      </c>
      <c r="H60" s="5">
        <v>151.53770992348328</v>
      </c>
      <c r="I60" s="5">
        <v>141.99518804417249</v>
      </c>
      <c r="J60" s="5">
        <v>145.48753989020668</v>
      </c>
      <c r="K60" s="5">
        <v>147.01653653173346</v>
      </c>
      <c r="L60" s="5">
        <v>118.77459385951279</v>
      </c>
      <c r="M60" s="5">
        <v>120.98884907166057</v>
      </c>
      <c r="N60" s="5">
        <v>134.26745463639557</v>
      </c>
      <c r="O60" s="5">
        <v>82.248114660009605</v>
      </c>
      <c r="P60" s="5">
        <v>133.51082254492445</v>
      </c>
      <c r="Q60" s="5">
        <v>96.068876356963116</v>
      </c>
      <c r="R60" s="5">
        <v>53.257422410643649</v>
      </c>
    </row>
    <row r="61" spans="1:18" ht="11.25" customHeight="1" x14ac:dyDescent="0.25">
      <c r="A61" s="46" t="s">
        <v>171</v>
      </c>
      <c r="B61" s="47" t="s">
        <v>170</v>
      </c>
      <c r="C61" s="5">
        <v>3.5307998856399196</v>
      </c>
      <c r="D61" s="5">
        <v>3.404270321459451</v>
      </c>
      <c r="E61" s="5">
        <v>3.711718409198062</v>
      </c>
      <c r="F61" s="5">
        <v>2.4543481007686925</v>
      </c>
      <c r="G61" s="5">
        <v>4.0087067709082698</v>
      </c>
      <c r="H61" s="5">
        <v>3.2007835871286408</v>
      </c>
      <c r="I61" s="5">
        <v>3.9139076647397091</v>
      </c>
      <c r="J61" s="5">
        <v>3.5184349729583526</v>
      </c>
      <c r="K61" s="5">
        <v>3.417508632132221</v>
      </c>
      <c r="L61" s="5">
        <v>4.1886938492977945</v>
      </c>
      <c r="M61" s="5">
        <v>3.8816933488311047</v>
      </c>
      <c r="N61" s="5">
        <v>3.4157600209271934</v>
      </c>
      <c r="O61" s="5">
        <v>3.4662114033689195</v>
      </c>
      <c r="P61" s="5">
        <v>3.868522585792816</v>
      </c>
      <c r="Q61" s="5">
        <v>5.1443976207745798</v>
      </c>
      <c r="R61" s="5">
        <v>4.3508317785379989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3.5307998856399196</v>
      </c>
      <c r="D68" s="4">
        <v>3.404270321459451</v>
      </c>
      <c r="E68" s="4">
        <v>3.711718409198062</v>
      </c>
      <c r="F68" s="4">
        <v>2.4543481007686925</v>
      </c>
      <c r="G68" s="4">
        <v>4.0087067709082698</v>
      </c>
      <c r="H68" s="4">
        <v>3.2007835871286408</v>
      </c>
      <c r="I68" s="4">
        <v>3.9139076647397091</v>
      </c>
      <c r="J68" s="4">
        <v>3.5184349729583526</v>
      </c>
      <c r="K68" s="4">
        <v>3.417508632132221</v>
      </c>
      <c r="L68" s="4">
        <v>4.1886938492977945</v>
      </c>
      <c r="M68" s="4">
        <v>3.8816933488311047</v>
      </c>
      <c r="N68" s="4">
        <v>3.4157600209271934</v>
      </c>
      <c r="O68" s="4">
        <v>3.4662114033689195</v>
      </c>
      <c r="P68" s="4">
        <v>3.868522585792816</v>
      </c>
      <c r="Q68" s="4">
        <v>5.1443976207745798</v>
      </c>
      <c r="R68" s="4">
        <v>4.3508317785379989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3.5307998856399196</v>
      </c>
      <c r="D71" s="7">
        <v>3.404270321459451</v>
      </c>
      <c r="E71" s="7">
        <v>3.711718409198062</v>
      </c>
      <c r="F71" s="7">
        <v>2.4543481007686925</v>
      </c>
      <c r="G71" s="7">
        <v>4.0087067709082698</v>
      </c>
      <c r="H71" s="7">
        <v>3.2007835871286408</v>
      </c>
      <c r="I71" s="7">
        <v>3.9139076647397091</v>
      </c>
      <c r="J71" s="7">
        <v>3.5184349729583526</v>
      </c>
      <c r="K71" s="7">
        <v>3.417508632132221</v>
      </c>
      <c r="L71" s="7">
        <v>4.1886938492977945</v>
      </c>
      <c r="M71" s="7">
        <v>3.8816933488311047</v>
      </c>
      <c r="N71" s="7">
        <v>3.4157600209271934</v>
      </c>
      <c r="O71" s="7">
        <v>3.4662114033689195</v>
      </c>
      <c r="P71" s="7">
        <v>3.868522585792816</v>
      </c>
      <c r="Q71" s="7">
        <v>5.1443976207745798</v>
      </c>
      <c r="R71" s="7">
        <v>4.3508317785379989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214.09079668416223</v>
      </c>
      <c r="D79" s="5">
        <v>204.85036092430821</v>
      </c>
      <c r="E79" s="5">
        <v>227.03079567118624</v>
      </c>
      <c r="F79" s="5">
        <v>227.24336122912385</v>
      </c>
      <c r="G79" s="5">
        <v>228.81450613603135</v>
      </c>
      <c r="H79" s="5">
        <v>225.55460370944246</v>
      </c>
      <c r="I79" s="5">
        <v>225.03659257598807</v>
      </c>
      <c r="J79" s="5">
        <v>229.42147834729678</v>
      </c>
      <c r="K79" s="5">
        <v>226.03212933815558</v>
      </c>
      <c r="L79" s="5">
        <v>166.11260019555559</v>
      </c>
      <c r="M79" s="5">
        <v>168.29909402038268</v>
      </c>
      <c r="N79" s="5">
        <v>163.88339721041433</v>
      </c>
      <c r="O79" s="5">
        <v>130.49898884218058</v>
      </c>
      <c r="P79" s="5">
        <v>172.78164666307816</v>
      </c>
      <c r="Q79" s="5">
        <v>158.75500662019169</v>
      </c>
      <c r="R79" s="5">
        <v>170.57775324627468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110.71799818842078</v>
      </c>
      <c r="D2" s="45">
        <v>104.43870397178208</v>
      </c>
      <c r="E2" s="45">
        <v>98.10683205761994</v>
      </c>
      <c r="F2" s="45">
        <v>85.883406001036022</v>
      </c>
      <c r="G2" s="45">
        <v>83.987704598378741</v>
      </c>
      <c r="H2" s="45">
        <v>84.589723675218892</v>
      </c>
      <c r="I2" s="45">
        <v>82.167570010903077</v>
      </c>
      <c r="J2" s="45">
        <v>81.64357566859988</v>
      </c>
      <c r="K2" s="45">
        <v>77.961617175227474</v>
      </c>
      <c r="L2" s="45">
        <v>71.07250519931074</v>
      </c>
      <c r="M2" s="45">
        <v>60.860400183940321</v>
      </c>
      <c r="N2" s="45">
        <v>54.654324538980852</v>
      </c>
      <c r="O2" s="45">
        <v>45.033612288971874</v>
      </c>
      <c r="P2" s="45">
        <v>49.881093764616928</v>
      </c>
      <c r="Q2" s="45">
        <v>40.911875042714804</v>
      </c>
      <c r="R2" s="45">
        <v>38.193673249929461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2.7557026857603414E-2</v>
      </c>
      <c r="D21" s="5">
        <v>2.67449992066503E-2</v>
      </c>
      <c r="E21" s="5">
        <v>2.3879628241314985E-2</v>
      </c>
      <c r="F21" s="5">
        <v>2.2086594093504112E-2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2.7557026857603414E-2</v>
      </c>
      <c r="D30" s="4">
        <v>2.67449992066503E-2</v>
      </c>
      <c r="E30" s="4">
        <v>2.3879628241314985E-2</v>
      </c>
      <c r="F30" s="4">
        <v>2.2086594093504112E-2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2.7557026857603414E-2</v>
      </c>
      <c r="D43" s="7">
        <v>2.67449992066503E-2</v>
      </c>
      <c r="E43" s="7">
        <v>2.3879628241314985E-2</v>
      </c>
      <c r="F43" s="7">
        <v>2.2086594093504112E-2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13.187954126988153</v>
      </c>
      <c r="D52" s="5">
        <v>12.386156386920369</v>
      </c>
      <c r="E52" s="5">
        <v>11.649607765459661</v>
      </c>
      <c r="F52" s="5">
        <v>10.042198368731292</v>
      </c>
      <c r="G52" s="5">
        <v>9.789969616953611</v>
      </c>
      <c r="H52" s="5">
        <v>10.143586296487609</v>
      </c>
      <c r="I52" s="5">
        <v>9.6988242455656266</v>
      </c>
      <c r="J52" s="5">
        <v>9.233934821372344</v>
      </c>
      <c r="K52" s="5">
        <v>8.3549205373026432</v>
      </c>
      <c r="L52" s="5">
        <v>8.1891925680917126</v>
      </c>
      <c r="M52" s="5">
        <v>7.3337927400719094</v>
      </c>
      <c r="N52" s="5">
        <v>6.4721296472308287</v>
      </c>
      <c r="O52" s="5">
        <v>5.3455620285914431</v>
      </c>
      <c r="P52" s="5">
        <v>5.8775403936089505</v>
      </c>
      <c r="Q52" s="5">
        <v>4.8498838735360765</v>
      </c>
      <c r="R52" s="5">
        <v>4.4121499114726506</v>
      </c>
    </row>
    <row r="53" spans="1:18" ht="11.25" customHeight="1" x14ac:dyDescent="0.25">
      <c r="A53" s="48" t="s">
        <v>187</v>
      </c>
      <c r="B53" s="49" t="s">
        <v>186</v>
      </c>
      <c r="C53" s="4">
        <v>13.187954126988153</v>
      </c>
      <c r="D53" s="4">
        <v>12.386156386920369</v>
      </c>
      <c r="E53" s="4">
        <v>11.649607765459661</v>
      </c>
      <c r="F53" s="4">
        <v>10.042198368731292</v>
      </c>
      <c r="G53" s="4">
        <v>9.789969616953611</v>
      </c>
      <c r="H53" s="4">
        <v>10.143586296487609</v>
      </c>
      <c r="I53" s="4">
        <v>9.6988242455656266</v>
      </c>
      <c r="J53" s="4">
        <v>9.233934821372344</v>
      </c>
      <c r="K53" s="4">
        <v>8.3549205373026432</v>
      </c>
      <c r="L53" s="4">
        <v>8.1891925680917126</v>
      </c>
      <c r="M53" s="4">
        <v>7.3337927400719094</v>
      </c>
      <c r="N53" s="4">
        <v>6.4721296472308287</v>
      </c>
      <c r="O53" s="4">
        <v>5.3455620285914431</v>
      </c>
      <c r="P53" s="4">
        <v>5.8775403936089505</v>
      </c>
      <c r="Q53" s="4">
        <v>4.8498838735360765</v>
      </c>
      <c r="R53" s="4">
        <v>4.4121499114726506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9.7413024370405749E-2</v>
      </c>
      <c r="D61" s="5">
        <v>9.3595597483590046E-2</v>
      </c>
      <c r="E61" s="5">
        <v>9.0826140949751735E-2</v>
      </c>
      <c r="F61" s="5">
        <v>5.5459958282144867E-2</v>
      </c>
      <c r="G61" s="5">
        <v>8.9060270858837443E-2</v>
      </c>
      <c r="H61" s="5">
        <v>6.9622895631358622E-2</v>
      </c>
      <c r="I61" s="5">
        <v>8.3577756456513164E-2</v>
      </c>
      <c r="J61" s="5">
        <v>7.9185343298977473E-2</v>
      </c>
      <c r="K61" s="5">
        <v>7.9939606630089616E-2</v>
      </c>
      <c r="L61" s="5">
        <v>0.10704090728451683</v>
      </c>
      <c r="M61" s="5">
        <v>8.1091206306947591E-2</v>
      </c>
      <c r="N61" s="5">
        <v>7.0636834522382147E-2</v>
      </c>
      <c r="O61" s="5">
        <v>5.8642664067329375E-2</v>
      </c>
      <c r="P61" s="5">
        <v>7.171431145930425E-2</v>
      </c>
      <c r="Q61" s="5">
        <v>8.5241918141818487E-2</v>
      </c>
      <c r="R61" s="5">
        <v>6.6807820804124868E-2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9.7413024370405749E-2</v>
      </c>
      <c r="D68" s="4">
        <v>9.3595597483590046E-2</v>
      </c>
      <c r="E68" s="4">
        <v>9.0826140949751735E-2</v>
      </c>
      <c r="F68" s="4">
        <v>5.5459958282144867E-2</v>
      </c>
      <c r="G68" s="4">
        <v>8.9060270858837443E-2</v>
      </c>
      <c r="H68" s="4">
        <v>6.9622895631358622E-2</v>
      </c>
      <c r="I68" s="4">
        <v>8.3577756456513164E-2</v>
      </c>
      <c r="J68" s="4">
        <v>7.9185343298977473E-2</v>
      </c>
      <c r="K68" s="4">
        <v>7.9939606630089616E-2</v>
      </c>
      <c r="L68" s="4">
        <v>0.10704090728451683</v>
      </c>
      <c r="M68" s="4">
        <v>8.1091206306947591E-2</v>
      </c>
      <c r="N68" s="4">
        <v>7.0636834522382147E-2</v>
      </c>
      <c r="O68" s="4">
        <v>5.8642664067329375E-2</v>
      </c>
      <c r="P68" s="4">
        <v>7.171431145930425E-2</v>
      </c>
      <c r="Q68" s="4">
        <v>8.5241918141818487E-2</v>
      </c>
      <c r="R68" s="4">
        <v>6.6807820804124868E-2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9.7413024370405749E-2</v>
      </c>
      <c r="D71" s="7">
        <v>9.3595597483590046E-2</v>
      </c>
      <c r="E71" s="7">
        <v>9.0826140949751735E-2</v>
      </c>
      <c r="F71" s="7">
        <v>5.5459958282144867E-2</v>
      </c>
      <c r="G71" s="7">
        <v>8.9060270858837443E-2</v>
      </c>
      <c r="H71" s="7">
        <v>6.9622895631358622E-2</v>
      </c>
      <c r="I71" s="7">
        <v>8.3577756456513164E-2</v>
      </c>
      <c r="J71" s="7">
        <v>7.9185343298977473E-2</v>
      </c>
      <c r="K71" s="7">
        <v>7.9939606630089616E-2</v>
      </c>
      <c r="L71" s="7">
        <v>0.10704090728451683</v>
      </c>
      <c r="M71" s="7">
        <v>8.1091206306947591E-2</v>
      </c>
      <c r="N71" s="7">
        <v>7.0636834522382147E-2</v>
      </c>
      <c r="O71" s="7">
        <v>5.8642664067329375E-2</v>
      </c>
      <c r="P71" s="7">
        <v>7.171431145930425E-2</v>
      </c>
      <c r="Q71" s="7">
        <v>8.5241918141818487E-2</v>
      </c>
      <c r="R71" s="7">
        <v>6.6807820804124868E-2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97.405074010204615</v>
      </c>
      <c r="D79" s="5">
        <v>91.932206988171473</v>
      </c>
      <c r="E79" s="5">
        <v>86.342518522969215</v>
      </c>
      <c r="F79" s="5">
        <v>75.763661079929079</v>
      </c>
      <c r="G79" s="5">
        <v>74.108674710566291</v>
      </c>
      <c r="H79" s="5">
        <v>74.376514483099925</v>
      </c>
      <c r="I79" s="5">
        <v>72.385168008880939</v>
      </c>
      <c r="J79" s="5">
        <v>72.330455503928562</v>
      </c>
      <c r="K79" s="5">
        <v>69.526757031294736</v>
      </c>
      <c r="L79" s="5">
        <v>62.776271723934506</v>
      </c>
      <c r="M79" s="5">
        <v>53.445516237561463</v>
      </c>
      <c r="N79" s="5">
        <v>48.11155805722764</v>
      </c>
      <c r="O79" s="5">
        <v>39.629407596313101</v>
      </c>
      <c r="P79" s="5">
        <v>43.931839059548672</v>
      </c>
      <c r="Q79" s="5">
        <v>35.976749251036907</v>
      </c>
      <c r="R79" s="5">
        <v>33.714715517652685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441</v>
      </c>
      <c r="B1" s="42" t="s">
        <v>440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2361.9870113051161</v>
      </c>
      <c r="D2" s="45">
        <v>2316.8727899999999</v>
      </c>
      <c r="E2" s="45">
        <v>2345.40038</v>
      </c>
      <c r="F2" s="45">
        <v>2260.8443199999997</v>
      </c>
      <c r="G2" s="45">
        <v>2230.5571399999999</v>
      </c>
      <c r="H2" s="45">
        <v>2189.676456385886</v>
      </c>
      <c r="I2" s="45">
        <v>2142.9290700000001</v>
      </c>
      <c r="J2" s="45">
        <v>2144.1267800000001</v>
      </c>
      <c r="K2" s="45">
        <v>2051.99226</v>
      </c>
      <c r="L2" s="45">
        <v>1784.4544800000008</v>
      </c>
      <c r="M2" s="45">
        <v>1895.6207950594608</v>
      </c>
      <c r="N2" s="45">
        <v>1987.0605455210143</v>
      </c>
      <c r="O2" s="45">
        <v>1901.3843676158699</v>
      </c>
      <c r="P2" s="45">
        <v>1874.7262089551291</v>
      </c>
      <c r="Q2" s="45">
        <v>1991.7232778428249</v>
      </c>
      <c r="R2" s="45">
        <v>2072.253599266839</v>
      </c>
    </row>
    <row r="3" spans="1:18" ht="11.25" customHeight="1" x14ac:dyDescent="0.25">
      <c r="A3" s="46" t="s">
        <v>286</v>
      </c>
      <c r="B3" s="47" t="s">
        <v>285</v>
      </c>
      <c r="C3" s="5">
        <v>25.19807188956587</v>
      </c>
      <c r="D3" s="5">
        <v>25.200030000000002</v>
      </c>
      <c r="E3" s="5">
        <v>27.299790000000002</v>
      </c>
      <c r="F3" s="5">
        <v>19.601009999999999</v>
      </c>
      <c r="G3" s="5">
        <v>12.60047</v>
      </c>
      <c r="H3" s="5">
        <v>13.996908703576619</v>
      </c>
      <c r="I3" s="5">
        <v>23.099689999999999</v>
      </c>
      <c r="J3" s="5">
        <v>41.999879999999997</v>
      </c>
      <c r="K3" s="5">
        <v>27.301580000000001</v>
      </c>
      <c r="L3" s="5">
        <v>25.199980000001005</v>
      </c>
      <c r="M3" s="5">
        <v>25.198250727807253</v>
      </c>
      <c r="N3" s="5">
        <v>22.391633308125645</v>
      </c>
      <c r="O3" s="5">
        <v>25.90112616452376</v>
      </c>
      <c r="P3" s="5">
        <v>19.585253324591061</v>
      </c>
      <c r="Q3" s="5">
        <v>24.505223024110819</v>
      </c>
      <c r="R3" s="5">
        <v>23.096398857885923</v>
      </c>
    </row>
    <row r="4" spans="1:18" ht="11.25" customHeight="1" x14ac:dyDescent="0.25">
      <c r="A4" s="48" t="s">
        <v>284</v>
      </c>
      <c r="B4" s="49" t="s">
        <v>283</v>
      </c>
      <c r="C4" s="4">
        <v>25.19807188956587</v>
      </c>
      <c r="D4" s="4">
        <v>25.200030000000002</v>
      </c>
      <c r="E4" s="4">
        <v>27.299790000000002</v>
      </c>
      <c r="F4" s="4">
        <v>19.601009999999999</v>
      </c>
      <c r="G4" s="4">
        <v>12.60047</v>
      </c>
      <c r="H4" s="4">
        <v>13.996908703576619</v>
      </c>
      <c r="I4" s="4">
        <v>23.099689999999999</v>
      </c>
      <c r="J4" s="4">
        <v>41.999879999999997</v>
      </c>
      <c r="K4" s="4">
        <v>27.301580000000001</v>
      </c>
      <c r="L4" s="4">
        <v>25.199980000001005</v>
      </c>
      <c r="M4" s="4">
        <v>25.198250727807253</v>
      </c>
      <c r="N4" s="4">
        <v>22.391633308125645</v>
      </c>
      <c r="O4" s="4">
        <v>25.90112616452376</v>
      </c>
      <c r="P4" s="4">
        <v>19.585253324591061</v>
      </c>
      <c r="Q4" s="4">
        <v>24.505223024110819</v>
      </c>
      <c r="R4" s="4">
        <v>23.096398857885923</v>
      </c>
    </row>
    <row r="5" spans="1:18" ht="11.25" customHeight="1" x14ac:dyDescent="0.25">
      <c r="A5" s="50" t="s">
        <v>282</v>
      </c>
      <c r="B5" s="51" t="s">
        <v>281</v>
      </c>
      <c r="C5" s="7">
        <v>25.19807188956587</v>
      </c>
      <c r="D5" s="7">
        <v>25.200030000000002</v>
      </c>
      <c r="E5" s="7">
        <v>27.299790000000002</v>
      </c>
      <c r="F5" s="7">
        <v>19.601009999999999</v>
      </c>
      <c r="G5" s="7">
        <v>12.60047</v>
      </c>
      <c r="H5" s="7">
        <v>13.996908703576619</v>
      </c>
      <c r="I5" s="7">
        <v>23.099689999999999</v>
      </c>
      <c r="J5" s="7">
        <v>41.999879999999997</v>
      </c>
      <c r="K5" s="7">
        <v>27.301580000000001</v>
      </c>
      <c r="L5" s="7">
        <v>25.199980000001005</v>
      </c>
      <c r="M5" s="7">
        <v>25.198250727807253</v>
      </c>
      <c r="N5" s="7">
        <v>22.391633308125645</v>
      </c>
      <c r="O5" s="7">
        <v>25.90112616452376</v>
      </c>
      <c r="P5" s="7">
        <v>19.585253324591061</v>
      </c>
      <c r="Q5" s="7">
        <v>24.505223024110819</v>
      </c>
      <c r="R5" s="7">
        <v>23.096398857885923</v>
      </c>
    </row>
    <row r="6" spans="1:18" ht="11.25" customHeight="1" x14ac:dyDescent="0.25">
      <c r="A6" s="52" t="s">
        <v>280</v>
      </c>
      <c r="B6" s="53" t="s">
        <v>279</v>
      </c>
      <c r="C6" s="6">
        <v>25.19807188956587</v>
      </c>
      <c r="D6" s="6">
        <v>25.200030000000002</v>
      </c>
      <c r="E6" s="6">
        <v>27.299790000000002</v>
      </c>
      <c r="F6" s="6">
        <v>19.601009999999999</v>
      </c>
      <c r="G6" s="6">
        <v>12.60047</v>
      </c>
      <c r="H6" s="6">
        <v>13.996908703576619</v>
      </c>
      <c r="I6" s="6">
        <v>23.099689999999999</v>
      </c>
      <c r="J6" s="6">
        <v>41.999879999999997</v>
      </c>
      <c r="K6" s="6">
        <v>27.301580000000001</v>
      </c>
      <c r="L6" s="6">
        <v>25.199980000001005</v>
      </c>
      <c r="M6" s="6">
        <v>25.198250727807253</v>
      </c>
      <c r="N6" s="6">
        <v>22.391633308125645</v>
      </c>
      <c r="O6" s="6">
        <v>25.90112616452376</v>
      </c>
      <c r="P6" s="6">
        <v>19.585253324591061</v>
      </c>
      <c r="Q6" s="6">
        <v>24.505223024110819</v>
      </c>
      <c r="R6" s="6">
        <v>23.096398857885923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16.050296400446207</v>
      </c>
      <c r="D21" s="5">
        <v>19.90326</v>
      </c>
      <c r="E21" s="5">
        <v>6.8924800000000008</v>
      </c>
      <c r="F21" s="5">
        <v>9.5994799999999998</v>
      </c>
      <c r="G21" s="5">
        <v>7.7159800000000001</v>
      </c>
      <c r="H21" s="5">
        <v>16.002112585700878</v>
      </c>
      <c r="I21" s="5">
        <v>21.399620000000002</v>
      </c>
      <c r="J21" s="5">
        <v>15.198459999999999</v>
      </c>
      <c r="K21" s="5">
        <v>5.0903299999999998</v>
      </c>
      <c r="L21" s="5">
        <v>2.0081299999999995</v>
      </c>
      <c r="M21" s="5">
        <v>3.2537438655397208</v>
      </c>
      <c r="N21" s="5">
        <v>3.1336247221917386</v>
      </c>
      <c r="O21" s="5">
        <v>10.250052766479982</v>
      </c>
      <c r="P21" s="5">
        <v>2.1027495076327458</v>
      </c>
      <c r="Q21" s="5">
        <v>5.1602782927440707</v>
      </c>
      <c r="R21" s="5">
        <v>5.1106286401958796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16.050296400446207</v>
      </c>
      <c r="D30" s="4">
        <v>19.90326</v>
      </c>
      <c r="E30" s="4">
        <v>6.8924800000000008</v>
      </c>
      <c r="F30" s="4">
        <v>9.5994799999999998</v>
      </c>
      <c r="G30" s="4">
        <v>7.7159800000000001</v>
      </c>
      <c r="H30" s="4">
        <v>16.002112585700878</v>
      </c>
      <c r="I30" s="4">
        <v>21.399620000000002</v>
      </c>
      <c r="J30" s="4">
        <v>15.198459999999999</v>
      </c>
      <c r="K30" s="4">
        <v>5.0903299999999998</v>
      </c>
      <c r="L30" s="4">
        <v>2.0081299999999995</v>
      </c>
      <c r="M30" s="4">
        <v>3.2537438655397208</v>
      </c>
      <c r="N30" s="4">
        <v>3.1336247221917386</v>
      </c>
      <c r="O30" s="4">
        <v>10.250052766479982</v>
      </c>
      <c r="P30" s="4">
        <v>2.1027495076327458</v>
      </c>
      <c r="Q30" s="4">
        <v>5.1602782927440707</v>
      </c>
      <c r="R30" s="4">
        <v>5.1106286401958796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1.0685800000000001</v>
      </c>
      <c r="L34" s="7">
        <v>0</v>
      </c>
      <c r="M34" s="7">
        <v>3.2537438655397208</v>
      </c>
      <c r="N34" s="7">
        <v>1.0880544341299208</v>
      </c>
      <c r="O34" s="7">
        <v>1.0782887804904986</v>
      </c>
      <c r="P34" s="7">
        <v>1.0757683876706929</v>
      </c>
      <c r="Q34" s="7">
        <v>1.0764041816796255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1.0081299999999995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1.0081299999999995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12.228575366774992</v>
      </c>
      <c r="D43" s="7">
        <v>13.23607</v>
      </c>
      <c r="E43" s="7">
        <v>4.0426200000000003</v>
      </c>
      <c r="F43" s="7">
        <v>1.00007</v>
      </c>
      <c r="G43" s="7">
        <v>1.0001100000000001</v>
      </c>
      <c r="H43" s="7">
        <v>11.225163182648028</v>
      </c>
      <c r="I43" s="7">
        <v>20.400690000000001</v>
      </c>
      <c r="J43" s="7">
        <v>14.20543</v>
      </c>
      <c r="K43" s="7">
        <v>3.0416400000000001</v>
      </c>
      <c r="L43" s="7">
        <v>1</v>
      </c>
      <c r="M43" s="7">
        <v>0</v>
      </c>
      <c r="N43" s="7">
        <v>2.0455702880618181</v>
      </c>
      <c r="O43" s="7">
        <v>9.1717639859894842</v>
      </c>
      <c r="P43" s="7">
        <v>1.0269811199620531</v>
      </c>
      <c r="Q43" s="7">
        <v>4.0838741110644454</v>
      </c>
      <c r="R43" s="7">
        <v>5.1106286401958796</v>
      </c>
    </row>
    <row r="44" spans="1:18" ht="11.25" customHeight="1" x14ac:dyDescent="0.25">
      <c r="A44" s="50" t="s">
        <v>205</v>
      </c>
      <c r="B44" s="51" t="s">
        <v>204</v>
      </c>
      <c r="C44" s="7">
        <v>3.8217210336712162</v>
      </c>
      <c r="D44" s="7">
        <v>6.6671899999999997</v>
      </c>
      <c r="E44" s="7">
        <v>2.8498600000000001</v>
      </c>
      <c r="F44" s="7">
        <v>8.5994100000000007</v>
      </c>
      <c r="G44" s="7">
        <v>6.7158699999999998</v>
      </c>
      <c r="H44" s="7">
        <v>4.776949403052849</v>
      </c>
      <c r="I44" s="7">
        <v>0.99892999999999998</v>
      </c>
      <c r="J44" s="7">
        <v>0.99302999999999997</v>
      </c>
      <c r="K44" s="7">
        <v>0.98011000000000004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1557.22202688572</v>
      </c>
      <c r="D52" s="5">
        <v>1473.7315699999999</v>
      </c>
      <c r="E52" s="5">
        <v>1537.4794300000001</v>
      </c>
      <c r="F52" s="5">
        <v>1476.9195999999999</v>
      </c>
      <c r="G52" s="5">
        <v>1461.1629499999999</v>
      </c>
      <c r="H52" s="5">
        <v>1411.7681176083379</v>
      </c>
      <c r="I52" s="5">
        <v>1356.5883200000001</v>
      </c>
      <c r="J52" s="5">
        <v>1338.6952100000001</v>
      </c>
      <c r="K52" s="5">
        <v>1293.71018</v>
      </c>
      <c r="L52" s="5">
        <v>1118.4417900000001</v>
      </c>
      <c r="M52" s="5">
        <v>1187.7700619679897</v>
      </c>
      <c r="N52" s="5">
        <v>1294.7300695368933</v>
      </c>
      <c r="O52" s="5">
        <v>1238.0267754330762</v>
      </c>
      <c r="P52" s="5">
        <v>1213.0616583209367</v>
      </c>
      <c r="Q52" s="5">
        <v>1291.2139342524752</v>
      </c>
      <c r="R52" s="5">
        <v>1329.5022945002854</v>
      </c>
    </row>
    <row r="53" spans="1:18" ht="11.25" customHeight="1" x14ac:dyDescent="0.25">
      <c r="A53" s="48" t="s">
        <v>187</v>
      </c>
      <c r="B53" s="49" t="s">
        <v>186</v>
      </c>
      <c r="C53" s="4">
        <v>1557.22202688572</v>
      </c>
      <c r="D53" s="4">
        <v>1473.7315699999999</v>
      </c>
      <c r="E53" s="4">
        <v>1537.4794300000001</v>
      </c>
      <c r="F53" s="4">
        <v>1476.9195999999999</v>
      </c>
      <c r="G53" s="4">
        <v>1461.1629499999999</v>
      </c>
      <c r="H53" s="4">
        <v>1411.7681176083379</v>
      </c>
      <c r="I53" s="4">
        <v>1356.5883200000001</v>
      </c>
      <c r="J53" s="4">
        <v>1338.6952100000001</v>
      </c>
      <c r="K53" s="4">
        <v>1293.71018</v>
      </c>
      <c r="L53" s="4">
        <v>1118.4417900000001</v>
      </c>
      <c r="M53" s="4">
        <v>1187.7700619679897</v>
      </c>
      <c r="N53" s="4">
        <v>1294.7300695368933</v>
      </c>
      <c r="O53" s="4">
        <v>1238.0267754330762</v>
      </c>
      <c r="P53" s="4">
        <v>1213.0616583209367</v>
      </c>
      <c r="Q53" s="4">
        <v>1291.2139342524752</v>
      </c>
      <c r="R53" s="4">
        <v>1329.5022945002854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201.63287359089503</v>
      </c>
      <c r="D60" s="5">
        <v>197.61062000000001</v>
      </c>
      <c r="E60" s="5">
        <v>184.1063</v>
      </c>
      <c r="F60" s="5">
        <v>170.20840999999999</v>
      </c>
      <c r="G60" s="5">
        <v>169.48585</v>
      </c>
      <c r="H60" s="5">
        <v>167.90872790325182</v>
      </c>
      <c r="I60" s="5">
        <v>131.39827</v>
      </c>
      <c r="J60" s="5">
        <v>112.39448</v>
      </c>
      <c r="K60" s="5">
        <v>120.70076</v>
      </c>
      <c r="L60" s="5">
        <v>100.50319</v>
      </c>
      <c r="M60" s="5">
        <v>114.19175069421958</v>
      </c>
      <c r="N60" s="5">
        <v>98.952756270623496</v>
      </c>
      <c r="O60" s="5">
        <v>70.91355112099005</v>
      </c>
      <c r="P60" s="5">
        <v>89.304990796622675</v>
      </c>
      <c r="Q60" s="5">
        <v>107.93443188607532</v>
      </c>
      <c r="R60" s="5">
        <v>145.07422816409573</v>
      </c>
    </row>
    <row r="61" spans="1:18" ht="11.25" customHeight="1" x14ac:dyDescent="0.25">
      <c r="A61" s="46" t="s">
        <v>171</v>
      </c>
      <c r="B61" s="47" t="s">
        <v>170</v>
      </c>
      <c r="C61" s="5">
        <v>13.733564876185234</v>
      </c>
      <c r="D61" s="5">
        <v>14.10094</v>
      </c>
      <c r="E61" s="5">
        <v>13.816850000000001</v>
      </c>
      <c r="F61" s="5">
        <v>17.77927</v>
      </c>
      <c r="G61" s="5">
        <v>17.899799999999999</v>
      </c>
      <c r="H61" s="5">
        <v>15.333901052660064</v>
      </c>
      <c r="I61" s="5">
        <v>18.19922</v>
      </c>
      <c r="J61" s="5">
        <v>16.499870000000001</v>
      </c>
      <c r="K61" s="5">
        <v>16.699940000000002</v>
      </c>
      <c r="L61" s="5">
        <v>13.991910000000001</v>
      </c>
      <c r="M61" s="5">
        <v>17.316353668898568</v>
      </c>
      <c r="N61" s="5">
        <v>15.500668863906565</v>
      </c>
      <c r="O61" s="5">
        <v>14.068032177392777</v>
      </c>
      <c r="P61" s="5">
        <v>18.773429907392018</v>
      </c>
      <c r="Q61" s="5">
        <v>17.937334255999058</v>
      </c>
      <c r="R61" s="5">
        <v>15.214565361726491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13.733564876185234</v>
      </c>
      <c r="D68" s="4">
        <v>14.10094</v>
      </c>
      <c r="E68" s="4">
        <v>13.816850000000001</v>
      </c>
      <c r="F68" s="4">
        <v>17.77927</v>
      </c>
      <c r="G68" s="4">
        <v>17.899799999999999</v>
      </c>
      <c r="H68" s="4">
        <v>15.333901052660064</v>
      </c>
      <c r="I68" s="4">
        <v>18.19922</v>
      </c>
      <c r="J68" s="4">
        <v>16.499870000000001</v>
      </c>
      <c r="K68" s="4">
        <v>16.699940000000002</v>
      </c>
      <c r="L68" s="4">
        <v>13.991910000000001</v>
      </c>
      <c r="M68" s="4">
        <v>17.316353668898568</v>
      </c>
      <c r="N68" s="4">
        <v>15.500668863906565</v>
      </c>
      <c r="O68" s="4">
        <v>14.068032177392777</v>
      </c>
      <c r="P68" s="4">
        <v>18.773429907392018</v>
      </c>
      <c r="Q68" s="4">
        <v>17.937334255999058</v>
      </c>
      <c r="R68" s="4">
        <v>15.214565361726491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13.733564876185234</v>
      </c>
      <c r="D71" s="7">
        <v>14.10094</v>
      </c>
      <c r="E71" s="7">
        <v>13.816850000000001</v>
      </c>
      <c r="F71" s="7">
        <v>17.77927</v>
      </c>
      <c r="G71" s="7">
        <v>17.899799999999999</v>
      </c>
      <c r="H71" s="7">
        <v>15.333901052660064</v>
      </c>
      <c r="I71" s="7">
        <v>18.19922</v>
      </c>
      <c r="J71" s="7">
        <v>16.499870000000001</v>
      </c>
      <c r="K71" s="7">
        <v>16.699940000000002</v>
      </c>
      <c r="L71" s="7">
        <v>13.991910000000001</v>
      </c>
      <c r="M71" s="7">
        <v>17.316353668898568</v>
      </c>
      <c r="N71" s="7">
        <v>15.500668863906565</v>
      </c>
      <c r="O71" s="7">
        <v>14.068032177392777</v>
      </c>
      <c r="P71" s="7">
        <v>18.773429907392018</v>
      </c>
      <c r="Q71" s="7">
        <v>17.937334255999058</v>
      </c>
      <c r="R71" s="7">
        <v>15.214565361726491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548.1501776623038</v>
      </c>
      <c r="D79" s="5">
        <v>586.32637</v>
      </c>
      <c r="E79" s="5">
        <v>575.80552999999998</v>
      </c>
      <c r="F79" s="5">
        <v>566.73654999999997</v>
      </c>
      <c r="G79" s="5">
        <v>561.69209000000001</v>
      </c>
      <c r="H79" s="5">
        <v>564.66668853235853</v>
      </c>
      <c r="I79" s="5">
        <v>592.24395000000004</v>
      </c>
      <c r="J79" s="5">
        <v>619.33888000000002</v>
      </c>
      <c r="K79" s="5">
        <v>588.48946999999998</v>
      </c>
      <c r="L79" s="5">
        <v>524.30948000000001</v>
      </c>
      <c r="M79" s="5">
        <v>547.89063413500583</v>
      </c>
      <c r="N79" s="5">
        <v>552.35179281927333</v>
      </c>
      <c r="O79" s="5">
        <v>542.22482995340727</v>
      </c>
      <c r="P79" s="5">
        <v>531.89812709795387</v>
      </c>
      <c r="Q79" s="5">
        <v>544.97207613142041</v>
      </c>
      <c r="R79" s="5">
        <v>554.25548374264952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443</v>
      </c>
      <c r="B1" s="42" t="s">
        <v>442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132.99601775675904</v>
      </c>
      <c r="D2" s="45">
        <v>137.70636000000036</v>
      </c>
      <c r="E2" s="45">
        <v>139.58856</v>
      </c>
      <c r="F2" s="45">
        <v>135.39962</v>
      </c>
      <c r="G2" s="45">
        <v>128.89809000000002</v>
      </c>
      <c r="H2" s="45">
        <v>119.16438309517568</v>
      </c>
      <c r="I2" s="45">
        <v>109.99107000000001</v>
      </c>
      <c r="J2" s="45">
        <v>110.39320000000001</v>
      </c>
      <c r="K2" s="45">
        <v>130.18063000000001</v>
      </c>
      <c r="L2" s="45">
        <v>132.39778999999999</v>
      </c>
      <c r="M2" s="45">
        <v>132.08309891923884</v>
      </c>
      <c r="N2" s="45">
        <v>94.273113914412107</v>
      </c>
      <c r="O2" s="45">
        <v>92.193989267006884</v>
      </c>
      <c r="P2" s="45">
        <v>99.813781071569991</v>
      </c>
      <c r="Q2" s="45">
        <v>101.55705769410984</v>
      </c>
      <c r="R2" s="45">
        <v>105.23401765150372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7.267900887437909</v>
      </c>
      <c r="D21" s="5">
        <v>7.2079000000003637</v>
      </c>
      <c r="E21" s="5">
        <v>5.1889599999999998</v>
      </c>
      <c r="F21" s="5">
        <v>7.2005999999999997</v>
      </c>
      <c r="G21" s="5">
        <v>6.1951999999999998</v>
      </c>
      <c r="H21" s="5">
        <v>4.1353177570064084</v>
      </c>
      <c r="I21" s="5">
        <v>5.1903300000000003</v>
      </c>
      <c r="J21" s="5">
        <v>5.18553</v>
      </c>
      <c r="K21" s="5">
        <v>7.2755700000000001</v>
      </c>
      <c r="L21" s="5">
        <v>8.299710000000001</v>
      </c>
      <c r="M21" s="5">
        <v>4.1337196624161958</v>
      </c>
      <c r="N21" s="5">
        <v>0</v>
      </c>
      <c r="O21" s="5">
        <v>0</v>
      </c>
      <c r="P21" s="5">
        <v>6.1867907056213856</v>
      </c>
      <c r="Q21" s="5">
        <v>5.1096115189864291</v>
      </c>
      <c r="R21" s="5">
        <v>11.224407224719736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7.267900887437909</v>
      </c>
      <c r="D30" s="4">
        <v>7.2079000000003637</v>
      </c>
      <c r="E30" s="4">
        <v>5.1889599999999998</v>
      </c>
      <c r="F30" s="4">
        <v>7.2005999999999997</v>
      </c>
      <c r="G30" s="4">
        <v>6.1951999999999998</v>
      </c>
      <c r="H30" s="4">
        <v>4.1353177570064084</v>
      </c>
      <c r="I30" s="4">
        <v>5.1903300000000003</v>
      </c>
      <c r="J30" s="4">
        <v>5.18553</v>
      </c>
      <c r="K30" s="4">
        <v>7.2755700000000001</v>
      </c>
      <c r="L30" s="4">
        <v>8.299710000000001</v>
      </c>
      <c r="M30" s="4">
        <v>4.1337196624161958</v>
      </c>
      <c r="N30" s="4">
        <v>0</v>
      </c>
      <c r="O30" s="4">
        <v>0</v>
      </c>
      <c r="P30" s="4">
        <v>6.1867907056213856</v>
      </c>
      <c r="Q30" s="4">
        <v>5.1096115189864291</v>
      </c>
      <c r="R30" s="4">
        <v>11.224407224719736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2.1567385271061807</v>
      </c>
      <c r="D34" s="7">
        <v>1.077</v>
      </c>
      <c r="E34" s="7">
        <v>1.08775</v>
      </c>
      <c r="F34" s="7">
        <v>1.07511</v>
      </c>
      <c r="G34" s="7">
        <v>1.09439</v>
      </c>
      <c r="H34" s="7">
        <v>1.0782520391788561</v>
      </c>
      <c r="I34" s="7">
        <v>1.0898099999999999</v>
      </c>
      <c r="J34" s="7">
        <v>1.0895600000000001</v>
      </c>
      <c r="K34" s="7">
        <v>2.1773799999999999</v>
      </c>
      <c r="L34" s="7">
        <v>2.1566700000000001</v>
      </c>
      <c r="M34" s="7">
        <v>1.0766064260977015</v>
      </c>
      <c r="N34" s="7">
        <v>0</v>
      </c>
      <c r="O34" s="7">
        <v>0</v>
      </c>
      <c r="P34" s="7">
        <v>1.0757683876706929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1.1000000000003638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1.1000000000003638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2.081529999999999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2.0918700000000001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2.081529999999999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2.0918700000000001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5.1111623603317282</v>
      </c>
      <c r="D43" s="7">
        <v>5.0308999999999999</v>
      </c>
      <c r="E43" s="7">
        <v>4.10121</v>
      </c>
      <c r="F43" s="7">
        <v>4.0439600000000002</v>
      </c>
      <c r="G43" s="7">
        <v>5.1008100000000001</v>
      </c>
      <c r="H43" s="7">
        <v>3.0570657178275522</v>
      </c>
      <c r="I43" s="7">
        <v>4.1005200000000004</v>
      </c>
      <c r="J43" s="7">
        <v>4.0959700000000003</v>
      </c>
      <c r="K43" s="7">
        <v>5.0981899999999998</v>
      </c>
      <c r="L43" s="7">
        <v>4.0511699999999999</v>
      </c>
      <c r="M43" s="7">
        <v>3.0571132363184939</v>
      </c>
      <c r="N43" s="7">
        <v>0</v>
      </c>
      <c r="O43" s="7">
        <v>0</v>
      </c>
      <c r="P43" s="7">
        <v>5.1110223179506926</v>
      </c>
      <c r="Q43" s="7">
        <v>5.1096115189864291</v>
      </c>
      <c r="R43" s="7">
        <v>11.224407224719736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70.292101370052464</v>
      </c>
      <c r="D52" s="5">
        <v>75.398359999999997</v>
      </c>
      <c r="E52" s="5">
        <v>73.799009999999996</v>
      </c>
      <c r="F52" s="5">
        <v>69.597849999999994</v>
      </c>
      <c r="G52" s="5">
        <v>66.901300000000006</v>
      </c>
      <c r="H52" s="5">
        <v>62.816372560566037</v>
      </c>
      <c r="I52" s="5">
        <v>51.700569999999999</v>
      </c>
      <c r="J52" s="5">
        <v>50.853760000000001</v>
      </c>
      <c r="K52" s="5">
        <v>60.454050000000002</v>
      </c>
      <c r="L52" s="5">
        <v>59.796889999999998</v>
      </c>
      <c r="M52" s="5">
        <v>66.470220841683471</v>
      </c>
      <c r="N52" s="5">
        <v>44.186825187972069</v>
      </c>
      <c r="O52" s="5">
        <v>47.362871776899041</v>
      </c>
      <c r="P52" s="5">
        <v>46.670915971471715</v>
      </c>
      <c r="Q52" s="5">
        <v>49.262819423649944</v>
      </c>
      <c r="R52" s="5">
        <v>46.264652675257729</v>
      </c>
    </row>
    <row r="53" spans="1:18" ht="11.25" customHeight="1" x14ac:dyDescent="0.25">
      <c r="A53" s="48" t="s">
        <v>187</v>
      </c>
      <c r="B53" s="49" t="s">
        <v>186</v>
      </c>
      <c r="C53" s="4">
        <v>70.292101370052464</v>
      </c>
      <c r="D53" s="4">
        <v>75.398359999999997</v>
      </c>
      <c r="E53" s="4">
        <v>73.799009999999996</v>
      </c>
      <c r="F53" s="4">
        <v>69.597849999999994</v>
      </c>
      <c r="G53" s="4">
        <v>66.901300000000006</v>
      </c>
      <c r="H53" s="4">
        <v>62.816372560566037</v>
      </c>
      <c r="I53" s="4">
        <v>51.700569999999999</v>
      </c>
      <c r="J53" s="4">
        <v>50.853760000000001</v>
      </c>
      <c r="K53" s="4">
        <v>60.454050000000002</v>
      </c>
      <c r="L53" s="4">
        <v>59.796889999999998</v>
      </c>
      <c r="M53" s="4">
        <v>66.470220841683471</v>
      </c>
      <c r="N53" s="4">
        <v>44.186825187972069</v>
      </c>
      <c r="O53" s="4">
        <v>47.362871776899041</v>
      </c>
      <c r="P53" s="4">
        <v>46.670915971471715</v>
      </c>
      <c r="Q53" s="4">
        <v>49.262819423649944</v>
      </c>
      <c r="R53" s="4">
        <v>46.264652675257729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0.14330694640433472</v>
      </c>
      <c r="D60" s="5">
        <v>0.2</v>
      </c>
      <c r="E60" s="5">
        <v>0.20000999999999999</v>
      </c>
      <c r="F60" s="5">
        <v>1.3000100000000001</v>
      </c>
      <c r="G60" s="5">
        <v>1.79993</v>
      </c>
      <c r="H60" s="5">
        <v>2.4362290535037943</v>
      </c>
      <c r="I60" s="5">
        <v>2.9002300000000001</v>
      </c>
      <c r="J60" s="5">
        <v>2.39771</v>
      </c>
      <c r="K60" s="5">
        <v>3.89703</v>
      </c>
      <c r="L60" s="5">
        <v>2.3000699999999998</v>
      </c>
      <c r="M60" s="5">
        <v>0.42992083507549544</v>
      </c>
      <c r="N60" s="5">
        <v>0.97926907395338514</v>
      </c>
      <c r="O60" s="5">
        <v>0.11942329255808533</v>
      </c>
      <c r="P60" s="5">
        <v>9.5538904302352817E-2</v>
      </c>
      <c r="Q60" s="5">
        <v>7.1636902055771154E-2</v>
      </c>
      <c r="R60" s="5">
        <v>2.3884738274196345E-2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55.292708552864326</v>
      </c>
      <c r="D79" s="5">
        <v>54.900100000000002</v>
      </c>
      <c r="E79" s="5">
        <v>60.400579999999998</v>
      </c>
      <c r="F79" s="5">
        <v>57.301160000000003</v>
      </c>
      <c r="G79" s="5">
        <v>54.001660000000001</v>
      </c>
      <c r="H79" s="5">
        <v>49.77646372409945</v>
      </c>
      <c r="I79" s="5">
        <v>50.199939999999998</v>
      </c>
      <c r="J79" s="5">
        <v>51.956200000000003</v>
      </c>
      <c r="K79" s="5">
        <v>58.553980000000003</v>
      </c>
      <c r="L79" s="5">
        <v>62.00112</v>
      </c>
      <c r="M79" s="5">
        <v>61.049237580063682</v>
      </c>
      <c r="N79" s="5">
        <v>49.107019652486656</v>
      </c>
      <c r="O79" s="5">
        <v>44.711694197549768</v>
      </c>
      <c r="P79" s="5">
        <v>46.860535490174549</v>
      </c>
      <c r="Q79" s="5">
        <v>47.112989849417701</v>
      </c>
      <c r="R79" s="5">
        <v>47.72107301325206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445</v>
      </c>
      <c r="B1" s="42" t="s">
        <v>444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713.22633318794215</v>
      </c>
      <c r="D2" s="45">
        <v>709.08533</v>
      </c>
      <c r="E2" s="45">
        <v>706.58485999999994</v>
      </c>
      <c r="F2" s="45">
        <v>653.38544000000002</v>
      </c>
      <c r="G2" s="45">
        <v>655.80471</v>
      </c>
      <c r="H2" s="45">
        <v>669.6404985483623</v>
      </c>
      <c r="I2" s="45">
        <v>641.88481000000002</v>
      </c>
      <c r="J2" s="45">
        <v>592.07856000000004</v>
      </c>
      <c r="K2" s="45">
        <v>612.24630000000002</v>
      </c>
      <c r="L2" s="45">
        <v>648.4537499999999</v>
      </c>
      <c r="M2" s="45">
        <v>656.16434571661671</v>
      </c>
      <c r="N2" s="45">
        <v>515.12697698946067</v>
      </c>
      <c r="O2" s="45">
        <v>537.71778630924268</v>
      </c>
      <c r="P2" s="45">
        <v>514.18756413052165</v>
      </c>
      <c r="Q2" s="45">
        <v>494.25107760415835</v>
      </c>
      <c r="R2" s="45">
        <v>487.96178043430939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9.3017522114087416</v>
      </c>
      <c r="D21" s="5">
        <v>9.0917099999999991</v>
      </c>
      <c r="E21" s="5">
        <v>7.0874100000000002</v>
      </c>
      <c r="F21" s="5">
        <v>5.1893799999999999</v>
      </c>
      <c r="G21" s="5">
        <v>6.1905400000000004</v>
      </c>
      <c r="H21" s="5">
        <v>7.2675358253506452</v>
      </c>
      <c r="I21" s="5">
        <v>6.1804500000000004</v>
      </c>
      <c r="J21" s="5">
        <v>6.3623200000000004</v>
      </c>
      <c r="K21" s="5">
        <v>7.3494100000000007</v>
      </c>
      <c r="L21" s="5">
        <v>6.3655400000000002</v>
      </c>
      <c r="M21" s="5">
        <v>8.4640699540536275</v>
      </c>
      <c r="N21" s="5">
        <v>5.1636030631908483</v>
      </c>
      <c r="O21" s="5">
        <v>9.2985464030779639</v>
      </c>
      <c r="P21" s="5">
        <v>7.3113589951217719</v>
      </c>
      <c r="Q21" s="5">
        <v>8.4134109307091727</v>
      </c>
      <c r="R21" s="5">
        <v>4.2039548010639276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9.3017522114087416</v>
      </c>
      <c r="D30" s="4">
        <v>9.0917099999999991</v>
      </c>
      <c r="E30" s="4">
        <v>7.0874100000000002</v>
      </c>
      <c r="F30" s="4">
        <v>5.1893799999999999</v>
      </c>
      <c r="G30" s="4">
        <v>6.1905400000000004</v>
      </c>
      <c r="H30" s="4">
        <v>7.2675358253506452</v>
      </c>
      <c r="I30" s="4">
        <v>6.1804500000000004</v>
      </c>
      <c r="J30" s="4">
        <v>6.3623200000000004</v>
      </c>
      <c r="K30" s="4">
        <v>7.3494100000000007</v>
      </c>
      <c r="L30" s="4">
        <v>6.3655400000000002</v>
      </c>
      <c r="M30" s="4">
        <v>8.4640699540536275</v>
      </c>
      <c r="N30" s="4">
        <v>5.1636030631908483</v>
      </c>
      <c r="O30" s="4">
        <v>9.2985464030779639</v>
      </c>
      <c r="P30" s="4">
        <v>7.3113589951217719</v>
      </c>
      <c r="Q30" s="4">
        <v>8.4134109307091727</v>
      </c>
      <c r="R30" s="4">
        <v>4.2039548010639276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3.2507149583483059</v>
      </c>
      <c r="D34" s="7">
        <v>1.0918099999999999</v>
      </c>
      <c r="E34" s="7">
        <v>1.0728</v>
      </c>
      <c r="F34" s="7">
        <v>1.08988</v>
      </c>
      <c r="G34" s="7">
        <v>2.1543600000000001</v>
      </c>
      <c r="H34" s="7">
        <v>2.1565040783577123</v>
      </c>
      <c r="I34" s="7">
        <v>2.1450200000000001</v>
      </c>
      <c r="J34" s="7">
        <v>4.33073</v>
      </c>
      <c r="K34" s="7">
        <v>5.3485800000000001</v>
      </c>
      <c r="L34" s="7">
        <v>4.3338000000000001</v>
      </c>
      <c r="M34" s="7">
        <v>5.4069567177351336</v>
      </c>
      <c r="N34" s="7">
        <v>1.0797616537752219</v>
      </c>
      <c r="O34" s="7">
        <v>2.1566733577809947</v>
      </c>
      <c r="P34" s="7">
        <v>3.2406208629246205</v>
      </c>
      <c r="Q34" s="7">
        <v>4.3295368196447264</v>
      </c>
      <c r="R34" s="7">
        <v>2.1624091222577535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5.0980568158180626</v>
      </c>
      <c r="D43" s="7">
        <v>6.10006</v>
      </c>
      <c r="E43" s="7">
        <v>5.0313600000000003</v>
      </c>
      <c r="F43" s="7">
        <v>4.0994999999999999</v>
      </c>
      <c r="G43" s="7">
        <v>4.0361799999999999</v>
      </c>
      <c r="H43" s="7">
        <v>5.1110317469929329</v>
      </c>
      <c r="I43" s="7">
        <v>4.0354299999999999</v>
      </c>
      <c r="J43" s="7">
        <v>2.03159</v>
      </c>
      <c r="K43" s="7">
        <v>2.0008300000000001</v>
      </c>
      <c r="L43" s="7">
        <v>2.0317400000000001</v>
      </c>
      <c r="M43" s="7">
        <v>3.0571132363184939</v>
      </c>
      <c r="N43" s="7">
        <v>4.0838414094156263</v>
      </c>
      <c r="O43" s="7">
        <v>7.1418730452969692</v>
      </c>
      <c r="P43" s="7">
        <v>4.0707381321971514</v>
      </c>
      <c r="Q43" s="7">
        <v>4.0838741110644454</v>
      </c>
      <c r="R43" s="7">
        <v>2.0415456788061737</v>
      </c>
    </row>
    <row r="44" spans="1:18" ht="11.25" customHeight="1" x14ac:dyDescent="0.25">
      <c r="A44" s="50" t="s">
        <v>205</v>
      </c>
      <c r="B44" s="51" t="s">
        <v>204</v>
      </c>
      <c r="C44" s="7">
        <v>0.95298043724237225</v>
      </c>
      <c r="D44" s="7">
        <v>1.89984</v>
      </c>
      <c r="E44" s="7">
        <v>0.98324999999999996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387.47834200691864</v>
      </c>
      <c r="D52" s="5">
        <v>384.23746</v>
      </c>
      <c r="E52" s="5">
        <v>373.34784999999999</v>
      </c>
      <c r="F52" s="5">
        <v>344.13668000000001</v>
      </c>
      <c r="G52" s="5">
        <v>337.95810999999998</v>
      </c>
      <c r="H52" s="5">
        <v>336.6288801781821</v>
      </c>
      <c r="I52" s="5">
        <v>315.60347000000002</v>
      </c>
      <c r="J52" s="5">
        <v>298.69893000000002</v>
      </c>
      <c r="K52" s="5">
        <v>293.30230999999998</v>
      </c>
      <c r="L52" s="5">
        <v>335.48253999999997</v>
      </c>
      <c r="M52" s="5">
        <v>346.10850528811875</v>
      </c>
      <c r="N52" s="5">
        <v>262.23089391283577</v>
      </c>
      <c r="O52" s="5">
        <v>281.70576049815861</v>
      </c>
      <c r="P52" s="5">
        <v>273.791560788629</v>
      </c>
      <c r="Q52" s="5">
        <v>238.27506859235427</v>
      </c>
      <c r="R52" s="5">
        <v>240.0650614553509</v>
      </c>
    </row>
    <row r="53" spans="1:18" ht="11.25" customHeight="1" x14ac:dyDescent="0.25">
      <c r="A53" s="48" t="s">
        <v>187</v>
      </c>
      <c r="B53" s="49" t="s">
        <v>186</v>
      </c>
      <c r="C53" s="4">
        <v>387.47834200691864</v>
      </c>
      <c r="D53" s="4">
        <v>384.23746</v>
      </c>
      <c r="E53" s="4">
        <v>373.34784999999999</v>
      </c>
      <c r="F53" s="4">
        <v>344.13668000000001</v>
      </c>
      <c r="G53" s="4">
        <v>337.95810999999998</v>
      </c>
      <c r="H53" s="4">
        <v>336.6288801781821</v>
      </c>
      <c r="I53" s="4">
        <v>315.60347000000002</v>
      </c>
      <c r="J53" s="4">
        <v>298.69893000000002</v>
      </c>
      <c r="K53" s="4">
        <v>293.30230999999998</v>
      </c>
      <c r="L53" s="4">
        <v>335.48253999999997</v>
      </c>
      <c r="M53" s="4">
        <v>346.10850528811875</v>
      </c>
      <c r="N53" s="4">
        <v>262.23089391283577</v>
      </c>
      <c r="O53" s="4">
        <v>281.70576049815861</v>
      </c>
      <c r="P53" s="4">
        <v>273.791560788629</v>
      </c>
      <c r="Q53" s="4">
        <v>238.27506859235427</v>
      </c>
      <c r="R53" s="4">
        <v>240.0650614553509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11.201826310605348</v>
      </c>
      <c r="D60" s="5">
        <v>12.99831</v>
      </c>
      <c r="E60" s="5">
        <v>12.70223</v>
      </c>
      <c r="F60" s="5">
        <v>15.39772</v>
      </c>
      <c r="G60" s="5">
        <v>15.001709999999999</v>
      </c>
      <c r="H60" s="5">
        <v>18.510563886916035</v>
      </c>
      <c r="I60" s="5">
        <v>16.001280000000001</v>
      </c>
      <c r="J60" s="5">
        <v>6.29969</v>
      </c>
      <c r="K60" s="5">
        <v>6.4000399999999997</v>
      </c>
      <c r="L60" s="5">
        <v>9.1002899999999993</v>
      </c>
      <c r="M60" s="5">
        <v>7.8579974855466208</v>
      </c>
      <c r="N60" s="5">
        <v>2.6750764947019348</v>
      </c>
      <c r="O60" s="5">
        <v>1.8153146809467817</v>
      </c>
      <c r="P60" s="5">
        <v>1.9585475381982029</v>
      </c>
      <c r="Q60" s="5">
        <v>2.2451508292301545</v>
      </c>
      <c r="R60" s="5">
        <v>1.3136606050807789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305.24441265900936</v>
      </c>
      <c r="D79" s="5">
        <v>302.75785000000002</v>
      </c>
      <c r="E79" s="5">
        <v>313.44736999999998</v>
      </c>
      <c r="F79" s="5">
        <v>288.66165999999998</v>
      </c>
      <c r="G79" s="5">
        <v>296.65435000000002</v>
      </c>
      <c r="H79" s="5">
        <v>307.23351865791358</v>
      </c>
      <c r="I79" s="5">
        <v>304.09960999999998</v>
      </c>
      <c r="J79" s="5">
        <v>280.71762000000001</v>
      </c>
      <c r="K79" s="5">
        <v>305.19454000000002</v>
      </c>
      <c r="L79" s="5">
        <v>297.50538</v>
      </c>
      <c r="M79" s="5">
        <v>293.73377298889767</v>
      </c>
      <c r="N79" s="5">
        <v>245.05740351873206</v>
      </c>
      <c r="O79" s="5">
        <v>244.89816472705928</v>
      </c>
      <c r="P79" s="5">
        <v>231.12609680857261</v>
      </c>
      <c r="Q79" s="5">
        <v>245.31744725186479</v>
      </c>
      <c r="R79" s="5">
        <v>242.37910357281382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447</v>
      </c>
      <c r="B1" s="42" t="s">
        <v>446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199.87768361723897</v>
      </c>
      <c r="D2" s="45">
        <v>186.50541000000001</v>
      </c>
      <c r="E2" s="45">
        <v>178.80032999999997</v>
      </c>
      <c r="F2" s="45">
        <v>167.19736</v>
      </c>
      <c r="G2" s="45">
        <v>148.8032</v>
      </c>
      <c r="H2" s="45">
        <v>123.86609349261434</v>
      </c>
      <c r="I2" s="45">
        <v>114.40122999999998</v>
      </c>
      <c r="J2" s="45">
        <v>115.20166</v>
      </c>
      <c r="K2" s="45">
        <v>110.90008</v>
      </c>
      <c r="L2" s="45">
        <v>103.5968</v>
      </c>
      <c r="M2" s="45">
        <v>116.58188823326341</v>
      </c>
      <c r="N2" s="45">
        <v>103.13932077782047</v>
      </c>
      <c r="O2" s="45">
        <v>103.70630664685916</v>
      </c>
      <c r="P2" s="45">
        <v>104.32783119098181</v>
      </c>
      <c r="Q2" s="45">
        <v>87.489660127274732</v>
      </c>
      <c r="R2" s="45">
        <v>88.659627045161741</v>
      </c>
    </row>
    <row r="3" spans="1:18" ht="11.25" customHeight="1" x14ac:dyDescent="0.25">
      <c r="A3" s="46" t="s">
        <v>286</v>
      </c>
      <c r="B3" s="47" t="s">
        <v>285</v>
      </c>
      <c r="C3" s="5">
        <v>0.69256566791458629</v>
      </c>
      <c r="D3" s="5">
        <v>0.70035999999999998</v>
      </c>
      <c r="E3" s="5">
        <v>1.3999900000000001</v>
      </c>
      <c r="F3" s="5">
        <v>0.70042000000000004</v>
      </c>
      <c r="G3" s="5">
        <v>0</v>
      </c>
      <c r="H3" s="5">
        <v>1.4089733863630183</v>
      </c>
      <c r="I3" s="5">
        <v>0.70006000000000002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0.69256566791458629</v>
      </c>
      <c r="D4" s="4">
        <v>0.70035999999999998</v>
      </c>
      <c r="E4" s="4">
        <v>1.3999900000000001</v>
      </c>
      <c r="F4" s="4">
        <v>0.70042000000000004</v>
      </c>
      <c r="G4" s="4">
        <v>0</v>
      </c>
      <c r="H4" s="4">
        <v>1.4089733863630183</v>
      </c>
      <c r="I4" s="4">
        <v>0.70006000000000002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0.69256566791458629</v>
      </c>
      <c r="D5" s="7">
        <v>0.70035999999999998</v>
      </c>
      <c r="E5" s="7">
        <v>1.3999900000000001</v>
      </c>
      <c r="F5" s="7">
        <v>0.70042000000000004</v>
      </c>
      <c r="G5" s="7">
        <v>0</v>
      </c>
      <c r="H5" s="7">
        <v>1.4089733863630183</v>
      </c>
      <c r="I5" s="7">
        <v>0.70006000000000002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0.69256566791458629</v>
      </c>
      <c r="D6" s="6">
        <v>0.70035999999999998</v>
      </c>
      <c r="E6" s="6">
        <v>1.3999900000000001</v>
      </c>
      <c r="F6" s="6">
        <v>0.70042000000000004</v>
      </c>
      <c r="G6" s="6">
        <v>0</v>
      </c>
      <c r="H6" s="6">
        <v>1.4089733863630183</v>
      </c>
      <c r="I6" s="6">
        <v>0.70006000000000002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4.0958335738710527</v>
      </c>
      <c r="D21" s="5">
        <v>2.0088199999999992</v>
      </c>
      <c r="E21" s="5">
        <v>1.0009699999999988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1.0766064260977015</v>
      </c>
      <c r="N21" s="5">
        <v>1.0795116510769653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4.0958335738710527</v>
      </c>
      <c r="D30" s="4">
        <v>2.0088199999999992</v>
      </c>
      <c r="E30" s="4">
        <v>1.0009699999999988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1.0766064260977015</v>
      </c>
      <c r="N30" s="4">
        <v>1.0795116510769653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1.0766064260977015</v>
      </c>
      <c r="N34" s="7">
        <v>1.0795116510769653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2.0540708267850185</v>
      </c>
      <c r="D38" s="7">
        <v>1.0081399999999991</v>
      </c>
      <c r="E38" s="7">
        <v>1.0009699999999988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2.0540708267850185</v>
      </c>
      <c r="D41" s="6">
        <v>1.0081399999999991</v>
      </c>
      <c r="E41" s="6">
        <v>1.0009699999999988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2.0417627470860338</v>
      </c>
      <c r="D43" s="7">
        <v>1.00068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147.32591419290918</v>
      </c>
      <c r="D52" s="5">
        <v>119.1613</v>
      </c>
      <c r="E52" s="5">
        <v>114.49847</v>
      </c>
      <c r="F52" s="5">
        <v>116.46605</v>
      </c>
      <c r="G52" s="5">
        <v>102.702</v>
      </c>
      <c r="H52" s="5">
        <v>84.343974956842374</v>
      </c>
      <c r="I52" s="5">
        <v>75.000829999999993</v>
      </c>
      <c r="J52" s="5">
        <v>78.731380000000001</v>
      </c>
      <c r="K52" s="5">
        <v>77.170190000000005</v>
      </c>
      <c r="L52" s="5">
        <v>73.066730000000007</v>
      </c>
      <c r="M52" s="5">
        <v>78.722906178292817</v>
      </c>
      <c r="N52" s="5">
        <v>67.817042195594055</v>
      </c>
      <c r="O52" s="5">
        <v>72.369894848211942</v>
      </c>
      <c r="P52" s="5">
        <v>70.866227066200864</v>
      </c>
      <c r="Q52" s="5">
        <v>54.385758939934881</v>
      </c>
      <c r="R52" s="5">
        <v>55.914069134113703</v>
      </c>
    </row>
    <row r="53" spans="1:18" ht="11.25" customHeight="1" x14ac:dyDescent="0.25">
      <c r="A53" s="48" t="s">
        <v>187</v>
      </c>
      <c r="B53" s="49" t="s">
        <v>186</v>
      </c>
      <c r="C53" s="4">
        <v>147.32591419290918</v>
      </c>
      <c r="D53" s="4">
        <v>119.1613</v>
      </c>
      <c r="E53" s="4">
        <v>114.49847</v>
      </c>
      <c r="F53" s="4">
        <v>116.46605</v>
      </c>
      <c r="G53" s="4">
        <v>102.702</v>
      </c>
      <c r="H53" s="4">
        <v>84.343974956842374</v>
      </c>
      <c r="I53" s="4">
        <v>75.000829999999993</v>
      </c>
      <c r="J53" s="4">
        <v>78.731380000000001</v>
      </c>
      <c r="K53" s="4">
        <v>77.170190000000005</v>
      </c>
      <c r="L53" s="4">
        <v>73.066730000000007</v>
      </c>
      <c r="M53" s="4">
        <v>78.722906178292817</v>
      </c>
      <c r="N53" s="4">
        <v>67.817042195594055</v>
      </c>
      <c r="O53" s="4">
        <v>72.369894848211942</v>
      </c>
      <c r="P53" s="4">
        <v>70.866227066200864</v>
      </c>
      <c r="Q53" s="4">
        <v>54.385758939934881</v>
      </c>
      <c r="R53" s="4">
        <v>55.914069134113703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0.64480421207411731</v>
      </c>
      <c r="D60" s="5">
        <v>18.710229999999999</v>
      </c>
      <c r="E60" s="5">
        <v>12.50043</v>
      </c>
      <c r="F60" s="5">
        <v>2.9017499999999998</v>
      </c>
      <c r="G60" s="5">
        <v>3.1998799999999998</v>
      </c>
      <c r="H60" s="5">
        <v>3.1282791956562845</v>
      </c>
      <c r="I60" s="5">
        <v>4.70038</v>
      </c>
      <c r="J60" s="5">
        <v>3.0971600000000001</v>
      </c>
      <c r="K60" s="5">
        <v>3.0027300000000001</v>
      </c>
      <c r="L60" s="5">
        <v>3.0030000000000001</v>
      </c>
      <c r="M60" s="5">
        <v>3.6782115889792646</v>
      </c>
      <c r="N60" s="5">
        <v>3.0326433421749885</v>
      </c>
      <c r="O60" s="5">
        <v>1.2420022426040673</v>
      </c>
      <c r="P60" s="5">
        <v>1.050927947325861</v>
      </c>
      <c r="Q60" s="5">
        <v>4.0364945759563433</v>
      </c>
      <c r="R60" s="5">
        <v>1.2658911285323864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47.118565970470037</v>
      </c>
      <c r="D79" s="5">
        <v>45.924700000000001</v>
      </c>
      <c r="E79" s="5">
        <v>49.400469999999999</v>
      </c>
      <c r="F79" s="5">
        <v>47.12914</v>
      </c>
      <c r="G79" s="5">
        <v>42.901319999999998</v>
      </c>
      <c r="H79" s="5">
        <v>34.98486595375266</v>
      </c>
      <c r="I79" s="5">
        <v>33.999960000000002</v>
      </c>
      <c r="J79" s="5">
        <v>33.37312</v>
      </c>
      <c r="K79" s="5">
        <v>30.727160000000001</v>
      </c>
      <c r="L79" s="5">
        <v>27.527069999999998</v>
      </c>
      <c r="M79" s="5">
        <v>33.104164039893632</v>
      </c>
      <c r="N79" s="5">
        <v>31.210123588974461</v>
      </c>
      <c r="O79" s="5">
        <v>30.094409556043153</v>
      </c>
      <c r="P79" s="5">
        <v>32.41067617745508</v>
      </c>
      <c r="Q79" s="5">
        <v>29.067406611383504</v>
      </c>
      <c r="R79" s="5">
        <v>31.47966678251565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449</v>
      </c>
      <c r="B1" s="42" t="s">
        <v>448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84.933339785533946</v>
      </c>
      <c r="D2" s="45">
        <v>58.84845999999996</v>
      </c>
      <c r="E2" s="45">
        <v>61.057980000000015</v>
      </c>
      <c r="F2" s="45">
        <v>57.661239999999971</v>
      </c>
      <c r="G2" s="45">
        <v>54.604429999999965</v>
      </c>
      <c r="H2" s="45">
        <v>60.238140113616623</v>
      </c>
      <c r="I2" s="45">
        <v>60.382039999999947</v>
      </c>
      <c r="J2" s="45">
        <v>61.831120000000006</v>
      </c>
      <c r="K2" s="45">
        <v>63.483999999999924</v>
      </c>
      <c r="L2" s="45">
        <v>68.904229999999956</v>
      </c>
      <c r="M2" s="45">
        <v>63.961884743406152</v>
      </c>
      <c r="N2" s="45">
        <v>65.732436159964379</v>
      </c>
      <c r="O2" s="45">
        <v>63.196163387316517</v>
      </c>
      <c r="P2" s="45">
        <v>53.932112366486301</v>
      </c>
      <c r="Q2" s="45">
        <v>66.972248542662101</v>
      </c>
      <c r="R2" s="45">
        <v>53.931293463982804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3.057143841693748</v>
      </c>
      <c r="D21" s="5">
        <v>0</v>
      </c>
      <c r="E21" s="5">
        <v>1.08775</v>
      </c>
      <c r="F21" s="5">
        <v>1.00003</v>
      </c>
      <c r="G21" s="5">
        <v>1.0001599999999999</v>
      </c>
      <c r="H21" s="5">
        <v>1.0269830145826901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1.0265578582526733</v>
      </c>
      <c r="O21" s="5">
        <v>0</v>
      </c>
      <c r="P21" s="5">
        <v>0</v>
      </c>
      <c r="Q21" s="5">
        <v>1.0767882002959897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3.057143841693748</v>
      </c>
      <c r="D30" s="4">
        <v>0</v>
      </c>
      <c r="E30" s="4">
        <v>1.08775</v>
      </c>
      <c r="F30" s="4">
        <v>1.00003</v>
      </c>
      <c r="G30" s="4">
        <v>1.0001599999999999</v>
      </c>
      <c r="H30" s="4">
        <v>1.0269830145826901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1.0265578582526733</v>
      </c>
      <c r="O30" s="4">
        <v>0</v>
      </c>
      <c r="P30" s="4">
        <v>0</v>
      </c>
      <c r="Q30" s="4">
        <v>1.0767882002959897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1.08775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1.0767882002959897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3.057143841693748</v>
      </c>
      <c r="D43" s="7">
        <v>0</v>
      </c>
      <c r="E43" s="7">
        <v>0</v>
      </c>
      <c r="F43" s="7">
        <v>1.00003</v>
      </c>
      <c r="G43" s="7">
        <v>1.0001599999999999</v>
      </c>
      <c r="H43" s="7">
        <v>1.0269830145826901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1.0265578582526733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34.895263371269699</v>
      </c>
      <c r="D52" s="5">
        <v>15.59966</v>
      </c>
      <c r="E52" s="5">
        <v>16.699780000000001</v>
      </c>
      <c r="F52" s="5">
        <v>16.499490000000002</v>
      </c>
      <c r="G52" s="5">
        <v>15.2003</v>
      </c>
      <c r="H52" s="5">
        <v>16.193726462381647</v>
      </c>
      <c r="I52" s="5">
        <v>15.05001</v>
      </c>
      <c r="J52" s="5">
        <v>12.59995</v>
      </c>
      <c r="K52" s="5">
        <v>13.778409999999999</v>
      </c>
      <c r="L52" s="5">
        <v>21.129570000000001</v>
      </c>
      <c r="M52" s="5">
        <v>20.062876574564946</v>
      </c>
      <c r="N52" s="5">
        <v>23.016555064701233</v>
      </c>
      <c r="O52" s="5">
        <v>22.125365984454071</v>
      </c>
      <c r="P52" s="5">
        <v>19.275040526600627</v>
      </c>
      <c r="Q52" s="5">
        <v>24.251751893375911</v>
      </c>
      <c r="R52" s="5">
        <v>11.34522974741739</v>
      </c>
    </row>
    <row r="53" spans="1:18" ht="11.25" customHeight="1" x14ac:dyDescent="0.25">
      <c r="A53" s="48" t="s">
        <v>187</v>
      </c>
      <c r="B53" s="49" t="s">
        <v>186</v>
      </c>
      <c r="C53" s="4">
        <v>34.895263371269699</v>
      </c>
      <c r="D53" s="4">
        <v>15.59966</v>
      </c>
      <c r="E53" s="4">
        <v>16.699780000000001</v>
      </c>
      <c r="F53" s="4">
        <v>16.499490000000002</v>
      </c>
      <c r="G53" s="4">
        <v>15.2003</v>
      </c>
      <c r="H53" s="4">
        <v>16.193726462381647</v>
      </c>
      <c r="I53" s="4">
        <v>15.05001</v>
      </c>
      <c r="J53" s="4">
        <v>12.59995</v>
      </c>
      <c r="K53" s="4">
        <v>13.778409999999999</v>
      </c>
      <c r="L53" s="4">
        <v>21.129570000000001</v>
      </c>
      <c r="M53" s="4">
        <v>20.062876574564946</v>
      </c>
      <c r="N53" s="4">
        <v>23.016555064701233</v>
      </c>
      <c r="O53" s="4">
        <v>22.125365984454071</v>
      </c>
      <c r="P53" s="4">
        <v>19.275040526600627</v>
      </c>
      <c r="Q53" s="4">
        <v>24.251751893375911</v>
      </c>
      <c r="R53" s="4">
        <v>11.34522974741739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0.90761066056076667</v>
      </c>
      <c r="D60" s="5">
        <v>0</v>
      </c>
      <c r="E60" s="5">
        <v>0.1</v>
      </c>
      <c r="F60" s="5">
        <v>0</v>
      </c>
      <c r="G60" s="5">
        <v>0.1</v>
      </c>
      <c r="H60" s="5">
        <v>0.16719218994634158</v>
      </c>
      <c r="I60" s="5">
        <v>0.10034</v>
      </c>
      <c r="J60" s="5">
        <v>2.0998999999999999</v>
      </c>
      <c r="K60" s="5">
        <v>1.79718</v>
      </c>
      <c r="L60" s="5">
        <v>0.40059</v>
      </c>
      <c r="M60" s="5">
        <v>1.4808384319267109</v>
      </c>
      <c r="N60" s="5">
        <v>1.2176727212664344</v>
      </c>
      <c r="O60" s="5">
        <v>0.47787377256512281</v>
      </c>
      <c r="P60" s="5">
        <v>0.90761959087233191</v>
      </c>
      <c r="Q60" s="5">
        <v>0.74068623541647272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21.400592782373103</v>
      </c>
      <c r="D61" s="5">
        <v>21.248759999999965</v>
      </c>
      <c r="E61" s="5">
        <v>21.070240000000013</v>
      </c>
      <c r="F61" s="5">
        <v>20.861329999999974</v>
      </c>
      <c r="G61" s="5">
        <v>20.703429999999969</v>
      </c>
      <c r="H61" s="5">
        <v>22.046351736681629</v>
      </c>
      <c r="I61" s="5">
        <v>22.656969999999944</v>
      </c>
      <c r="J61" s="5">
        <v>23.229770000000009</v>
      </c>
      <c r="K61" s="5">
        <v>23.147839999999924</v>
      </c>
      <c r="L61" s="5">
        <v>22.938159999999947</v>
      </c>
      <c r="M61" s="5">
        <v>21.519076277385658</v>
      </c>
      <c r="N61" s="5">
        <v>21.299173299314162</v>
      </c>
      <c r="O61" s="5">
        <v>20.044529052522726</v>
      </c>
      <c r="P61" s="5">
        <v>19.036868221517203</v>
      </c>
      <c r="Q61" s="5">
        <v>23.962887708646193</v>
      </c>
      <c r="R61" s="5">
        <v>22.809763188551017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21.400592782373103</v>
      </c>
      <c r="D68" s="4">
        <v>21.248759999999965</v>
      </c>
      <c r="E68" s="4">
        <v>21.070240000000013</v>
      </c>
      <c r="F68" s="4">
        <v>20.861329999999974</v>
      </c>
      <c r="G68" s="4">
        <v>20.703429999999969</v>
      </c>
      <c r="H68" s="4">
        <v>22.046351736681629</v>
      </c>
      <c r="I68" s="4">
        <v>22.656969999999944</v>
      </c>
      <c r="J68" s="4">
        <v>23.229770000000009</v>
      </c>
      <c r="K68" s="4">
        <v>23.147839999999924</v>
      </c>
      <c r="L68" s="4">
        <v>22.938159999999947</v>
      </c>
      <c r="M68" s="4">
        <v>21.519076277385658</v>
      </c>
      <c r="N68" s="4">
        <v>21.299173299314162</v>
      </c>
      <c r="O68" s="4">
        <v>20.044529052522726</v>
      </c>
      <c r="P68" s="4">
        <v>19.036868221517203</v>
      </c>
      <c r="Q68" s="4">
        <v>23.962887708646193</v>
      </c>
      <c r="R68" s="4">
        <v>22.809763188551017</v>
      </c>
    </row>
    <row r="69" spans="1:18" ht="11.25" customHeight="1" x14ac:dyDescent="0.25">
      <c r="A69" s="50" t="s">
        <v>155</v>
      </c>
      <c r="B69" s="51" t="s">
        <v>154</v>
      </c>
      <c r="C69" s="7">
        <v>21.400592782373103</v>
      </c>
      <c r="D69" s="7">
        <v>21.248759999999965</v>
      </c>
      <c r="E69" s="7">
        <v>21.070240000000013</v>
      </c>
      <c r="F69" s="7">
        <v>20.861329999999974</v>
      </c>
      <c r="G69" s="7">
        <v>20.703429999999969</v>
      </c>
      <c r="H69" s="7">
        <v>22.046351736681629</v>
      </c>
      <c r="I69" s="7">
        <v>22.656969999999944</v>
      </c>
      <c r="J69" s="7">
        <v>23.229770000000009</v>
      </c>
      <c r="K69" s="7">
        <v>23.147839999999924</v>
      </c>
      <c r="L69" s="7">
        <v>22.938159999999947</v>
      </c>
      <c r="M69" s="7">
        <v>21.519076277385658</v>
      </c>
      <c r="N69" s="7">
        <v>21.299173299314162</v>
      </c>
      <c r="O69" s="7">
        <v>20.044529052522726</v>
      </c>
      <c r="P69" s="7">
        <v>19.036868221517203</v>
      </c>
      <c r="Q69" s="7">
        <v>23.962887708646193</v>
      </c>
      <c r="R69" s="7">
        <v>22.809763188551017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24.672729129636625</v>
      </c>
      <c r="D79" s="5">
        <v>22.000039999999998</v>
      </c>
      <c r="E79" s="5">
        <v>22.100210000000001</v>
      </c>
      <c r="F79" s="5">
        <v>19.30039</v>
      </c>
      <c r="G79" s="5">
        <v>17.600539999999999</v>
      </c>
      <c r="H79" s="5">
        <v>20.803886710024315</v>
      </c>
      <c r="I79" s="5">
        <v>22.574719999999999</v>
      </c>
      <c r="J79" s="5">
        <v>23.901499999999999</v>
      </c>
      <c r="K79" s="5">
        <v>24.760570000000001</v>
      </c>
      <c r="L79" s="5">
        <v>24.43591</v>
      </c>
      <c r="M79" s="5">
        <v>20.899093459528835</v>
      </c>
      <c r="N79" s="5">
        <v>19.172477216429883</v>
      </c>
      <c r="O79" s="5">
        <v>20.548394577774602</v>
      </c>
      <c r="P79" s="5">
        <v>14.71258402749614</v>
      </c>
      <c r="Q79" s="5">
        <v>16.940134504927528</v>
      </c>
      <c r="R79" s="5">
        <v>19.776300528014396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451</v>
      </c>
      <c r="B1" s="42" t="s">
        <v>450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147.5817007181613</v>
      </c>
      <c r="D2" s="45">
        <v>121.69968000000001</v>
      </c>
      <c r="E2" s="45">
        <v>139.00647000000001</v>
      </c>
      <c r="F2" s="45">
        <v>176.39746</v>
      </c>
      <c r="G2" s="45">
        <v>178.00958</v>
      </c>
      <c r="H2" s="45">
        <v>140.72597103676631</v>
      </c>
      <c r="I2" s="45">
        <v>149.50335000000001</v>
      </c>
      <c r="J2" s="45">
        <v>140.82554999999999</v>
      </c>
      <c r="K2" s="45">
        <v>223.20439000000005</v>
      </c>
      <c r="L2" s="45">
        <v>81.896560000000008</v>
      </c>
      <c r="M2" s="45">
        <v>237.86519756153209</v>
      </c>
      <c r="N2" s="45">
        <v>142.16147275383494</v>
      </c>
      <c r="O2" s="45">
        <v>151.83346343888604</v>
      </c>
      <c r="P2" s="45">
        <v>145.26621554399111</v>
      </c>
      <c r="Q2" s="45">
        <v>92.719944593458905</v>
      </c>
      <c r="R2" s="45">
        <v>127.11374505103072</v>
      </c>
    </row>
    <row r="3" spans="1:18" ht="11.25" customHeight="1" x14ac:dyDescent="0.25">
      <c r="A3" s="46" t="s">
        <v>286</v>
      </c>
      <c r="B3" s="47" t="s">
        <v>285</v>
      </c>
      <c r="C3" s="5">
        <v>1.9109892258847609</v>
      </c>
      <c r="D3" s="5">
        <v>2.4</v>
      </c>
      <c r="E3" s="5">
        <v>3.8</v>
      </c>
      <c r="F3" s="5">
        <v>3.7998699999999999</v>
      </c>
      <c r="G3" s="5">
        <v>2.40015</v>
      </c>
      <c r="H3" s="5">
        <v>1.9093874839533711</v>
      </c>
      <c r="I3" s="5">
        <v>2.3987599999999998</v>
      </c>
      <c r="J3" s="5">
        <v>3.3280099999999999</v>
      </c>
      <c r="K3" s="5">
        <v>3.3001999999999998</v>
      </c>
      <c r="L3" s="5">
        <v>3.2996699999999999</v>
      </c>
      <c r="M3" s="5">
        <v>3.8218057044862164</v>
      </c>
      <c r="N3" s="5">
        <v>3.8214785970961689</v>
      </c>
      <c r="O3" s="5">
        <v>3.8211238955873723</v>
      </c>
      <c r="P3" s="5">
        <v>3.8210574769279679</v>
      </c>
      <c r="Q3" s="5">
        <v>3.8207420017221616</v>
      </c>
      <c r="R3" s="5">
        <v>6.6870450920951185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1.9109892258847609</v>
      </c>
      <c r="D15" s="4">
        <v>2.4</v>
      </c>
      <c r="E15" s="4">
        <v>3.8</v>
      </c>
      <c r="F15" s="4">
        <v>3.7998699999999999</v>
      </c>
      <c r="G15" s="4">
        <v>2.40015</v>
      </c>
      <c r="H15" s="4">
        <v>1.9093874839533711</v>
      </c>
      <c r="I15" s="4">
        <v>2.3987599999999998</v>
      </c>
      <c r="J15" s="4">
        <v>3.3280099999999999</v>
      </c>
      <c r="K15" s="4">
        <v>3.3001999999999998</v>
      </c>
      <c r="L15" s="4">
        <v>3.2996699999999999</v>
      </c>
      <c r="M15" s="4">
        <v>3.8218057044862164</v>
      </c>
      <c r="N15" s="4">
        <v>3.8214785970961689</v>
      </c>
      <c r="O15" s="4">
        <v>3.8211238955873723</v>
      </c>
      <c r="P15" s="4">
        <v>3.8210574769279679</v>
      </c>
      <c r="Q15" s="4">
        <v>3.8207420017221616</v>
      </c>
      <c r="R15" s="4">
        <v>6.6870450920951185</v>
      </c>
    </row>
    <row r="16" spans="1:18" ht="11.25" customHeight="1" x14ac:dyDescent="0.25">
      <c r="A16" s="50" t="s">
        <v>260</v>
      </c>
      <c r="B16" s="51" t="s">
        <v>259</v>
      </c>
      <c r="C16" s="7">
        <v>1.9109892258847609</v>
      </c>
      <c r="D16" s="7">
        <v>2.4</v>
      </c>
      <c r="E16" s="7">
        <v>3.8</v>
      </c>
      <c r="F16" s="7">
        <v>3.7998699999999999</v>
      </c>
      <c r="G16" s="7">
        <v>2.40015</v>
      </c>
      <c r="H16" s="7">
        <v>1.9093874839533711</v>
      </c>
      <c r="I16" s="7">
        <v>2.3987599999999998</v>
      </c>
      <c r="J16" s="7">
        <v>3.3280099999999999</v>
      </c>
      <c r="K16" s="7">
        <v>3.3001999999999998</v>
      </c>
      <c r="L16" s="7">
        <v>3.2996699999999999</v>
      </c>
      <c r="M16" s="7">
        <v>3.8218057044862164</v>
      </c>
      <c r="N16" s="7">
        <v>3.8214785970961689</v>
      </c>
      <c r="O16" s="7">
        <v>3.8211238955873723</v>
      </c>
      <c r="P16" s="7">
        <v>3.8210574769279679</v>
      </c>
      <c r="Q16" s="7">
        <v>3.8207420017221616</v>
      </c>
      <c r="R16" s="7">
        <v>6.6870450920951185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24.484997284683672</v>
      </c>
      <c r="D21" s="5">
        <v>5.1007699999999998</v>
      </c>
      <c r="E21" s="5">
        <v>25.507539999999999</v>
      </c>
      <c r="F21" s="5">
        <v>33.700960000000002</v>
      </c>
      <c r="G21" s="5">
        <v>41.806640000000002</v>
      </c>
      <c r="H21" s="5">
        <v>21.419707962396604</v>
      </c>
      <c r="I21" s="5">
        <v>14.292260000000001</v>
      </c>
      <c r="J21" s="5">
        <v>14.30904</v>
      </c>
      <c r="K21" s="5">
        <v>8.2034000000000002</v>
      </c>
      <c r="L21" s="5">
        <v>4.0999800000000004</v>
      </c>
      <c r="M21" s="5">
        <v>6.1148404740903484</v>
      </c>
      <c r="N21" s="5">
        <v>4.0838414094156263</v>
      </c>
      <c r="O21" s="5">
        <v>7.1415558120074412</v>
      </c>
      <c r="P21" s="5">
        <v>8.1667396239246752</v>
      </c>
      <c r="Q21" s="5">
        <v>8.1656447587701102</v>
      </c>
      <c r="R21" s="5">
        <v>8.1660129967846267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24.484997284683672</v>
      </c>
      <c r="D30" s="4">
        <v>5.1007699999999998</v>
      </c>
      <c r="E30" s="4">
        <v>25.507539999999999</v>
      </c>
      <c r="F30" s="4">
        <v>33.700960000000002</v>
      </c>
      <c r="G30" s="4">
        <v>41.806640000000002</v>
      </c>
      <c r="H30" s="4">
        <v>21.419707962396604</v>
      </c>
      <c r="I30" s="4">
        <v>14.292260000000001</v>
      </c>
      <c r="J30" s="4">
        <v>14.30904</v>
      </c>
      <c r="K30" s="4">
        <v>8.2034000000000002</v>
      </c>
      <c r="L30" s="4">
        <v>4.0999800000000004</v>
      </c>
      <c r="M30" s="4">
        <v>6.1148404740903484</v>
      </c>
      <c r="N30" s="4">
        <v>4.0838414094156263</v>
      </c>
      <c r="O30" s="4">
        <v>7.1415558120074412</v>
      </c>
      <c r="P30" s="4">
        <v>8.1667396239246752</v>
      </c>
      <c r="Q30" s="4">
        <v>8.1656447587701102</v>
      </c>
      <c r="R30" s="4">
        <v>8.1660129967846267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24.484997284683672</v>
      </c>
      <c r="D43" s="7">
        <v>5.1007699999999998</v>
      </c>
      <c r="E43" s="7">
        <v>25.507539999999999</v>
      </c>
      <c r="F43" s="7">
        <v>33.700960000000002</v>
      </c>
      <c r="G43" s="7">
        <v>41.806640000000002</v>
      </c>
      <c r="H43" s="7">
        <v>21.419707962396604</v>
      </c>
      <c r="I43" s="7">
        <v>14.292260000000001</v>
      </c>
      <c r="J43" s="7">
        <v>14.30904</v>
      </c>
      <c r="K43" s="7">
        <v>8.2034000000000002</v>
      </c>
      <c r="L43" s="7">
        <v>4.0999800000000004</v>
      </c>
      <c r="M43" s="7">
        <v>6.1148404740903484</v>
      </c>
      <c r="N43" s="7">
        <v>4.0838414094156263</v>
      </c>
      <c r="O43" s="7">
        <v>7.1415558120074412</v>
      </c>
      <c r="P43" s="7">
        <v>8.1667396239246752</v>
      </c>
      <c r="Q43" s="7">
        <v>8.1656447587701102</v>
      </c>
      <c r="R43" s="7">
        <v>8.1660129967846267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60.29425125615132</v>
      </c>
      <c r="D52" s="5">
        <v>66.598550000000003</v>
      </c>
      <c r="E52" s="5">
        <v>92.398759999999996</v>
      </c>
      <c r="F52" s="5">
        <v>120.69626</v>
      </c>
      <c r="G52" s="5">
        <v>117.50229</v>
      </c>
      <c r="H52" s="5">
        <v>101.32495838777933</v>
      </c>
      <c r="I52" s="5">
        <v>108.22880000000001</v>
      </c>
      <c r="J52" s="5">
        <v>101.37164</v>
      </c>
      <c r="K52" s="5">
        <v>89.600710000000007</v>
      </c>
      <c r="L52" s="5">
        <v>63.196710000000003</v>
      </c>
      <c r="M52" s="5">
        <v>92.847895925061252</v>
      </c>
      <c r="N52" s="5">
        <v>95.969007354201082</v>
      </c>
      <c r="O52" s="5">
        <v>87.584291883958159</v>
      </c>
      <c r="P52" s="5">
        <v>79.141243273084598</v>
      </c>
      <c r="Q52" s="5">
        <v>63.445650964427799</v>
      </c>
      <c r="R52" s="5">
        <v>47.18728929129076</v>
      </c>
    </row>
    <row r="53" spans="1:18" ht="11.25" customHeight="1" x14ac:dyDescent="0.25">
      <c r="A53" s="48" t="s">
        <v>187</v>
      </c>
      <c r="B53" s="49" t="s">
        <v>186</v>
      </c>
      <c r="C53" s="4">
        <v>60.29425125615132</v>
      </c>
      <c r="D53" s="4">
        <v>66.598550000000003</v>
      </c>
      <c r="E53" s="4">
        <v>92.398759999999996</v>
      </c>
      <c r="F53" s="4">
        <v>120.69626</v>
      </c>
      <c r="G53" s="4">
        <v>117.50229</v>
      </c>
      <c r="H53" s="4">
        <v>101.32495838777933</v>
      </c>
      <c r="I53" s="4">
        <v>108.22880000000001</v>
      </c>
      <c r="J53" s="4">
        <v>101.37164</v>
      </c>
      <c r="K53" s="4">
        <v>89.600710000000007</v>
      </c>
      <c r="L53" s="4">
        <v>63.196710000000003</v>
      </c>
      <c r="M53" s="4">
        <v>92.847895925061252</v>
      </c>
      <c r="N53" s="4">
        <v>95.969007354201082</v>
      </c>
      <c r="O53" s="4">
        <v>87.584291883958159</v>
      </c>
      <c r="P53" s="4">
        <v>79.141243273084598</v>
      </c>
      <c r="Q53" s="4">
        <v>63.445650964427799</v>
      </c>
      <c r="R53" s="4">
        <v>47.18728929129076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40.777425608823179</v>
      </c>
      <c r="D60" s="5">
        <v>31.000330000000002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93.700590000000005</v>
      </c>
      <c r="L60" s="5">
        <v>0</v>
      </c>
      <c r="M60" s="5">
        <v>97.33907414366054</v>
      </c>
      <c r="N60" s="5">
        <v>16.790881926566673</v>
      </c>
      <c r="O60" s="5">
        <v>32.315942966217335</v>
      </c>
      <c r="P60" s="5">
        <v>32.549529860384865</v>
      </c>
      <c r="Q60" s="5">
        <v>0</v>
      </c>
      <c r="R60" s="5">
        <v>43.485937420719054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20.114037342618388</v>
      </c>
      <c r="D79" s="5">
        <v>16.60003</v>
      </c>
      <c r="E79" s="5">
        <v>17.300170000000001</v>
      </c>
      <c r="F79" s="5">
        <v>18.200369999999999</v>
      </c>
      <c r="G79" s="5">
        <v>16.3005</v>
      </c>
      <c r="H79" s="5">
        <v>16.071917202637</v>
      </c>
      <c r="I79" s="5">
        <v>24.58353</v>
      </c>
      <c r="J79" s="5">
        <v>21.816859999999998</v>
      </c>
      <c r="K79" s="5">
        <v>28.39949</v>
      </c>
      <c r="L79" s="5">
        <v>11.3002</v>
      </c>
      <c r="M79" s="5">
        <v>37.741581314233741</v>
      </c>
      <c r="N79" s="5">
        <v>21.496263466555394</v>
      </c>
      <c r="O79" s="5">
        <v>20.970548881115732</v>
      </c>
      <c r="P79" s="5">
        <v>21.587645309669011</v>
      </c>
      <c r="Q79" s="5">
        <v>17.287906868538848</v>
      </c>
      <c r="R79" s="5">
        <v>21.587460250141167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453</v>
      </c>
      <c r="B1" s="42" t="s">
        <v>452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629.15571423761332</v>
      </c>
      <c r="D2" s="45">
        <v>651.26573000000008</v>
      </c>
      <c r="E2" s="45">
        <v>615.42331000000001</v>
      </c>
      <c r="F2" s="45">
        <v>599.40642000000014</v>
      </c>
      <c r="G2" s="45">
        <v>604.56847000000005</v>
      </c>
      <c r="H2" s="45">
        <v>599.34031590584812</v>
      </c>
      <c r="I2" s="45">
        <v>607.55202999999995</v>
      </c>
      <c r="J2" s="45">
        <v>614.77449000000001</v>
      </c>
      <c r="K2" s="45">
        <v>652.17998</v>
      </c>
      <c r="L2" s="45">
        <v>641.29373999999996</v>
      </c>
      <c r="M2" s="45">
        <v>586.42371966589496</v>
      </c>
      <c r="N2" s="45">
        <v>582.21928140741466</v>
      </c>
      <c r="O2" s="45">
        <v>571.84660684933863</v>
      </c>
      <c r="P2" s="45">
        <v>622.81513117868849</v>
      </c>
      <c r="Q2" s="45">
        <v>606.72459915141224</v>
      </c>
      <c r="R2" s="45">
        <v>568.35888744649196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1.3613302318893514</v>
      </c>
      <c r="P3" s="5">
        <v>1.3614354607816921</v>
      </c>
      <c r="Q3" s="5">
        <v>1.3614663421487427</v>
      </c>
      <c r="R3" s="5">
        <v>1.3614814186875308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1.3613302318893514</v>
      </c>
      <c r="P4" s="4">
        <v>1.3614354607816921</v>
      </c>
      <c r="Q4" s="4">
        <v>1.3614663421487427</v>
      </c>
      <c r="R4" s="4">
        <v>1.3614814186875308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1.3613302318893514</v>
      </c>
      <c r="P11" s="7">
        <v>1.3614354607816921</v>
      </c>
      <c r="Q11" s="7">
        <v>1.3614663421487427</v>
      </c>
      <c r="R11" s="7">
        <v>1.3614814186875308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1.3613302318893514</v>
      </c>
      <c r="P12" s="6">
        <v>1.3614354607816921</v>
      </c>
      <c r="Q12" s="6">
        <v>1.3614663421487427</v>
      </c>
      <c r="R12" s="6">
        <v>1.3614814186875308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422.20419746560356</v>
      </c>
      <c r="D21" s="5">
        <v>431.53140000000002</v>
      </c>
      <c r="E21" s="5">
        <v>404.01940000000002</v>
      </c>
      <c r="F21" s="5">
        <v>388.61112000000003</v>
      </c>
      <c r="G21" s="5">
        <v>398.86331999999999</v>
      </c>
      <c r="H21" s="5">
        <v>398.74011971021162</v>
      </c>
      <c r="I21" s="5">
        <v>408.98478999999998</v>
      </c>
      <c r="J21" s="5">
        <v>416.13504999999998</v>
      </c>
      <c r="K21" s="5">
        <v>438.61451</v>
      </c>
      <c r="L21" s="5">
        <v>429.39821000000001</v>
      </c>
      <c r="M21" s="5">
        <v>366.12810549254112</v>
      </c>
      <c r="N21" s="5">
        <v>392.62194602802833</v>
      </c>
      <c r="O21" s="5">
        <v>360.01562125213462</v>
      </c>
      <c r="P21" s="5">
        <v>406.9150774086778</v>
      </c>
      <c r="Q21" s="5">
        <v>418.10750913687269</v>
      </c>
      <c r="R21" s="5">
        <v>382.41012960329294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422.20419746560356</v>
      </c>
      <c r="D30" s="4">
        <v>431.53140000000002</v>
      </c>
      <c r="E30" s="4">
        <v>404.01940000000002</v>
      </c>
      <c r="F30" s="4">
        <v>388.61112000000003</v>
      </c>
      <c r="G30" s="4">
        <v>398.86331999999999</v>
      </c>
      <c r="H30" s="4">
        <v>398.74011971021162</v>
      </c>
      <c r="I30" s="4">
        <v>408.98478999999998</v>
      </c>
      <c r="J30" s="4">
        <v>416.13504999999998</v>
      </c>
      <c r="K30" s="4">
        <v>438.61451</v>
      </c>
      <c r="L30" s="4">
        <v>429.39821000000001</v>
      </c>
      <c r="M30" s="4">
        <v>366.12810549254112</v>
      </c>
      <c r="N30" s="4">
        <v>392.62194602802833</v>
      </c>
      <c r="O30" s="4">
        <v>360.01562125213462</v>
      </c>
      <c r="P30" s="4">
        <v>406.9150774086778</v>
      </c>
      <c r="Q30" s="4">
        <v>418.10750913687269</v>
      </c>
      <c r="R30" s="4">
        <v>382.41012960329294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422.20419746560356</v>
      </c>
      <c r="D43" s="7">
        <v>431.53140000000002</v>
      </c>
      <c r="E43" s="7">
        <v>404.01940000000002</v>
      </c>
      <c r="F43" s="7">
        <v>388.61112000000003</v>
      </c>
      <c r="G43" s="7">
        <v>398.86331999999999</v>
      </c>
      <c r="H43" s="7">
        <v>398.74011971021162</v>
      </c>
      <c r="I43" s="7">
        <v>408.98478999999998</v>
      </c>
      <c r="J43" s="7">
        <v>416.13504999999998</v>
      </c>
      <c r="K43" s="7">
        <v>438.61451</v>
      </c>
      <c r="L43" s="7">
        <v>429.39821000000001</v>
      </c>
      <c r="M43" s="7">
        <v>366.12810549254112</v>
      </c>
      <c r="N43" s="7">
        <v>392.62194602802833</v>
      </c>
      <c r="O43" s="7">
        <v>360.01562125213462</v>
      </c>
      <c r="P43" s="7">
        <v>406.9150774086778</v>
      </c>
      <c r="Q43" s="7">
        <v>418.10750913687269</v>
      </c>
      <c r="R43" s="7">
        <v>382.41012960329294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117.26847304576587</v>
      </c>
      <c r="D52" s="5">
        <v>128.81698</v>
      </c>
      <c r="E52" s="5">
        <v>120.99838</v>
      </c>
      <c r="F52" s="5">
        <v>124.09616</v>
      </c>
      <c r="G52" s="5">
        <v>120.60235</v>
      </c>
      <c r="H52" s="5">
        <v>115.54885940775024</v>
      </c>
      <c r="I52" s="5">
        <v>112.68268999999999</v>
      </c>
      <c r="J52" s="5">
        <v>109.91749</v>
      </c>
      <c r="K52" s="5">
        <v>123.28206</v>
      </c>
      <c r="L52" s="5">
        <v>122.79361</v>
      </c>
      <c r="M52" s="5">
        <v>131.79935954678001</v>
      </c>
      <c r="N52" s="5">
        <v>106.74103879191757</v>
      </c>
      <c r="O52" s="5">
        <v>119.56557544889353</v>
      </c>
      <c r="P52" s="5">
        <v>120.74233761129133</v>
      </c>
      <c r="Q52" s="5">
        <v>97.306799262755689</v>
      </c>
      <c r="R52" s="5">
        <v>96.139934007991215</v>
      </c>
    </row>
    <row r="53" spans="1:18" ht="11.25" customHeight="1" x14ac:dyDescent="0.25">
      <c r="A53" s="48" t="s">
        <v>187</v>
      </c>
      <c r="B53" s="49" t="s">
        <v>186</v>
      </c>
      <c r="C53" s="4">
        <v>117.26847304576587</v>
      </c>
      <c r="D53" s="4">
        <v>128.81698</v>
      </c>
      <c r="E53" s="4">
        <v>120.99838</v>
      </c>
      <c r="F53" s="4">
        <v>124.09616</v>
      </c>
      <c r="G53" s="4">
        <v>120.60235</v>
      </c>
      <c r="H53" s="4">
        <v>115.54885940775024</v>
      </c>
      <c r="I53" s="4">
        <v>112.68268999999999</v>
      </c>
      <c r="J53" s="4">
        <v>109.91749</v>
      </c>
      <c r="K53" s="4">
        <v>123.28206</v>
      </c>
      <c r="L53" s="4">
        <v>122.79361</v>
      </c>
      <c r="M53" s="4">
        <v>131.79935954678001</v>
      </c>
      <c r="N53" s="4">
        <v>106.74103879191757</v>
      </c>
      <c r="O53" s="4">
        <v>119.56557544889353</v>
      </c>
      <c r="P53" s="4">
        <v>120.74233761129133</v>
      </c>
      <c r="Q53" s="4">
        <v>97.306799262755689</v>
      </c>
      <c r="R53" s="4">
        <v>96.139934007991215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1.4569046924005731</v>
      </c>
      <c r="D61" s="5">
        <v>1.40344</v>
      </c>
      <c r="E61" s="5">
        <v>1.4046799999999999</v>
      </c>
      <c r="F61" s="5">
        <v>1.39741</v>
      </c>
      <c r="G61" s="5">
        <v>1.4002300000000001</v>
      </c>
      <c r="H61" s="5">
        <v>1.4808443550381882</v>
      </c>
      <c r="I61" s="5">
        <v>1.49855</v>
      </c>
      <c r="J61" s="5">
        <v>1.6023099999999999</v>
      </c>
      <c r="K61" s="5">
        <v>1.69859</v>
      </c>
      <c r="L61" s="5">
        <v>1.6003400000000001</v>
      </c>
      <c r="M61" s="5">
        <v>1.7435699783729954</v>
      </c>
      <c r="N61" s="5">
        <v>1.7676138441846134</v>
      </c>
      <c r="O61" s="5">
        <v>13.685646507939051</v>
      </c>
      <c r="P61" s="5">
        <v>12.635115531027225</v>
      </c>
      <c r="Q61" s="5">
        <v>15.405376559078196</v>
      </c>
      <c r="R61" s="5">
        <v>14.163671906897601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1.4569046924005731</v>
      </c>
      <c r="D68" s="4">
        <v>1.40344</v>
      </c>
      <c r="E68" s="4">
        <v>1.4046799999999999</v>
      </c>
      <c r="F68" s="4">
        <v>1.39741</v>
      </c>
      <c r="G68" s="4">
        <v>1.4002300000000001</v>
      </c>
      <c r="H68" s="4">
        <v>1.4808443550381882</v>
      </c>
      <c r="I68" s="4">
        <v>1.49855</v>
      </c>
      <c r="J68" s="4">
        <v>1.6023099999999999</v>
      </c>
      <c r="K68" s="4">
        <v>1.69859</v>
      </c>
      <c r="L68" s="4">
        <v>1.6003400000000001</v>
      </c>
      <c r="M68" s="4">
        <v>1.7435699783729954</v>
      </c>
      <c r="N68" s="4">
        <v>1.7676138441846134</v>
      </c>
      <c r="O68" s="4">
        <v>13.685646507939051</v>
      </c>
      <c r="P68" s="4">
        <v>12.635115531027225</v>
      </c>
      <c r="Q68" s="4">
        <v>15.405376559078196</v>
      </c>
      <c r="R68" s="4">
        <v>14.163671906897601</v>
      </c>
    </row>
    <row r="69" spans="1:18" ht="11.25" customHeight="1" x14ac:dyDescent="0.25">
      <c r="A69" s="50" t="s">
        <v>155</v>
      </c>
      <c r="B69" s="51" t="s">
        <v>154</v>
      </c>
      <c r="C69" s="7">
        <v>1.4569046924005731</v>
      </c>
      <c r="D69" s="7">
        <v>1.40344</v>
      </c>
      <c r="E69" s="7">
        <v>1.4046799999999999</v>
      </c>
      <c r="F69" s="7">
        <v>1.39741</v>
      </c>
      <c r="G69" s="7">
        <v>1.4002300000000001</v>
      </c>
      <c r="H69" s="7">
        <v>1.4808443550381882</v>
      </c>
      <c r="I69" s="7">
        <v>1.49855</v>
      </c>
      <c r="J69" s="7">
        <v>1.6023099999999999</v>
      </c>
      <c r="K69" s="7">
        <v>1.69859</v>
      </c>
      <c r="L69" s="7">
        <v>1.6003400000000001</v>
      </c>
      <c r="M69" s="7">
        <v>1.7435699783729954</v>
      </c>
      <c r="N69" s="7">
        <v>1.7676138441846134</v>
      </c>
      <c r="O69" s="7">
        <v>2.1971391362503101</v>
      </c>
      <c r="P69" s="7">
        <v>2.0303586616739713</v>
      </c>
      <c r="Q69" s="7">
        <v>2.1494424295800796</v>
      </c>
      <c r="R69" s="7">
        <v>2.6751841159285132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11.48850737168874</v>
      </c>
      <c r="P73" s="7">
        <v>10.604756869353253</v>
      </c>
      <c r="Q73" s="7">
        <v>13.255934129498115</v>
      </c>
      <c r="R73" s="7">
        <v>11.488487790969089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11.48850737168874</v>
      </c>
      <c r="P75" s="6">
        <v>10.604756869353253</v>
      </c>
      <c r="Q75" s="6">
        <v>13.255934129498115</v>
      </c>
      <c r="R75" s="6">
        <v>11.488487790969089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88.226139033843296</v>
      </c>
      <c r="D79" s="5">
        <v>89.513909999999996</v>
      </c>
      <c r="E79" s="5">
        <v>89.00085</v>
      </c>
      <c r="F79" s="5">
        <v>85.301730000000006</v>
      </c>
      <c r="G79" s="5">
        <v>83.702569999999994</v>
      </c>
      <c r="H79" s="5">
        <v>83.570492432848027</v>
      </c>
      <c r="I79" s="5">
        <v>84.385999999999996</v>
      </c>
      <c r="J79" s="5">
        <v>87.119640000000004</v>
      </c>
      <c r="K79" s="5">
        <v>88.584819999999993</v>
      </c>
      <c r="L79" s="5">
        <v>87.501580000000004</v>
      </c>
      <c r="M79" s="5">
        <v>86.752684648200827</v>
      </c>
      <c r="N79" s="5">
        <v>81.088682743284124</v>
      </c>
      <c r="O79" s="5">
        <v>77.218433408482085</v>
      </c>
      <c r="P79" s="5">
        <v>81.161165166910408</v>
      </c>
      <c r="Q79" s="5">
        <v>74.543447850556944</v>
      </c>
      <c r="R79" s="5">
        <v>74.283670509622766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455</v>
      </c>
      <c r="B1" s="42" t="s">
        <v>454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352.63468207314611</v>
      </c>
      <c r="D2" s="45">
        <v>384.24680000000001</v>
      </c>
      <c r="E2" s="45">
        <v>391.19882000000001</v>
      </c>
      <c r="F2" s="45">
        <v>373.52621999999997</v>
      </c>
      <c r="G2" s="45">
        <v>414.43032999999997</v>
      </c>
      <c r="H2" s="45">
        <v>414.07343661481724</v>
      </c>
      <c r="I2" s="45">
        <v>475.63694999999996</v>
      </c>
      <c r="J2" s="45">
        <v>423.86850000000004</v>
      </c>
      <c r="K2" s="45">
        <v>448.9846</v>
      </c>
      <c r="L2" s="45">
        <v>363.29404999999997</v>
      </c>
      <c r="M2" s="45">
        <v>348.44875689671437</v>
      </c>
      <c r="N2" s="45">
        <v>370.10201092008094</v>
      </c>
      <c r="O2" s="45">
        <v>372.04512612943154</v>
      </c>
      <c r="P2" s="45">
        <v>359.53522950650813</v>
      </c>
      <c r="Q2" s="45">
        <v>378.61381318233998</v>
      </c>
      <c r="R2" s="45">
        <v>430.42347338176603</v>
      </c>
    </row>
    <row r="3" spans="1:18" ht="11.25" customHeight="1" x14ac:dyDescent="0.25">
      <c r="A3" s="46" t="s">
        <v>286</v>
      </c>
      <c r="B3" s="47" t="s">
        <v>285</v>
      </c>
      <c r="C3" s="5">
        <v>3.8215337316572082</v>
      </c>
      <c r="D3" s="5">
        <v>4.7172400000000003</v>
      </c>
      <c r="E3" s="5">
        <v>5.2158700000000007</v>
      </c>
      <c r="F3" s="5">
        <v>6.700359999999999</v>
      </c>
      <c r="G3" s="5">
        <v>5.2161500000000007</v>
      </c>
      <c r="H3" s="5">
        <v>8.120878435738673</v>
      </c>
      <c r="I3" s="5">
        <v>7.19991</v>
      </c>
      <c r="J3" s="5">
        <v>21.000129999999999</v>
      </c>
      <c r="K3" s="5">
        <v>26.71678</v>
      </c>
      <c r="L3" s="5">
        <v>31.584669999999999</v>
      </c>
      <c r="M3" s="5">
        <v>33.438444558061896</v>
      </c>
      <c r="N3" s="5">
        <v>32.482485187401331</v>
      </c>
      <c r="O3" s="5">
        <v>31.525745722581775</v>
      </c>
      <c r="P3" s="5">
        <v>18.152014146641843</v>
      </c>
      <c r="Q3" s="5">
        <v>10.031375881980289</v>
      </c>
      <c r="R3" s="5">
        <v>6.6876851055698898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3.8215337316572082</v>
      </c>
      <c r="D15" s="4">
        <v>4.7172400000000003</v>
      </c>
      <c r="E15" s="4">
        <v>5.2158700000000007</v>
      </c>
      <c r="F15" s="4">
        <v>6.700359999999999</v>
      </c>
      <c r="G15" s="4">
        <v>5.2161500000000007</v>
      </c>
      <c r="H15" s="4">
        <v>8.120878435738673</v>
      </c>
      <c r="I15" s="4">
        <v>7.19991</v>
      </c>
      <c r="J15" s="4">
        <v>21.000129999999999</v>
      </c>
      <c r="K15" s="4">
        <v>26.71678</v>
      </c>
      <c r="L15" s="4">
        <v>31.584669999999999</v>
      </c>
      <c r="M15" s="4">
        <v>33.438444558061896</v>
      </c>
      <c r="N15" s="4">
        <v>32.482485187401331</v>
      </c>
      <c r="O15" s="4">
        <v>31.525745722581775</v>
      </c>
      <c r="P15" s="4">
        <v>18.152014146641843</v>
      </c>
      <c r="Q15" s="4">
        <v>10.031375881980289</v>
      </c>
      <c r="R15" s="4">
        <v>6.6876851055698898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3.8215337316572082</v>
      </c>
      <c r="D18" s="7">
        <v>4.7172400000000003</v>
      </c>
      <c r="E18" s="7">
        <v>5.2158700000000007</v>
      </c>
      <c r="F18" s="7">
        <v>6.700359999999999</v>
      </c>
      <c r="G18" s="7">
        <v>5.2161500000000007</v>
      </c>
      <c r="H18" s="7">
        <v>8.120878435738673</v>
      </c>
      <c r="I18" s="7">
        <v>7.19991</v>
      </c>
      <c r="J18" s="7">
        <v>21.000129999999999</v>
      </c>
      <c r="K18" s="7">
        <v>26.71678</v>
      </c>
      <c r="L18" s="7">
        <v>31.584669999999999</v>
      </c>
      <c r="M18" s="7">
        <v>33.438444558061896</v>
      </c>
      <c r="N18" s="7">
        <v>32.482485187401331</v>
      </c>
      <c r="O18" s="7">
        <v>31.525745722581775</v>
      </c>
      <c r="P18" s="7">
        <v>18.152014146641843</v>
      </c>
      <c r="Q18" s="7">
        <v>10.031375881980289</v>
      </c>
      <c r="R18" s="7">
        <v>6.6876851055698898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6.1179526229836307</v>
      </c>
      <c r="D21" s="5">
        <v>3.1840700000000002</v>
      </c>
      <c r="E21" s="5">
        <v>2.08752</v>
      </c>
      <c r="F21" s="5">
        <v>2.0906400000000001</v>
      </c>
      <c r="G21" s="5">
        <v>2.0940400000000001</v>
      </c>
      <c r="H21" s="5">
        <v>2.1051136235802157</v>
      </c>
      <c r="I21" s="5">
        <v>45.962449999999997</v>
      </c>
      <c r="J21" s="5">
        <v>1.0905499999999999</v>
      </c>
      <c r="K21" s="5">
        <v>12.289260000000001</v>
      </c>
      <c r="L21" s="5">
        <v>0</v>
      </c>
      <c r="M21" s="5">
        <v>1.0766802269220841</v>
      </c>
      <c r="N21" s="5">
        <v>1.0797616537752219</v>
      </c>
      <c r="O21" s="5">
        <v>1.0782887804904986</v>
      </c>
      <c r="P21" s="5">
        <v>0</v>
      </c>
      <c r="Q21" s="5">
        <v>2.1033432856315013</v>
      </c>
      <c r="R21" s="5">
        <v>4.1319211933188669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6.1179526229836307</v>
      </c>
      <c r="D30" s="4">
        <v>3.1840700000000002</v>
      </c>
      <c r="E30" s="4">
        <v>2.08752</v>
      </c>
      <c r="F30" s="4">
        <v>2.0906400000000001</v>
      </c>
      <c r="G30" s="4">
        <v>2.0940400000000001</v>
      </c>
      <c r="H30" s="4">
        <v>2.1051136235802157</v>
      </c>
      <c r="I30" s="4">
        <v>45.962449999999997</v>
      </c>
      <c r="J30" s="4">
        <v>1.0905499999999999</v>
      </c>
      <c r="K30" s="4">
        <v>12.289260000000001</v>
      </c>
      <c r="L30" s="4">
        <v>0</v>
      </c>
      <c r="M30" s="4">
        <v>1.0766802269220841</v>
      </c>
      <c r="N30" s="4">
        <v>1.0797616537752219</v>
      </c>
      <c r="O30" s="4">
        <v>1.0782887804904986</v>
      </c>
      <c r="P30" s="4">
        <v>0</v>
      </c>
      <c r="Q30" s="4">
        <v>2.1033432856315013</v>
      </c>
      <c r="R30" s="4">
        <v>4.1319211933188669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1.0783692635530904</v>
      </c>
      <c r="D34" s="7">
        <v>2.1839200000000001</v>
      </c>
      <c r="E34" s="7">
        <v>1.08748</v>
      </c>
      <c r="F34" s="7">
        <v>1.0903400000000001</v>
      </c>
      <c r="G34" s="7">
        <v>1.09412</v>
      </c>
      <c r="H34" s="7">
        <v>1.0781898454868009</v>
      </c>
      <c r="I34" s="7">
        <v>1.08958</v>
      </c>
      <c r="J34" s="7">
        <v>1.0905499999999999</v>
      </c>
      <c r="K34" s="7">
        <v>1.08928</v>
      </c>
      <c r="L34" s="7">
        <v>0</v>
      </c>
      <c r="M34" s="7">
        <v>1.0766802269220841</v>
      </c>
      <c r="N34" s="7">
        <v>1.0797616537752219</v>
      </c>
      <c r="O34" s="7">
        <v>1.0782887804904986</v>
      </c>
      <c r="P34" s="7">
        <v>0</v>
      </c>
      <c r="Q34" s="7">
        <v>1.0764041816796255</v>
      </c>
      <c r="R34" s="7">
        <v>1.0750613533951898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4.0841531010127383</v>
      </c>
      <c r="D43" s="7">
        <v>1.0001500000000001</v>
      </c>
      <c r="E43" s="7">
        <v>1.00004</v>
      </c>
      <c r="F43" s="7">
        <v>1.0003</v>
      </c>
      <c r="G43" s="7">
        <v>0.99992000000000003</v>
      </c>
      <c r="H43" s="7">
        <v>1.0269237780934148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1.0269391039518756</v>
      </c>
      <c r="R43" s="7">
        <v>3.056859839923677</v>
      </c>
    </row>
    <row r="44" spans="1:18" ht="11.25" customHeight="1" x14ac:dyDescent="0.25">
      <c r="A44" s="50" t="s">
        <v>205</v>
      </c>
      <c r="B44" s="51" t="s">
        <v>204</v>
      </c>
      <c r="C44" s="7">
        <v>0.9554302584178016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44.872869999999999</v>
      </c>
      <c r="J45" s="7">
        <v>0</v>
      </c>
      <c r="K45" s="7">
        <v>11.19998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44.872869999999999</v>
      </c>
      <c r="J50" s="6">
        <v>0</v>
      </c>
      <c r="K50" s="6">
        <v>11.19998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138.17186762682707</v>
      </c>
      <c r="D52" s="5">
        <v>142.19691</v>
      </c>
      <c r="E52" s="5">
        <v>138.86264</v>
      </c>
      <c r="F52" s="5">
        <v>128.63045</v>
      </c>
      <c r="G52" s="5">
        <v>141.46862999999999</v>
      </c>
      <c r="H52" s="5">
        <v>137.87756720183421</v>
      </c>
      <c r="I52" s="5">
        <v>134.57319000000001</v>
      </c>
      <c r="J52" s="5">
        <v>121.29957</v>
      </c>
      <c r="K52" s="5">
        <v>129.57217</v>
      </c>
      <c r="L52" s="5">
        <v>85.695539999999994</v>
      </c>
      <c r="M52" s="5">
        <v>90.098045322504717</v>
      </c>
      <c r="N52" s="5">
        <v>117.36976160740218</v>
      </c>
      <c r="O52" s="5">
        <v>114.59760906987529</v>
      </c>
      <c r="P52" s="5">
        <v>126.24671135650729</v>
      </c>
      <c r="Q52" s="5">
        <v>116.31912430280371</v>
      </c>
      <c r="R52" s="5">
        <v>144.38297646976363</v>
      </c>
    </row>
    <row r="53" spans="1:18" ht="11.25" customHeight="1" x14ac:dyDescent="0.25">
      <c r="A53" s="48" t="s">
        <v>187</v>
      </c>
      <c r="B53" s="49" t="s">
        <v>186</v>
      </c>
      <c r="C53" s="4">
        <v>138.17186762682707</v>
      </c>
      <c r="D53" s="4">
        <v>142.19691</v>
      </c>
      <c r="E53" s="4">
        <v>138.86264</v>
      </c>
      <c r="F53" s="4">
        <v>128.63045</v>
      </c>
      <c r="G53" s="4">
        <v>141.46862999999999</v>
      </c>
      <c r="H53" s="4">
        <v>137.87756720183421</v>
      </c>
      <c r="I53" s="4">
        <v>134.57319000000001</v>
      </c>
      <c r="J53" s="4">
        <v>121.29957</v>
      </c>
      <c r="K53" s="4">
        <v>129.57217</v>
      </c>
      <c r="L53" s="4">
        <v>85.695539999999994</v>
      </c>
      <c r="M53" s="4">
        <v>90.098045322504717</v>
      </c>
      <c r="N53" s="4">
        <v>117.36976160740218</v>
      </c>
      <c r="O53" s="4">
        <v>114.59760906987529</v>
      </c>
      <c r="P53" s="4">
        <v>126.24671135650729</v>
      </c>
      <c r="Q53" s="4">
        <v>116.31912430280371</v>
      </c>
      <c r="R53" s="4">
        <v>144.38297646976363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8.9089151681359926</v>
      </c>
      <c r="D60" s="5">
        <v>11.400119999999999</v>
      </c>
      <c r="E60" s="5">
        <v>13.9969</v>
      </c>
      <c r="F60" s="5">
        <v>13.903790000000001</v>
      </c>
      <c r="G60" s="5">
        <v>11.39681</v>
      </c>
      <c r="H60" s="5">
        <v>10.078719218779844</v>
      </c>
      <c r="I60" s="5">
        <v>10.7986</v>
      </c>
      <c r="J60" s="5">
        <v>9.9995100000000008</v>
      </c>
      <c r="K60" s="5">
        <v>9.4979499999999994</v>
      </c>
      <c r="L60" s="5">
        <v>7.70024</v>
      </c>
      <c r="M60" s="5">
        <v>7.0702939197486003</v>
      </c>
      <c r="N60" s="5">
        <v>7.1892680795114856</v>
      </c>
      <c r="O60" s="5">
        <v>7.1892822119966162</v>
      </c>
      <c r="P60" s="5">
        <v>1.4807546472818511</v>
      </c>
      <c r="Q60" s="5">
        <v>1.1703445811944431</v>
      </c>
      <c r="R60" s="5">
        <v>1.863009585387285</v>
      </c>
    </row>
    <row r="61" spans="1:18" ht="11.25" customHeight="1" x14ac:dyDescent="0.25">
      <c r="A61" s="46" t="s">
        <v>171</v>
      </c>
      <c r="B61" s="47" t="s">
        <v>170</v>
      </c>
      <c r="C61" s="5">
        <v>20.899007712223852</v>
      </c>
      <c r="D61" s="5">
        <v>22.048100000000002</v>
      </c>
      <c r="E61" s="5">
        <v>28.585699999999999</v>
      </c>
      <c r="F61" s="5">
        <v>35.647269999999999</v>
      </c>
      <c r="G61" s="5">
        <v>55.596519999999998</v>
      </c>
      <c r="H61" s="5">
        <v>60.450990981726818</v>
      </c>
      <c r="I61" s="5">
        <v>80.344409999999996</v>
      </c>
      <c r="J61" s="5">
        <v>84.267049999999998</v>
      </c>
      <c r="K61" s="5">
        <v>84.853200000000001</v>
      </c>
      <c r="L61" s="5">
        <v>81.910769999999999</v>
      </c>
      <c r="M61" s="5">
        <v>56.488115716595537</v>
      </c>
      <c r="N61" s="5">
        <v>46.722237808549515</v>
      </c>
      <c r="O61" s="5">
        <v>48.098475393416116</v>
      </c>
      <c r="P61" s="5">
        <v>48.054643989600393</v>
      </c>
      <c r="Q61" s="5">
        <v>83.040289768452254</v>
      </c>
      <c r="R61" s="5">
        <v>104.99659790940106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20.899007712223852</v>
      </c>
      <c r="D68" s="4">
        <v>22.048100000000002</v>
      </c>
      <c r="E68" s="4">
        <v>28.585699999999999</v>
      </c>
      <c r="F68" s="4">
        <v>35.647269999999999</v>
      </c>
      <c r="G68" s="4">
        <v>55.596519999999998</v>
      </c>
      <c r="H68" s="4">
        <v>60.450990981726818</v>
      </c>
      <c r="I68" s="4">
        <v>80.344409999999996</v>
      </c>
      <c r="J68" s="4">
        <v>84.267049999999998</v>
      </c>
      <c r="K68" s="4">
        <v>84.853200000000001</v>
      </c>
      <c r="L68" s="4">
        <v>81.910769999999999</v>
      </c>
      <c r="M68" s="4">
        <v>56.488115716595537</v>
      </c>
      <c r="N68" s="4">
        <v>46.722237808549515</v>
      </c>
      <c r="O68" s="4">
        <v>48.098475393416116</v>
      </c>
      <c r="P68" s="4">
        <v>48.054643989600393</v>
      </c>
      <c r="Q68" s="4">
        <v>83.040289768452254</v>
      </c>
      <c r="R68" s="4">
        <v>104.99659790940106</v>
      </c>
    </row>
    <row r="69" spans="1:18" ht="11.25" customHeight="1" x14ac:dyDescent="0.25">
      <c r="A69" s="50" t="s">
        <v>155</v>
      </c>
      <c r="B69" s="51" t="s">
        <v>154</v>
      </c>
      <c r="C69" s="7">
        <v>19.298748848390094</v>
      </c>
      <c r="D69" s="7">
        <v>20.948070000000001</v>
      </c>
      <c r="E69" s="7">
        <v>27.488489999999999</v>
      </c>
      <c r="F69" s="7">
        <v>35.044449999999998</v>
      </c>
      <c r="G69" s="7">
        <v>45.996519999999997</v>
      </c>
      <c r="H69" s="7">
        <v>50.180621117795681</v>
      </c>
      <c r="I69" s="7">
        <v>55.044429999999998</v>
      </c>
      <c r="J69" s="7">
        <v>52.367100000000001</v>
      </c>
      <c r="K69" s="7">
        <v>51.953220000000002</v>
      </c>
      <c r="L69" s="7">
        <v>50.710799999999999</v>
      </c>
      <c r="M69" s="7">
        <v>42.396202811863105</v>
      </c>
      <c r="N69" s="7">
        <v>45.862413254519673</v>
      </c>
      <c r="O69" s="7">
        <v>45.996630178457607</v>
      </c>
      <c r="P69" s="7">
        <v>45.236428245944673</v>
      </c>
      <c r="Q69" s="7">
        <v>80.986214207845165</v>
      </c>
      <c r="R69" s="7">
        <v>103.10968343976401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1.6002588638337569</v>
      </c>
      <c r="D71" s="7">
        <v>1.1000300000000001</v>
      </c>
      <c r="E71" s="7">
        <v>1.09721</v>
      </c>
      <c r="F71" s="7">
        <v>0.60282000000000002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2.1018452149585105</v>
      </c>
      <c r="P71" s="7">
        <v>2.8182157436557236</v>
      </c>
      <c r="Q71" s="7">
        <v>2.0540755606070826</v>
      </c>
      <c r="R71" s="7">
        <v>1.8869144696370501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9.6</v>
      </c>
      <c r="H73" s="7">
        <v>10.27036986393114</v>
      </c>
      <c r="I73" s="7">
        <v>25.299980000000001</v>
      </c>
      <c r="J73" s="7">
        <v>31.89995</v>
      </c>
      <c r="K73" s="7">
        <v>32.899979999999999</v>
      </c>
      <c r="L73" s="7">
        <v>31.19997</v>
      </c>
      <c r="M73" s="7">
        <v>14.091912904732432</v>
      </c>
      <c r="N73" s="7">
        <v>0.85982455402984337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9.6</v>
      </c>
      <c r="H77" s="6">
        <v>10.27036986393114</v>
      </c>
      <c r="I77" s="6">
        <v>25.299980000000001</v>
      </c>
      <c r="J77" s="6">
        <v>31.89995</v>
      </c>
      <c r="K77" s="6">
        <v>32.899979999999999</v>
      </c>
      <c r="L77" s="6">
        <v>31.19997</v>
      </c>
      <c r="M77" s="6">
        <v>14.091912904732432</v>
      </c>
      <c r="N77" s="6">
        <v>0.85982455402984337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174.71540521131834</v>
      </c>
      <c r="D79" s="5">
        <v>200.70035999999999</v>
      </c>
      <c r="E79" s="5">
        <v>202.45018999999999</v>
      </c>
      <c r="F79" s="5">
        <v>186.55371</v>
      </c>
      <c r="G79" s="5">
        <v>198.65817999999999</v>
      </c>
      <c r="H79" s="5">
        <v>195.44016715315749</v>
      </c>
      <c r="I79" s="5">
        <v>196.75838999999999</v>
      </c>
      <c r="J79" s="5">
        <v>186.21169</v>
      </c>
      <c r="K79" s="5">
        <v>186.05524</v>
      </c>
      <c r="L79" s="5">
        <v>156.40282999999999</v>
      </c>
      <c r="M79" s="5">
        <v>160.27717715288151</v>
      </c>
      <c r="N79" s="5">
        <v>165.25849658344117</v>
      </c>
      <c r="O79" s="5">
        <v>169.55572495107126</v>
      </c>
      <c r="P79" s="5">
        <v>165.60110536647679</v>
      </c>
      <c r="Q79" s="5">
        <v>165.94933536227776</v>
      </c>
      <c r="R79" s="5">
        <v>168.36128311832528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457</v>
      </c>
      <c r="B1" s="42" t="s">
        <v>456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21671.687196311963</v>
      </c>
      <c r="D2" s="45">
        <v>22509.720286421503</v>
      </c>
      <c r="E2" s="45">
        <v>21851.248110550488</v>
      </c>
      <c r="F2" s="45">
        <v>22371.373968240878</v>
      </c>
      <c r="G2" s="45">
        <v>22488.993592699262</v>
      </c>
      <c r="H2" s="45">
        <v>21922.710152480668</v>
      </c>
      <c r="I2" s="45">
        <v>21702.320942869657</v>
      </c>
      <c r="J2" s="45">
        <v>20558.913278995635</v>
      </c>
      <c r="K2" s="45">
        <v>21929.254614438221</v>
      </c>
      <c r="L2" s="45">
        <v>22114.787477553255</v>
      </c>
      <c r="M2" s="45">
        <v>24601.432278062744</v>
      </c>
      <c r="N2" s="45">
        <v>21056.941546326001</v>
      </c>
      <c r="O2" s="45">
        <v>21939.148756722119</v>
      </c>
      <c r="P2" s="45">
        <v>22550.451082195261</v>
      </c>
      <c r="Q2" s="45">
        <v>19092.708485780771</v>
      </c>
      <c r="R2" s="45">
        <v>19956.571454985002</v>
      </c>
    </row>
    <row r="3" spans="1:18" ht="11.25" customHeight="1" x14ac:dyDescent="0.25">
      <c r="A3" s="46" t="s">
        <v>286</v>
      </c>
      <c r="B3" s="47" t="s">
        <v>285</v>
      </c>
      <c r="C3" s="5">
        <v>2.5795391941788837</v>
      </c>
      <c r="D3" s="5">
        <v>2.3827500000000001</v>
      </c>
      <c r="E3" s="5">
        <v>2.3841299999999999</v>
      </c>
      <c r="F3" s="5">
        <v>2.80017</v>
      </c>
      <c r="G3" s="5">
        <v>1.6842000000000001</v>
      </c>
      <c r="H3" s="5">
        <v>2.1257852551593692</v>
      </c>
      <c r="I3" s="5">
        <v>2.1001300000000001</v>
      </c>
      <c r="J3" s="5">
        <v>3.79983</v>
      </c>
      <c r="K3" s="5">
        <v>9.6854199999999988</v>
      </c>
      <c r="L3" s="5">
        <v>5.7152900000000004</v>
      </c>
      <c r="M3" s="5">
        <v>5.732295909809058</v>
      </c>
      <c r="N3" s="5">
        <v>5.732300783560329</v>
      </c>
      <c r="O3" s="5">
        <v>5.7320401925686548</v>
      </c>
      <c r="P3" s="5">
        <v>3.3437901238432919</v>
      </c>
      <c r="Q3" s="5">
        <v>1.4330536974229449</v>
      </c>
      <c r="R3" s="5">
        <v>1.43307537976497</v>
      </c>
    </row>
    <row r="4" spans="1:18" ht="11.25" customHeight="1" x14ac:dyDescent="0.25">
      <c r="A4" s="48" t="s">
        <v>284</v>
      </c>
      <c r="B4" s="49" t="s">
        <v>283</v>
      </c>
      <c r="C4" s="4">
        <v>2.1018467865411439</v>
      </c>
      <c r="D4" s="4">
        <v>1.3999900000000001</v>
      </c>
      <c r="E4" s="4">
        <v>1.4</v>
      </c>
      <c r="F4" s="4">
        <v>1.4000900000000001</v>
      </c>
      <c r="G4" s="4">
        <v>0.70003000000000004</v>
      </c>
      <c r="H4" s="4">
        <v>0.6926890606208137</v>
      </c>
      <c r="I4" s="4">
        <v>0.70004999999999995</v>
      </c>
      <c r="J4" s="4">
        <v>0</v>
      </c>
      <c r="K4" s="4">
        <v>4.9002999999999997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2.1018467865411439</v>
      </c>
      <c r="D5" s="7">
        <v>1.3999900000000001</v>
      </c>
      <c r="E5" s="7">
        <v>1.4</v>
      </c>
      <c r="F5" s="7">
        <v>0.70004999999999995</v>
      </c>
      <c r="G5" s="7">
        <v>0.70003000000000004</v>
      </c>
      <c r="H5" s="7">
        <v>0.6926890606208137</v>
      </c>
      <c r="I5" s="7">
        <v>0.70004999999999995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2.1018467865411439</v>
      </c>
      <c r="D6" s="6">
        <v>1.3999900000000001</v>
      </c>
      <c r="E6" s="6">
        <v>1.4</v>
      </c>
      <c r="F6" s="6">
        <v>0.70004999999999995</v>
      </c>
      <c r="G6" s="6">
        <v>0.70003000000000004</v>
      </c>
      <c r="H6" s="6">
        <v>0.6926890606208137</v>
      </c>
      <c r="I6" s="6">
        <v>0.70004999999999995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0.70004</v>
      </c>
      <c r="G10" s="7">
        <v>0</v>
      </c>
      <c r="H10" s="7">
        <v>0</v>
      </c>
      <c r="I10" s="7">
        <v>0</v>
      </c>
      <c r="J10" s="7">
        <v>0</v>
      </c>
      <c r="K10" s="7">
        <v>4.9002999999999997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0.47769240763773974</v>
      </c>
      <c r="D15" s="4">
        <v>0.98275999999999997</v>
      </c>
      <c r="E15" s="4">
        <v>0.98412999999999995</v>
      </c>
      <c r="F15" s="4">
        <v>1.40008</v>
      </c>
      <c r="G15" s="4">
        <v>0.98416999999999999</v>
      </c>
      <c r="H15" s="4">
        <v>1.4330961945385554</v>
      </c>
      <c r="I15" s="4">
        <v>1.40008</v>
      </c>
      <c r="J15" s="4">
        <v>3.79983</v>
      </c>
      <c r="K15" s="4">
        <v>4.78512</v>
      </c>
      <c r="L15" s="4">
        <v>5.7152900000000004</v>
      </c>
      <c r="M15" s="4">
        <v>5.732295909809058</v>
      </c>
      <c r="N15" s="4">
        <v>5.732300783560329</v>
      </c>
      <c r="O15" s="4">
        <v>5.7320401925686548</v>
      </c>
      <c r="P15" s="4">
        <v>3.3437901238432919</v>
      </c>
      <c r="Q15" s="4">
        <v>1.4330536974229449</v>
      </c>
      <c r="R15" s="4">
        <v>1.43307537976497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0.47769240763773974</v>
      </c>
      <c r="D18" s="7">
        <v>0.98275999999999997</v>
      </c>
      <c r="E18" s="7">
        <v>0.98412999999999995</v>
      </c>
      <c r="F18" s="7">
        <v>1.40008</v>
      </c>
      <c r="G18" s="7">
        <v>0.98416999999999999</v>
      </c>
      <c r="H18" s="7">
        <v>1.4330961945385554</v>
      </c>
      <c r="I18" s="7">
        <v>1.40008</v>
      </c>
      <c r="J18" s="7">
        <v>3.79983</v>
      </c>
      <c r="K18" s="7">
        <v>4.78512</v>
      </c>
      <c r="L18" s="7">
        <v>5.7152900000000004</v>
      </c>
      <c r="M18" s="7">
        <v>5.732295909809058</v>
      </c>
      <c r="N18" s="7">
        <v>5.732300783560329</v>
      </c>
      <c r="O18" s="7">
        <v>5.7320401925686548</v>
      </c>
      <c r="P18" s="7">
        <v>3.3437901238432919</v>
      </c>
      <c r="Q18" s="7">
        <v>1.4330536974229449</v>
      </c>
      <c r="R18" s="7">
        <v>1.43307537976497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1141.679300857345</v>
      </c>
      <c r="D21" s="5">
        <v>1120.9732800000002</v>
      </c>
      <c r="E21" s="5">
        <v>1032.3091800000002</v>
      </c>
      <c r="F21" s="5">
        <v>984.81706999999983</v>
      </c>
      <c r="G21" s="5">
        <v>944.71784000000048</v>
      </c>
      <c r="H21" s="5">
        <v>942.6551825934863</v>
      </c>
      <c r="I21" s="5">
        <v>923.00054</v>
      </c>
      <c r="J21" s="5">
        <v>882.40222999999992</v>
      </c>
      <c r="K21" s="5">
        <v>842.25590000000011</v>
      </c>
      <c r="L21" s="5">
        <v>805.09972999999968</v>
      </c>
      <c r="M21" s="5">
        <v>870.18404000818578</v>
      </c>
      <c r="N21" s="5">
        <v>786.54412371840465</v>
      </c>
      <c r="O21" s="5">
        <v>732.40164203108236</v>
      </c>
      <c r="P21" s="5">
        <v>795.35651270804806</v>
      </c>
      <c r="Q21" s="5">
        <v>724.58399918252417</v>
      </c>
      <c r="R21" s="5">
        <v>850.16312212338516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1141.679300857345</v>
      </c>
      <c r="D30" s="4">
        <v>1120.9732800000002</v>
      </c>
      <c r="E30" s="4">
        <v>1032.3091800000002</v>
      </c>
      <c r="F30" s="4">
        <v>984.81706999999983</v>
      </c>
      <c r="G30" s="4">
        <v>944.71784000000048</v>
      </c>
      <c r="H30" s="4">
        <v>942.6551825934863</v>
      </c>
      <c r="I30" s="4">
        <v>923.00054</v>
      </c>
      <c r="J30" s="4">
        <v>882.40222999999992</v>
      </c>
      <c r="K30" s="4">
        <v>842.25590000000011</v>
      </c>
      <c r="L30" s="4">
        <v>805.09972999999968</v>
      </c>
      <c r="M30" s="4">
        <v>870.18404000818578</v>
      </c>
      <c r="N30" s="4">
        <v>786.54412371840465</v>
      </c>
      <c r="O30" s="4">
        <v>732.40164203108236</v>
      </c>
      <c r="P30" s="4">
        <v>795.35651270804806</v>
      </c>
      <c r="Q30" s="4">
        <v>724.58399918252417</v>
      </c>
      <c r="R30" s="4">
        <v>850.16312212338516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111.18257752746428</v>
      </c>
      <c r="D34" s="7">
        <v>121.98251</v>
      </c>
      <c r="E34" s="7">
        <v>123.07281</v>
      </c>
      <c r="F34" s="7">
        <v>114.4008</v>
      </c>
      <c r="G34" s="7">
        <v>123.06914999999998</v>
      </c>
      <c r="H34" s="7">
        <v>119.83080142468833</v>
      </c>
      <c r="I34" s="7">
        <v>138.20003</v>
      </c>
      <c r="J34" s="7">
        <v>101.49081</v>
      </c>
      <c r="K34" s="7">
        <v>96.095640000000003</v>
      </c>
      <c r="L34" s="7">
        <v>111.19949</v>
      </c>
      <c r="M34" s="7">
        <v>129.54319374155841</v>
      </c>
      <c r="N34" s="7">
        <v>89.591108257324478</v>
      </c>
      <c r="O34" s="7">
        <v>100.39281036617005</v>
      </c>
      <c r="P34" s="7">
        <v>102.56052222031923</v>
      </c>
      <c r="Q34" s="7">
        <v>52.898904453226116</v>
      </c>
      <c r="R34" s="7">
        <v>102.55324723765943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80.920884581376995</v>
      </c>
      <c r="D38" s="7">
        <v>60.193290000000033</v>
      </c>
      <c r="E38" s="7">
        <v>69.503460000000061</v>
      </c>
      <c r="F38" s="7">
        <v>62.218899999999898</v>
      </c>
      <c r="G38" s="7">
        <v>59.184850000000282</v>
      </c>
      <c r="H38" s="7">
        <v>64.345169726273141</v>
      </c>
      <c r="I38" s="7">
        <v>46.699949999999951</v>
      </c>
      <c r="J38" s="7">
        <v>48.795269999999952</v>
      </c>
      <c r="K38" s="7">
        <v>48.795119999999898</v>
      </c>
      <c r="L38" s="7">
        <v>46.698489999999694</v>
      </c>
      <c r="M38" s="7">
        <v>48.769513986547487</v>
      </c>
      <c r="N38" s="7">
        <v>38.38254727543454</v>
      </c>
      <c r="O38" s="7">
        <v>35.275887777387922</v>
      </c>
      <c r="P38" s="7">
        <v>38.380889257388205</v>
      </c>
      <c r="Q38" s="7">
        <v>41.50856539281299</v>
      </c>
      <c r="R38" s="7">
        <v>34.226647460781805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68.572557209199658</v>
      </c>
      <c r="D40" s="6">
        <v>48.801320000000032</v>
      </c>
      <c r="E40" s="6">
        <v>59.194500000000062</v>
      </c>
      <c r="F40" s="6">
        <v>53.0003999999999</v>
      </c>
      <c r="G40" s="6">
        <v>49.893260000000282</v>
      </c>
      <c r="H40" s="6">
        <v>56.104967269276585</v>
      </c>
      <c r="I40" s="6">
        <v>39.499929999999949</v>
      </c>
      <c r="J40" s="6">
        <v>41.595299999999952</v>
      </c>
      <c r="K40" s="6">
        <v>41.595139999999901</v>
      </c>
      <c r="L40" s="6">
        <v>39.498499999999694</v>
      </c>
      <c r="M40" s="6">
        <v>41.5581503071935</v>
      </c>
      <c r="N40" s="6">
        <v>32.196444341876486</v>
      </c>
      <c r="O40" s="6">
        <v>29.091462801186481</v>
      </c>
      <c r="P40" s="6">
        <v>32.196487826309294</v>
      </c>
      <c r="Q40" s="6">
        <v>35.324140708196865</v>
      </c>
      <c r="R40" s="6">
        <v>28.040539644675391</v>
      </c>
    </row>
    <row r="41" spans="1:18" ht="11.25" customHeight="1" x14ac:dyDescent="0.25">
      <c r="A41" s="52" t="s">
        <v>211</v>
      </c>
      <c r="B41" s="53" t="s">
        <v>210</v>
      </c>
      <c r="C41" s="6">
        <v>12.348327372177341</v>
      </c>
      <c r="D41" s="6">
        <v>11.391970000000001</v>
      </c>
      <c r="E41" s="6">
        <v>10.308960000000001</v>
      </c>
      <c r="F41" s="6">
        <v>9.2185000000000006</v>
      </c>
      <c r="G41" s="6">
        <v>9.2915899999999993</v>
      </c>
      <c r="H41" s="6">
        <v>8.2402024569965509</v>
      </c>
      <c r="I41" s="6">
        <v>7.2000200000000003</v>
      </c>
      <c r="J41" s="6">
        <v>7.1999700000000004</v>
      </c>
      <c r="K41" s="6">
        <v>7.19998</v>
      </c>
      <c r="L41" s="6">
        <v>7.1999899999999997</v>
      </c>
      <c r="M41" s="6">
        <v>7.2113636793539868</v>
      </c>
      <c r="N41" s="6">
        <v>6.1861029335580513</v>
      </c>
      <c r="O41" s="6">
        <v>6.1844249762014423</v>
      </c>
      <c r="P41" s="6">
        <v>6.1844014310789071</v>
      </c>
      <c r="Q41" s="6">
        <v>6.1844246846161246</v>
      </c>
      <c r="R41" s="6">
        <v>6.1861078161064151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875.05587125890179</v>
      </c>
      <c r="D43" s="7">
        <v>869.99752999999998</v>
      </c>
      <c r="E43" s="7">
        <v>785.23387000000002</v>
      </c>
      <c r="F43" s="7">
        <v>755.69669999999996</v>
      </c>
      <c r="G43" s="7">
        <v>712.83858000000009</v>
      </c>
      <c r="H43" s="7">
        <v>708.79939563056655</v>
      </c>
      <c r="I43" s="7">
        <v>689.39879000000008</v>
      </c>
      <c r="J43" s="7">
        <v>685.31856000000005</v>
      </c>
      <c r="K43" s="7">
        <v>650.62972000000013</v>
      </c>
      <c r="L43" s="7">
        <v>596.60208999999998</v>
      </c>
      <c r="M43" s="7">
        <v>652.70091330519278</v>
      </c>
      <c r="N43" s="7">
        <v>639.46271653879023</v>
      </c>
      <c r="O43" s="7">
        <v>583.35761287264097</v>
      </c>
      <c r="P43" s="7">
        <v>634.35203400331784</v>
      </c>
      <c r="Q43" s="7">
        <v>598.64901330031603</v>
      </c>
      <c r="R43" s="7">
        <v>690.45402650211895</v>
      </c>
    </row>
    <row r="44" spans="1:18" ht="11.25" customHeight="1" x14ac:dyDescent="0.25">
      <c r="A44" s="50" t="s">
        <v>205</v>
      </c>
      <c r="B44" s="51" t="s">
        <v>204</v>
      </c>
      <c r="C44" s="7">
        <v>74.519967489601868</v>
      </c>
      <c r="D44" s="7">
        <v>68.799949999999995</v>
      </c>
      <c r="E44" s="7">
        <v>54.499040000000001</v>
      </c>
      <c r="F44" s="7">
        <v>52.50067</v>
      </c>
      <c r="G44" s="7">
        <v>49.625259999999997</v>
      </c>
      <c r="H44" s="7">
        <v>49.679815811958278</v>
      </c>
      <c r="I44" s="7">
        <v>48.701770000000003</v>
      </c>
      <c r="J44" s="7">
        <v>46.79759</v>
      </c>
      <c r="K44" s="7">
        <v>46.735419999999998</v>
      </c>
      <c r="L44" s="7">
        <v>50.59966</v>
      </c>
      <c r="M44" s="7">
        <v>39.170418974887106</v>
      </c>
      <c r="N44" s="7">
        <v>19.107751646855352</v>
      </c>
      <c r="O44" s="7">
        <v>13.375331014883358</v>
      </c>
      <c r="P44" s="7">
        <v>20.063067227022753</v>
      </c>
      <c r="Q44" s="7">
        <v>31.527516036168947</v>
      </c>
      <c r="R44" s="7">
        <v>22.929200922825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14692.323281966846</v>
      </c>
      <c r="D52" s="5">
        <v>15391.512790000001</v>
      </c>
      <c r="E52" s="5">
        <v>14668.772419999999</v>
      </c>
      <c r="F52" s="5">
        <v>15126.10698</v>
      </c>
      <c r="G52" s="5">
        <v>15138.93102</v>
      </c>
      <c r="H52" s="5">
        <v>14504.113950544155</v>
      </c>
      <c r="I52" s="5">
        <v>14136.191850000001</v>
      </c>
      <c r="J52" s="5">
        <v>12872.49171</v>
      </c>
      <c r="K52" s="5">
        <v>14183.715230000002</v>
      </c>
      <c r="L52" s="5">
        <v>14221.012999999999</v>
      </c>
      <c r="M52" s="5">
        <v>16574.205217937491</v>
      </c>
      <c r="N52" s="5">
        <v>13183.147012035066</v>
      </c>
      <c r="O52" s="5">
        <v>14167.941179338122</v>
      </c>
      <c r="P52" s="5">
        <v>14622.31039118734</v>
      </c>
      <c r="Q52" s="5">
        <v>11357.033422440669</v>
      </c>
      <c r="R52" s="5">
        <v>12006.354113756837</v>
      </c>
    </row>
    <row r="53" spans="1:18" ht="11.25" customHeight="1" x14ac:dyDescent="0.25">
      <c r="A53" s="48" t="s">
        <v>187</v>
      </c>
      <c r="B53" s="49" t="s">
        <v>186</v>
      </c>
      <c r="C53" s="4">
        <v>14692.323281966846</v>
      </c>
      <c r="D53" s="4">
        <v>15391.512790000001</v>
      </c>
      <c r="E53" s="4">
        <v>14668.772419999999</v>
      </c>
      <c r="F53" s="4">
        <v>15126.10698</v>
      </c>
      <c r="G53" s="4">
        <v>15138.93102</v>
      </c>
      <c r="H53" s="4">
        <v>14504.113950544155</v>
      </c>
      <c r="I53" s="4">
        <v>14136.191850000001</v>
      </c>
      <c r="J53" s="4">
        <v>12872.49171</v>
      </c>
      <c r="K53" s="4">
        <v>14183.715230000002</v>
      </c>
      <c r="L53" s="4">
        <v>14221.012999999999</v>
      </c>
      <c r="M53" s="4">
        <v>16574.205217937491</v>
      </c>
      <c r="N53" s="4">
        <v>13183.147012035066</v>
      </c>
      <c r="O53" s="4">
        <v>14167.941179338122</v>
      </c>
      <c r="P53" s="4">
        <v>14622.31039118734</v>
      </c>
      <c r="Q53" s="4">
        <v>11357.033422440669</v>
      </c>
      <c r="R53" s="4">
        <v>12006.354113756837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807.68219742764859</v>
      </c>
      <c r="D60" s="5">
        <v>803.81888000000004</v>
      </c>
      <c r="E60" s="5">
        <v>878.8</v>
      </c>
      <c r="F60" s="5">
        <v>795.5197300000001</v>
      </c>
      <c r="G60" s="5">
        <v>764.89808000000016</v>
      </c>
      <c r="H60" s="5">
        <v>670.5837393713548</v>
      </c>
      <c r="I60" s="5">
        <v>687.00941</v>
      </c>
      <c r="J60" s="5">
        <v>697.52766999999994</v>
      </c>
      <c r="K60" s="5">
        <v>670.73262999999997</v>
      </c>
      <c r="L60" s="5">
        <v>711.88884000000007</v>
      </c>
      <c r="M60" s="5">
        <v>728.07309334730166</v>
      </c>
      <c r="N60" s="5">
        <v>642.85436895495013</v>
      </c>
      <c r="O60" s="5">
        <v>560.49966249462977</v>
      </c>
      <c r="P60" s="5">
        <v>574.71072953270186</v>
      </c>
      <c r="Q60" s="5">
        <v>507.42803179588503</v>
      </c>
      <c r="R60" s="5">
        <v>530.38119881106263</v>
      </c>
    </row>
    <row r="61" spans="1:18" ht="11.25" customHeight="1" x14ac:dyDescent="0.25">
      <c r="A61" s="46" t="s">
        <v>171</v>
      </c>
      <c r="B61" s="47" t="s">
        <v>170</v>
      </c>
      <c r="C61" s="5">
        <v>437.01640969562891</v>
      </c>
      <c r="D61" s="5">
        <v>447.09868</v>
      </c>
      <c r="E61" s="5">
        <v>442.01752000000005</v>
      </c>
      <c r="F61" s="5">
        <v>445.69848999999999</v>
      </c>
      <c r="G61" s="5">
        <v>469.59977999999995</v>
      </c>
      <c r="H61" s="5">
        <v>491.18641605955827</v>
      </c>
      <c r="I61" s="5">
        <v>531.29966999999999</v>
      </c>
      <c r="J61" s="5">
        <v>546.50005999999996</v>
      </c>
      <c r="K61" s="5">
        <v>577.09998999999993</v>
      </c>
      <c r="L61" s="5">
        <v>596.4618999999999</v>
      </c>
      <c r="M61" s="5">
        <v>623.96111553133755</v>
      </c>
      <c r="N61" s="5">
        <v>627.14734054258042</v>
      </c>
      <c r="O61" s="5">
        <v>666.5474949145007</v>
      </c>
      <c r="P61" s="5">
        <v>698.38534906228574</v>
      </c>
      <c r="Q61" s="5">
        <v>736.02777612703653</v>
      </c>
      <c r="R61" s="5">
        <v>771.28116955269422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10.84360370688831</v>
      </c>
      <c r="D64" s="4">
        <v>12.2</v>
      </c>
      <c r="E64" s="4">
        <v>13.7</v>
      </c>
      <c r="F64" s="4">
        <v>14.9</v>
      </c>
      <c r="G64" s="4">
        <v>16.100000000000001</v>
      </c>
      <c r="H64" s="4">
        <v>17.173019967517007</v>
      </c>
      <c r="I64" s="4">
        <v>18</v>
      </c>
      <c r="J64" s="4">
        <v>19.100000000000001</v>
      </c>
      <c r="K64" s="4">
        <v>20.2</v>
      </c>
      <c r="L64" s="4">
        <v>22.1</v>
      </c>
      <c r="M64" s="4">
        <v>23.741282124773193</v>
      </c>
      <c r="N64" s="4">
        <v>24.8399732492596</v>
      </c>
      <c r="O64" s="4">
        <v>25.5565109391421</v>
      </c>
      <c r="P64" s="4">
        <v>26.416356167001062</v>
      </c>
      <c r="Q64" s="4">
        <v>26.941817139581509</v>
      </c>
      <c r="R64" s="4">
        <v>27.156778446546262</v>
      </c>
    </row>
    <row r="65" spans="1:18" ht="11.25" customHeight="1" x14ac:dyDescent="0.25">
      <c r="A65" s="50" t="s">
        <v>163</v>
      </c>
      <c r="B65" s="51" t="s">
        <v>162</v>
      </c>
      <c r="C65" s="7">
        <v>10.84360370688831</v>
      </c>
      <c r="D65" s="7">
        <v>12.2</v>
      </c>
      <c r="E65" s="7">
        <v>13.7</v>
      </c>
      <c r="F65" s="7">
        <v>14.9</v>
      </c>
      <c r="G65" s="7">
        <v>16.100000000000001</v>
      </c>
      <c r="H65" s="7">
        <v>17.173019967517007</v>
      </c>
      <c r="I65" s="7">
        <v>18</v>
      </c>
      <c r="J65" s="7">
        <v>19.100000000000001</v>
      </c>
      <c r="K65" s="7">
        <v>20.2</v>
      </c>
      <c r="L65" s="7">
        <v>22.1</v>
      </c>
      <c r="M65" s="7">
        <v>23.741282124773193</v>
      </c>
      <c r="N65" s="7">
        <v>24.8399732492596</v>
      </c>
      <c r="O65" s="7">
        <v>25.5565109391421</v>
      </c>
      <c r="P65" s="7">
        <v>26.416356167001062</v>
      </c>
      <c r="Q65" s="7">
        <v>26.941817139581509</v>
      </c>
      <c r="R65" s="7">
        <v>27.156778446546262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426.17280598874061</v>
      </c>
      <c r="D68" s="4">
        <v>434.89868000000007</v>
      </c>
      <c r="E68" s="4">
        <v>428.31752000000006</v>
      </c>
      <c r="F68" s="4">
        <v>430.79849000000002</v>
      </c>
      <c r="G68" s="4">
        <v>453.49977999999999</v>
      </c>
      <c r="H68" s="4">
        <v>474.01339609204126</v>
      </c>
      <c r="I68" s="4">
        <v>513.29966999999999</v>
      </c>
      <c r="J68" s="4">
        <v>527.40006000000005</v>
      </c>
      <c r="K68" s="4">
        <v>554.59998999999993</v>
      </c>
      <c r="L68" s="4">
        <v>570.96190000000001</v>
      </c>
      <c r="M68" s="4">
        <v>592.62453389380994</v>
      </c>
      <c r="N68" s="4">
        <v>594.75983695989203</v>
      </c>
      <c r="O68" s="4">
        <v>629.16811209229752</v>
      </c>
      <c r="P68" s="4">
        <v>648.25159536017441</v>
      </c>
      <c r="Q68" s="4">
        <v>673.21130531400502</v>
      </c>
      <c r="R68" s="4">
        <v>685.65491561173701</v>
      </c>
    </row>
    <row r="69" spans="1:18" ht="11.25" customHeight="1" x14ac:dyDescent="0.25">
      <c r="A69" s="50" t="s">
        <v>155</v>
      </c>
      <c r="B69" s="51" t="s">
        <v>154</v>
      </c>
      <c r="C69" s="7">
        <v>349.52713955626729</v>
      </c>
      <c r="D69" s="7">
        <v>346.67817000000002</v>
      </c>
      <c r="E69" s="7">
        <v>343.81576999999999</v>
      </c>
      <c r="F69" s="7">
        <v>352.17709000000002</v>
      </c>
      <c r="G69" s="7">
        <v>369.79982000000001</v>
      </c>
      <c r="H69" s="7">
        <v>392.80582042374834</v>
      </c>
      <c r="I69" s="7">
        <v>423.99972000000002</v>
      </c>
      <c r="J69" s="7">
        <v>434.40006</v>
      </c>
      <c r="K69" s="7">
        <v>441.89998999999995</v>
      </c>
      <c r="L69" s="7">
        <v>448.95019999999994</v>
      </c>
      <c r="M69" s="7">
        <v>453.73562216341361</v>
      </c>
      <c r="N69" s="7">
        <v>461.17652117676664</v>
      </c>
      <c r="O69" s="7">
        <v>481.63293194792027</v>
      </c>
      <c r="P69" s="7">
        <v>498.08919860163883</v>
      </c>
      <c r="Q69" s="7">
        <v>512.82623676505386</v>
      </c>
      <c r="R69" s="7">
        <v>524.5772427629671</v>
      </c>
    </row>
    <row r="70" spans="1:18" ht="11.25" customHeight="1" x14ac:dyDescent="0.25">
      <c r="A70" s="50" t="s">
        <v>153</v>
      </c>
      <c r="B70" s="51" t="s">
        <v>152</v>
      </c>
      <c r="C70" s="7">
        <v>6.44883920894239</v>
      </c>
      <c r="D70" s="7">
        <v>6.4012900000000004</v>
      </c>
      <c r="E70" s="7">
        <v>6.4012900000000004</v>
      </c>
      <c r="F70" s="7">
        <v>6.4012500000000001</v>
      </c>
      <c r="G70" s="7">
        <v>6.4</v>
      </c>
      <c r="H70" s="7">
        <v>6.4488368913056151</v>
      </c>
      <c r="I70" s="7">
        <v>6.4</v>
      </c>
      <c r="J70" s="7">
        <v>6.3999899999999998</v>
      </c>
      <c r="K70" s="7">
        <v>6.4</v>
      </c>
      <c r="L70" s="7">
        <v>6.3999899999999998</v>
      </c>
      <c r="M70" s="7">
        <v>6.4488414987758409</v>
      </c>
      <c r="N70" s="7">
        <v>6.4486841552237903</v>
      </c>
      <c r="O70" s="7">
        <v>6.4488416377851951</v>
      </c>
      <c r="P70" s="7">
        <v>6.44883920894239</v>
      </c>
      <c r="Q70" s="7">
        <v>6.4488418763245496</v>
      </c>
      <c r="R70" s="7">
        <v>6.44883920894239</v>
      </c>
    </row>
    <row r="71" spans="1:18" ht="11.25" customHeight="1" x14ac:dyDescent="0.25">
      <c r="A71" s="50" t="s">
        <v>151</v>
      </c>
      <c r="B71" s="51" t="s">
        <v>150</v>
      </c>
      <c r="C71" s="7">
        <v>36.232940723101059</v>
      </c>
      <c r="D71" s="7">
        <v>37.91039</v>
      </c>
      <c r="E71" s="7">
        <v>36.092010000000002</v>
      </c>
      <c r="F71" s="7">
        <v>34.212699999999998</v>
      </c>
      <c r="G71" s="7">
        <v>35.099960000000003</v>
      </c>
      <c r="H71" s="7">
        <v>33.677259321262568</v>
      </c>
      <c r="I71" s="7">
        <v>33.799979999999998</v>
      </c>
      <c r="J71" s="7">
        <v>35.800089999999997</v>
      </c>
      <c r="K71" s="7">
        <v>44.800040000000003</v>
      </c>
      <c r="L71" s="7">
        <v>56.61177</v>
      </c>
      <c r="M71" s="7">
        <v>67.569501673564233</v>
      </c>
      <c r="N71" s="7">
        <v>68.403837784585676</v>
      </c>
      <c r="O71" s="7">
        <v>78.604214185003997</v>
      </c>
      <c r="P71" s="7">
        <v>84.097628299737679</v>
      </c>
      <c r="Q71" s="7">
        <v>93.555976405790076</v>
      </c>
      <c r="R71" s="7">
        <v>99.336008407375601</v>
      </c>
    </row>
    <row r="72" spans="1:18" ht="11.25" customHeight="1" x14ac:dyDescent="0.25">
      <c r="A72" s="55" t="s">
        <v>149</v>
      </c>
      <c r="B72" s="51" t="s">
        <v>148</v>
      </c>
      <c r="C72" s="7">
        <v>33.963886500429901</v>
      </c>
      <c r="D72" s="7">
        <v>43.908830000000002</v>
      </c>
      <c r="E72" s="7">
        <v>42.008450000000003</v>
      </c>
      <c r="F72" s="7">
        <v>38.007449999999999</v>
      </c>
      <c r="G72" s="7">
        <v>42.2</v>
      </c>
      <c r="H72" s="7">
        <v>41.081479455724661</v>
      </c>
      <c r="I72" s="7">
        <v>49.099969999999999</v>
      </c>
      <c r="J72" s="7">
        <v>50.79992</v>
      </c>
      <c r="K72" s="7">
        <v>61.499960000000002</v>
      </c>
      <c r="L72" s="7">
        <v>58.999940000000002</v>
      </c>
      <c r="M72" s="7">
        <v>64.870568558056249</v>
      </c>
      <c r="N72" s="7">
        <v>58.730793843315887</v>
      </c>
      <c r="O72" s="7">
        <v>51.877348286183114</v>
      </c>
      <c r="P72" s="7">
        <v>49.894907805483903</v>
      </c>
      <c r="Q72" s="7">
        <v>48.008045079304999</v>
      </c>
      <c r="R72" s="7">
        <v>43.804337441482801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10.604776035404917</v>
      </c>
      <c r="P73" s="7">
        <v>9.7210214443716048</v>
      </c>
      <c r="Q73" s="7">
        <v>12.372205187531609</v>
      </c>
      <c r="R73" s="7">
        <v>11.488487790969103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10.604776035404917</v>
      </c>
      <c r="P75" s="6">
        <v>9.7210214443716048</v>
      </c>
      <c r="Q75" s="6">
        <v>12.372205187531609</v>
      </c>
      <c r="R75" s="6">
        <v>11.488487790969103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2.2999999999999998</v>
      </c>
      <c r="L78" s="4">
        <v>3.4</v>
      </c>
      <c r="M78" s="4">
        <v>7.5952995127543703</v>
      </c>
      <c r="N78" s="4">
        <v>7.5475303334288704</v>
      </c>
      <c r="O78" s="4">
        <v>11.822871883061</v>
      </c>
      <c r="P78" s="4">
        <v>23.717397535110301</v>
      </c>
      <c r="Q78" s="4">
        <v>35.874653673449899</v>
      </c>
      <c r="R78" s="4">
        <v>58.469475494411</v>
      </c>
    </row>
    <row r="79" spans="1:18" ht="11.25" customHeight="1" x14ac:dyDescent="0.25">
      <c r="A79" s="58" t="s">
        <v>135</v>
      </c>
      <c r="B79" s="47" t="s">
        <v>134</v>
      </c>
      <c r="C79" s="5">
        <v>4558.0906173566109</v>
      </c>
      <c r="D79" s="5">
        <v>4700.3339064215015</v>
      </c>
      <c r="E79" s="5">
        <v>4784.0648605504894</v>
      </c>
      <c r="F79" s="5">
        <v>4973.5315282408801</v>
      </c>
      <c r="G79" s="5">
        <v>5121.562672699255</v>
      </c>
      <c r="H79" s="5">
        <v>5265.6851063026506</v>
      </c>
      <c r="I79" s="5">
        <v>5369.5193728696622</v>
      </c>
      <c r="J79" s="5">
        <v>5501.0918589956345</v>
      </c>
      <c r="K79" s="5">
        <v>5581.7654844382196</v>
      </c>
      <c r="L79" s="5">
        <v>5717.9087675532564</v>
      </c>
      <c r="M79" s="5">
        <v>5741.7624037148153</v>
      </c>
      <c r="N79" s="5">
        <v>5761.4543003583176</v>
      </c>
      <c r="O79" s="5">
        <v>5765.2796129381795</v>
      </c>
      <c r="P79" s="5">
        <v>5815.5255458474048</v>
      </c>
      <c r="Q79" s="5">
        <v>5725.2878844158477</v>
      </c>
      <c r="R79" s="5">
        <v>5761.1318908671292</v>
      </c>
    </row>
    <row r="80" spans="1:18" ht="11.25" customHeight="1" x14ac:dyDescent="0.25">
      <c r="A80" s="58" t="s">
        <v>133</v>
      </c>
      <c r="B80" s="47">
        <v>7200</v>
      </c>
      <c r="C80" s="5">
        <v>32.315849813700197</v>
      </c>
      <c r="D80" s="5">
        <v>43.6</v>
      </c>
      <c r="E80" s="5">
        <v>42.9</v>
      </c>
      <c r="F80" s="5">
        <v>42.9</v>
      </c>
      <c r="G80" s="5">
        <v>47.6</v>
      </c>
      <c r="H80" s="5">
        <v>46.359972354301107</v>
      </c>
      <c r="I80" s="5">
        <v>53.19997</v>
      </c>
      <c r="J80" s="5">
        <v>55.099919999999997</v>
      </c>
      <c r="K80" s="5">
        <v>63.999960000000002</v>
      </c>
      <c r="L80" s="5">
        <v>56.699950000000001</v>
      </c>
      <c r="M80" s="5">
        <v>57.514111613800587</v>
      </c>
      <c r="N80" s="5">
        <v>50.0620999331231</v>
      </c>
      <c r="O80" s="5">
        <v>40.747124813038873</v>
      </c>
      <c r="P80" s="5">
        <v>40.818763733639102</v>
      </c>
      <c r="Q80" s="5">
        <v>40.914318121387069</v>
      </c>
      <c r="R80" s="5">
        <v>35.8268844941244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32.315849813700197</v>
      </c>
      <c r="D82" s="4">
        <v>43.6</v>
      </c>
      <c r="E82" s="4">
        <v>42.9</v>
      </c>
      <c r="F82" s="4">
        <v>42.9</v>
      </c>
      <c r="G82" s="4">
        <v>47.6</v>
      </c>
      <c r="H82" s="4">
        <v>46.359972354301107</v>
      </c>
      <c r="I82" s="4">
        <v>53.19997</v>
      </c>
      <c r="J82" s="4">
        <v>55.099919999999997</v>
      </c>
      <c r="K82" s="4">
        <v>63.999960000000002</v>
      </c>
      <c r="L82" s="4">
        <v>56.699950000000001</v>
      </c>
      <c r="M82" s="4">
        <v>57.514111613800587</v>
      </c>
      <c r="N82" s="4">
        <v>50.0620999331231</v>
      </c>
      <c r="O82" s="4">
        <v>40.747124813038873</v>
      </c>
      <c r="P82" s="4">
        <v>40.818763733639102</v>
      </c>
      <c r="Q82" s="4">
        <v>40.914318121387069</v>
      </c>
      <c r="R82" s="4">
        <v>35.8268844941244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459</v>
      </c>
      <c r="B1" s="42" t="s">
        <v>458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10831.369536991941</v>
      </c>
      <c r="D2" s="45">
        <v>11409.480460000001</v>
      </c>
      <c r="E2" s="45">
        <v>11136.629779999999</v>
      </c>
      <c r="F2" s="45">
        <v>11408.665970000002</v>
      </c>
      <c r="G2" s="45">
        <v>11040.781310000002</v>
      </c>
      <c r="H2" s="45">
        <v>10743.413066852796</v>
      </c>
      <c r="I2" s="45">
        <v>10849.67873</v>
      </c>
      <c r="J2" s="45">
        <v>9975.1362599999993</v>
      </c>
      <c r="K2" s="45">
        <v>11016.739390000002</v>
      </c>
      <c r="L2" s="45">
        <v>11016.583419999999</v>
      </c>
      <c r="M2" s="45">
        <v>12459.495159901428</v>
      </c>
      <c r="N2" s="45">
        <v>10251.833981194819</v>
      </c>
      <c r="O2" s="45">
        <v>10854.570972742611</v>
      </c>
      <c r="P2" s="45">
        <v>11409.176960138295</v>
      </c>
      <c r="Q2" s="45">
        <v>9121.6025888312142</v>
      </c>
      <c r="R2" s="45">
        <v>9557.17854038722</v>
      </c>
    </row>
    <row r="3" spans="1:18" ht="11.25" customHeight="1" x14ac:dyDescent="0.25">
      <c r="A3" s="46" t="s">
        <v>286</v>
      </c>
      <c r="B3" s="47" t="s">
        <v>285</v>
      </c>
      <c r="C3" s="5">
        <v>2.1018467865411439</v>
      </c>
      <c r="D3" s="5">
        <v>1.89137</v>
      </c>
      <c r="E3" s="5">
        <v>1.8920699999999999</v>
      </c>
      <c r="F3" s="5">
        <v>1.8667899999999999</v>
      </c>
      <c r="G3" s="5">
        <v>1.1921200000000001</v>
      </c>
      <c r="H3" s="5">
        <v>1.1703866948112265</v>
      </c>
      <c r="I3" s="5">
        <v>1.16675</v>
      </c>
      <c r="J3" s="5">
        <v>1.39995</v>
      </c>
      <c r="K3" s="5">
        <v>6.3256599999999992</v>
      </c>
      <c r="L3" s="5">
        <v>1.9051200000000006</v>
      </c>
      <c r="M3" s="5">
        <v>1.9107716442184972</v>
      </c>
      <c r="N3" s="5">
        <v>1.9107713135488682</v>
      </c>
      <c r="O3" s="5">
        <v>1.9106772613301417</v>
      </c>
      <c r="P3" s="5">
        <v>0.9553686068110272</v>
      </c>
      <c r="Q3" s="5">
        <v>0.47768456580764829</v>
      </c>
      <c r="R3" s="5">
        <v>0.47769179325499</v>
      </c>
    </row>
    <row r="4" spans="1:18" ht="11.25" customHeight="1" x14ac:dyDescent="0.25">
      <c r="A4" s="48" t="s">
        <v>284</v>
      </c>
      <c r="B4" s="49" t="s">
        <v>283</v>
      </c>
      <c r="C4" s="4">
        <v>2.1018467865411439</v>
      </c>
      <c r="D4" s="4">
        <v>1.3999900000000001</v>
      </c>
      <c r="E4" s="4">
        <v>1.4</v>
      </c>
      <c r="F4" s="4">
        <v>1.4000900000000001</v>
      </c>
      <c r="G4" s="4">
        <v>0.70003000000000004</v>
      </c>
      <c r="H4" s="4">
        <v>0.6926890606208137</v>
      </c>
      <c r="I4" s="4">
        <v>0.70004999999999995</v>
      </c>
      <c r="J4" s="4">
        <v>0</v>
      </c>
      <c r="K4" s="4">
        <v>4.9002999999999997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2.1018467865411439</v>
      </c>
      <c r="D5" s="7">
        <v>1.3999900000000001</v>
      </c>
      <c r="E5" s="7">
        <v>1.4</v>
      </c>
      <c r="F5" s="7">
        <v>0.70004999999999995</v>
      </c>
      <c r="G5" s="7">
        <v>0.70003000000000004</v>
      </c>
      <c r="H5" s="7">
        <v>0.6926890606208137</v>
      </c>
      <c r="I5" s="7">
        <v>0.70004999999999995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2.1018467865411439</v>
      </c>
      <c r="D6" s="6">
        <v>1.3999900000000001</v>
      </c>
      <c r="E6" s="6">
        <v>1.4</v>
      </c>
      <c r="F6" s="6">
        <v>0.70004999999999995</v>
      </c>
      <c r="G6" s="6">
        <v>0.70003000000000004</v>
      </c>
      <c r="H6" s="6">
        <v>0.6926890606208137</v>
      </c>
      <c r="I6" s="6">
        <v>0.70004999999999995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0.70004</v>
      </c>
      <c r="G10" s="7">
        <v>0</v>
      </c>
      <c r="H10" s="7">
        <v>0</v>
      </c>
      <c r="I10" s="7">
        <v>0</v>
      </c>
      <c r="J10" s="7">
        <v>0</v>
      </c>
      <c r="K10" s="7">
        <v>4.9002999999999997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0.49137999999999998</v>
      </c>
      <c r="E15" s="4">
        <v>0.49206999999999995</v>
      </c>
      <c r="F15" s="4">
        <v>0.4667</v>
      </c>
      <c r="G15" s="4">
        <v>0.49208999999999997</v>
      </c>
      <c r="H15" s="4">
        <v>0.47769763419041278</v>
      </c>
      <c r="I15" s="4">
        <v>0.4667</v>
      </c>
      <c r="J15" s="4">
        <v>1.39995</v>
      </c>
      <c r="K15" s="4">
        <v>1.42536</v>
      </c>
      <c r="L15" s="4">
        <v>1.9051200000000006</v>
      </c>
      <c r="M15" s="4">
        <v>1.9107716442184972</v>
      </c>
      <c r="N15" s="4">
        <v>1.9107713135488682</v>
      </c>
      <c r="O15" s="4">
        <v>1.9106772613301417</v>
      </c>
      <c r="P15" s="4">
        <v>0.9553686068110272</v>
      </c>
      <c r="Q15" s="4">
        <v>0.47768456580764829</v>
      </c>
      <c r="R15" s="4">
        <v>0.47769179325499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0.49137999999999998</v>
      </c>
      <c r="E18" s="7">
        <v>0.49206999999999995</v>
      </c>
      <c r="F18" s="7">
        <v>0.4667</v>
      </c>
      <c r="G18" s="7">
        <v>0.49208999999999997</v>
      </c>
      <c r="H18" s="7">
        <v>0.47769763419041278</v>
      </c>
      <c r="I18" s="7">
        <v>0.4667</v>
      </c>
      <c r="J18" s="7">
        <v>1.39995</v>
      </c>
      <c r="K18" s="7">
        <v>1.42536</v>
      </c>
      <c r="L18" s="7">
        <v>1.9051200000000006</v>
      </c>
      <c r="M18" s="7">
        <v>1.9107716442184972</v>
      </c>
      <c r="N18" s="7">
        <v>1.9107713135488682</v>
      </c>
      <c r="O18" s="7">
        <v>1.9106772613301417</v>
      </c>
      <c r="P18" s="7">
        <v>0.9553686068110272</v>
      </c>
      <c r="Q18" s="7">
        <v>0.47768456580764829</v>
      </c>
      <c r="R18" s="7">
        <v>0.47769179325499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74.855146493040081</v>
      </c>
      <c r="D21" s="5">
        <v>69.893800000000056</v>
      </c>
      <c r="E21" s="5">
        <v>62.611570000000071</v>
      </c>
      <c r="F21" s="5">
        <v>56.434249999999942</v>
      </c>
      <c r="G21" s="5">
        <v>50.373380000000097</v>
      </c>
      <c r="H21" s="5">
        <v>44.232227920505402</v>
      </c>
      <c r="I21" s="5">
        <v>41.316470000000017</v>
      </c>
      <c r="J21" s="5">
        <v>40.282460000000121</v>
      </c>
      <c r="K21" s="5">
        <v>42.399040000000099</v>
      </c>
      <c r="L21" s="5">
        <v>42.399410000000003</v>
      </c>
      <c r="M21" s="5">
        <v>46.728384550841447</v>
      </c>
      <c r="N21" s="5">
        <v>39.219736821165512</v>
      </c>
      <c r="O21" s="5">
        <v>41.394027630003606</v>
      </c>
      <c r="P21" s="5">
        <v>43.546825606056416</v>
      </c>
      <c r="Q21" s="5">
        <v>37.075370623271652</v>
      </c>
      <c r="R21" s="5">
        <v>37.07273235160315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74.855146493040081</v>
      </c>
      <c r="D30" s="4">
        <v>69.893800000000056</v>
      </c>
      <c r="E30" s="4">
        <v>62.611570000000071</v>
      </c>
      <c r="F30" s="4">
        <v>56.434249999999942</v>
      </c>
      <c r="G30" s="4">
        <v>50.373380000000097</v>
      </c>
      <c r="H30" s="4">
        <v>44.232227920505402</v>
      </c>
      <c r="I30" s="4">
        <v>41.316470000000017</v>
      </c>
      <c r="J30" s="4">
        <v>40.282460000000121</v>
      </c>
      <c r="K30" s="4">
        <v>42.399040000000099</v>
      </c>
      <c r="L30" s="4">
        <v>42.399410000000003</v>
      </c>
      <c r="M30" s="4">
        <v>46.728384550841447</v>
      </c>
      <c r="N30" s="4">
        <v>39.219736821165512</v>
      </c>
      <c r="O30" s="4">
        <v>41.394027630003606</v>
      </c>
      <c r="P30" s="4">
        <v>43.546825606056416</v>
      </c>
      <c r="Q30" s="4">
        <v>37.075370623271652</v>
      </c>
      <c r="R30" s="4">
        <v>37.07273235160315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23.741242118646525</v>
      </c>
      <c r="D34" s="7">
        <v>24.803450000000012</v>
      </c>
      <c r="E34" s="7">
        <v>23.702400000000011</v>
      </c>
      <c r="F34" s="7">
        <v>23.718969999999999</v>
      </c>
      <c r="G34" s="7">
        <v>23.751589999999993</v>
      </c>
      <c r="H34" s="7">
        <v>23.756622161189838</v>
      </c>
      <c r="I34" s="7">
        <v>27.017480000000006</v>
      </c>
      <c r="J34" s="7">
        <v>25.964789999999994</v>
      </c>
      <c r="K34" s="7">
        <v>28.098910000000004</v>
      </c>
      <c r="L34" s="7">
        <v>28.100220000000007</v>
      </c>
      <c r="M34" s="7">
        <v>32.379445244227867</v>
      </c>
      <c r="N34" s="7">
        <v>25.896696961527788</v>
      </c>
      <c r="O34" s="7">
        <v>28.068248583130242</v>
      </c>
      <c r="P34" s="7">
        <v>30.221071653553182</v>
      </c>
      <c r="Q34" s="7">
        <v>23.749553309171962</v>
      </c>
      <c r="R34" s="7">
        <v>23.745149721461331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12.348327372177341</v>
      </c>
      <c r="D38" s="7">
        <v>11.391970000000001</v>
      </c>
      <c r="E38" s="7">
        <v>10.308960000000001</v>
      </c>
      <c r="F38" s="7">
        <v>9.2185000000000006</v>
      </c>
      <c r="G38" s="7">
        <v>9.2915899999999993</v>
      </c>
      <c r="H38" s="7">
        <v>8.2402024569965509</v>
      </c>
      <c r="I38" s="7">
        <v>7.2000200000000003</v>
      </c>
      <c r="J38" s="7">
        <v>7.1999700000000004</v>
      </c>
      <c r="K38" s="7">
        <v>7.19998</v>
      </c>
      <c r="L38" s="7">
        <v>7.1999899999999997</v>
      </c>
      <c r="M38" s="7">
        <v>7.2113636793539868</v>
      </c>
      <c r="N38" s="7">
        <v>6.1861029335580513</v>
      </c>
      <c r="O38" s="7">
        <v>6.1844249762014423</v>
      </c>
      <c r="P38" s="7">
        <v>6.1844014310789071</v>
      </c>
      <c r="Q38" s="7">
        <v>6.1844246846161246</v>
      </c>
      <c r="R38" s="7">
        <v>6.1861078161064151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12.348327372177341</v>
      </c>
      <c r="D41" s="6">
        <v>11.391970000000001</v>
      </c>
      <c r="E41" s="6">
        <v>10.308960000000001</v>
      </c>
      <c r="F41" s="6">
        <v>9.2185000000000006</v>
      </c>
      <c r="G41" s="6">
        <v>9.2915899999999993</v>
      </c>
      <c r="H41" s="6">
        <v>8.2402024569965509</v>
      </c>
      <c r="I41" s="6">
        <v>7.2000200000000003</v>
      </c>
      <c r="J41" s="6">
        <v>7.1999700000000004</v>
      </c>
      <c r="K41" s="6">
        <v>7.19998</v>
      </c>
      <c r="L41" s="6">
        <v>7.1999899999999997</v>
      </c>
      <c r="M41" s="6">
        <v>7.2113636793539868</v>
      </c>
      <c r="N41" s="6">
        <v>6.1861029335580513</v>
      </c>
      <c r="O41" s="6">
        <v>6.1844249762014423</v>
      </c>
      <c r="P41" s="6">
        <v>6.1844014310789071</v>
      </c>
      <c r="Q41" s="6">
        <v>6.1844246846161246</v>
      </c>
      <c r="R41" s="6">
        <v>6.1861078161064151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38.765577002216219</v>
      </c>
      <c r="D43" s="7">
        <v>33.698380000000043</v>
      </c>
      <c r="E43" s="7">
        <v>28.600210000000061</v>
      </c>
      <c r="F43" s="7">
        <v>23.496779999999944</v>
      </c>
      <c r="G43" s="7">
        <v>17.330200000000104</v>
      </c>
      <c r="H43" s="7">
        <v>12.235403302319014</v>
      </c>
      <c r="I43" s="7">
        <v>7.0989700000000084</v>
      </c>
      <c r="J43" s="7">
        <v>7.1177000000001271</v>
      </c>
      <c r="K43" s="7">
        <v>7.1001500000000988</v>
      </c>
      <c r="L43" s="7">
        <v>7.0991999999999962</v>
      </c>
      <c r="M43" s="7">
        <v>7.1375756272595936</v>
      </c>
      <c r="N43" s="7">
        <v>7.1369369260796702</v>
      </c>
      <c r="O43" s="7">
        <v>7.1413540706719232</v>
      </c>
      <c r="P43" s="7">
        <v>7.1413525214243236</v>
      </c>
      <c r="Q43" s="7">
        <v>7.1413926294835619</v>
      </c>
      <c r="R43" s="7">
        <v>7.141474814035405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8508.6388132149132</v>
      </c>
      <c r="D52" s="5">
        <v>9043.2487600000004</v>
      </c>
      <c r="E52" s="5">
        <v>8726.5877799999998</v>
      </c>
      <c r="F52" s="5">
        <v>8937.1858500000017</v>
      </c>
      <c r="G52" s="5">
        <v>8543.1019799999995</v>
      </c>
      <c r="H52" s="5">
        <v>8214.6472174635001</v>
      </c>
      <c r="I52" s="5">
        <v>8279.9845999999998</v>
      </c>
      <c r="J52" s="5">
        <v>7393.9406300000001</v>
      </c>
      <c r="K52" s="5">
        <v>8377.3401200000008</v>
      </c>
      <c r="L52" s="5">
        <v>8342.3673699999999</v>
      </c>
      <c r="M52" s="5">
        <v>9714.8775508569088</v>
      </c>
      <c r="N52" s="5">
        <v>7547.0589791453085</v>
      </c>
      <c r="O52" s="5">
        <v>8070.7820996958244</v>
      </c>
      <c r="P52" s="5">
        <v>8573.7639726912093</v>
      </c>
      <c r="Q52" s="5">
        <v>6394.00443933101</v>
      </c>
      <c r="R52" s="5">
        <v>6813.9498372758699</v>
      </c>
    </row>
    <row r="53" spans="1:18" ht="11.25" customHeight="1" x14ac:dyDescent="0.25">
      <c r="A53" s="48" t="s">
        <v>187</v>
      </c>
      <c r="B53" s="49" t="s">
        <v>186</v>
      </c>
      <c r="C53" s="4">
        <v>8508.6388132149132</v>
      </c>
      <c r="D53" s="4">
        <v>9043.2487600000004</v>
      </c>
      <c r="E53" s="4">
        <v>8726.5877799999998</v>
      </c>
      <c r="F53" s="4">
        <v>8937.1858500000017</v>
      </c>
      <c r="G53" s="4">
        <v>8543.1019799999995</v>
      </c>
      <c r="H53" s="4">
        <v>8214.6472174635001</v>
      </c>
      <c r="I53" s="4">
        <v>8279.9845999999998</v>
      </c>
      <c r="J53" s="4">
        <v>7393.9406300000001</v>
      </c>
      <c r="K53" s="4">
        <v>8377.3401200000008</v>
      </c>
      <c r="L53" s="4">
        <v>8342.3673699999999</v>
      </c>
      <c r="M53" s="4">
        <v>9714.8775508569088</v>
      </c>
      <c r="N53" s="4">
        <v>7547.0589791453085</v>
      </c>
      <c r="O53" s="4">
        <v>8070.7820996958244</v>
      </c>
      <c r="P53" s="4">
        <v>8573.7639726912093</v>
      </c>
      <c r="Q53" s="4">
        <v>6394.00443933101</v>
      </c>
      <c r="R53" s="4">
        <v>6813.9498372758699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170.48839381471953</v>
      </c>
      <c r="D60" s="5">
        <v>196.80462000000011</v>
      </c>
      <c r="E60" s="5">
        <v>193.90180999999995</v>
      </c>
      <c r="F60" s="5">
        <v>211.50700000000006</v>
      </c>
      <c r="G60" s="5">
        <v>217.10113000000013</v>
      </c>
      <c r="H60" s="5">
        <v>210.32743844321465</v>
      </c>
      <c r="I60" s="5">
        <v>210.60226</v>
      </c>
      <c r="J60" s="5">
        <v>206.4784699999999</v>
      </c>
      <c r="K60" s="5">
        <v>235.37774999999999</v>
      </c>
      <c r="L60" s="5">
        <v>239.23285999999996</v>
      </c>
      <c r="M60" s="5">
        <v>290.74747824499394</v>
      </c>
      <c r="N60" s="5">
        <v>249.76177294154724</v>
      </c>
      <c r="O60" s="5">
        <v>289.12228891717717</v>
      </c>
      <c r="P60" s="5">
        <v>325.40349842712681</v>
      </c>
      <c r="Q60" s="5">
        <v>260.77191109190289</v>
      </c>
      <c r="R60" s="5">
        <v>288.47807436008367</v>
      </c>
    </row>
    <row r="61" spans="1:18" ht="11.25" customHeight="1" x14ac:dyDescent="0.25">
      <c r="A61" s="46" t="s">
        <v>171</v>
      </c>
      <c r="B61" s="47" t="s">
        <v>170</v>
      </c>
      <c r="C61" s="5">
        <v>353.9696715709091</v>
      </c>
      <c r="D61" s="5">
        <v>352.26618999999999</v>
      </c>
      <c r="E61" s="5">
        <v>350.71659000000005</v>
      </c>
      <c r="F61" s="5">
        <v>360.06427000000002</v>
      </c>
      <c r="G61" s="5">
        <v>378.81175999999999</v>
      </c>
      <c r="H61" s="5">
        <v>398.92024253181063</v>
      </c>
      <c r="I61" s="5">
        <v>417.99971999999997</v>
      </c>
      <c r="J61" s="5">
        <v>418.29896000000002</v>
      </c>
      <c r="K61" s="5">
        <v>420.56297999999992</v>
      </c>
      <c r="L61" s="5">
        <v>424.03373999999997</v>
      </c>
      <c r="M61" s="5">
        <v>428.10758341694884</v>
      </c>
      <c r="N61" s="5">
        <v>432.54010138766523</v>
      </c>
      <c r="O61" s="5">
        <v>437.4460112416711</v>
      </c>
      <c r="P61" s="5">
        <v>448.91083376081673</v>
      </c>
      <c r="Q61" s="5">
        <v>460.56904925913142</v>
      </c>
      <c r="R61" s="5">
        <v>466.89595872742723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8.6701060475781002</v>
      </c>
      <c r="D64" s="4">
        <v>9.7979199999999995</v>
      </c>
      <c r="E64" s="4">
        <v>10.99999</v>
      </c>
      <c r="F64" s="4">
        <v>11.89781</v>
      </c>
      <c r="G64" s="4">
        <v>12.902890000000001</v>
      </c>
      <c r="H64" s="4">
        <v>13.733629578629049</v>
      </c>
      <c r="I64" s="4">
        <v>14.40072</v>
      </c>
      <c r="J64" s="4">
        <v>15.277510000000001</v>
      </c>
      <c r="K64" s="4">
        <v>16.200029999999998</v>
      </c>
      <c r="L64" s="4">
        <v>17.69678</v>
      </c>
      <c r="M64" s="4">
        <v>18.988267704833646</v>
      </c>
      <c r="N64" s="4">
        <v>19.871992282761219</v>
      </c>
      <c r="O64" s="4">
        <v>20.445199753714451</v>
      </c>
      <c r="P64" s="4">
        <v>21.137861851533401</v>
      </c>
      <c r="Q64" s="4">
        <v>21.543899875800101</v>
      </c>
      <c r="R64" s="4">
        <v>21.7349765931021</v>
      </c>
    </row>
    <row r="65" spans="1:18" ht="11.25" customHeight="1" x14ac:dyDescent="0.25">
      <c r="A65" s="50" t="s">
        <v>163</v>
      </c>
      <c r="B65" s="51" t="s">
        <v>162</v>
      </c>
      <c r="C65" s="7">
        <v>8.6701060475781002</v>
      </c>
      <c r="D65" s="7">
        <v>9.7979199999999995</v>
      </c>
      <c r="E65" s="7">
        <v>10.99999</v>
      </c>
      <c r="F65" s="7">
        <v>11.89781</v>
      </c>
      <c r="G65" s="7">
        <v>12.902890000000001</v>
      </c>
      <c r="H65" s="7">
        <v>13.733629578629049</v>
      </c>
      <c r="I65" s="7">
        <v>14.40072</v>
      </c>
      <c r="J65" s="7">
        <v>15.277510000000001</v>
      </c>
      <c r="K65" s="7">
        <v>16.200029999999998</v>
      </c>
      <c r="L65" s="7">
        <v>17.69678</v>
      </c>
      <c r="M65" s="7">
        <v>18.988267704833646</v>
      </c>
      <c r="N65" s="7">
        <v>19.871992282761219</v>
      </c>
      <c r="O65" s="7">
        <v>20.445199753714451</v>
      </c>
      <c r="P65" s="7">
        <v>21.137861851533401</v>
      </c>
      <c r="Q65" s="7">
        <v>21.543899875800101</v>
      </c>
      <c r="R65" s="7">
        <v>21.7349765931021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345.29956552333101</v>
      </c>
      <c r="D68" s="4">
        <v>342.46827000000002</v>
      </c>
      <c r="E68" s="4">
        <v>339.71660000000003</v>
      </c>
      <c r="F68" s="4">
        <v>348.16646000000003</v>
      </c>
      <c r="G68" s="4">
        <v>365.90886999999998</v>
      </c>
      <c r="H68" s="4">
        <v>385.18661295318157</v>
      </c>
      <c r="I68" s="4">
        <v>403.59899999999999</v>
      </c>
      <c r="J68" s="4">
        <v>403.02145000000002</v>
      </c>
      <c r="K68" s="4">
        <v>404.36294999999996</v>
      </c>
      <c r="L68" s="4">
        <v>406.33695999999998</v>
      </c>
      <c r="M68" s="4">
        <v>409.11931571211522</v>
      </c>
      <c r="N68" s="4">
        <v>412.66810910490403</v>
      </c>
      <c r="O68" s="4">
        <v>417.00081148795664</v>
      </c>
      <c r="P68" s="4">
        <v>427.77297190928334</v>
      </c>
      <c r="Q68" s="4">
        <v>439.02514938333132</v>
      </c>
      <c r="R68" s="4">
        <v>445.16098213432514</v>
      </c>
    </row>
    <row r="69" spans="1:18" ht="11.25" customHeight="1" x14ac:dyDescent="0.25">
      <c r="A69" s="50" t="s">
        <v>155</v>
      </c>
      <c r="B69" s="51" t="s">
        <v>154</v>
      </c>
      <c r="C69" s="7">
        <v>338.85072631438862</v>
      </c>
      <c r="D69" s="7">
        <v>336.06698</v>
      </c>
      <c r="E69" s="7">
        <v>333.31531000000001</v>
      </c>
      <c r="F69" s="7">
        <v>341.76521000000002</v>
      </c>
      <c r="G69" s="7">
        <v>359.50887</v>
      </c>
      <c r="H69" s="7">
        <v>378.73777606187593</v>
      </c>
      <c r="I69" s="7">
        <v>397.19900000000001</v>
      </c>
      <c r="J69" s="7">
        <v>396.62146000000001</v>
      </c>
      <c r="K69" s="7">
        <v>397.96294999999998</v>
      </c>
      <c r="L69" s="7">
        <v>399.93696999999997</v>
      </c>
      <c r="M69" s="7">
        <v>402.67047421333939</v>
      </c>
      <c r="N69" s="7">
        <v>406.21942494968022</v>
      </c>
      <c r="O69" s="7">
        <v>410.55196985017142</v>
      </c>
      <c r="P69" s="7">
        <v>421.32413270034095</v>
      </c>
      <c r="Q69" s="7">
        <v>432.57630750700679</v>
      </c>
      <c r="R69" s="7">
        <v>438.71214292538275</v>
      </c>
    </row>
    <row r="70" spans="1:18" ht="11.25" customHeight="1" x14ac:dyDescent="0.25">
      <c r="A70" s="50" t="s">
        <v>153</v>
      </c>
      <c r="B70" s="51" t="s">
        <v>152</v>
      </c>
      <c r="C70" s="7">
        <v>6.44883920894239</v>
      </c>
      <c r="D70" s="7">
        <v>6.4012900000000004</v>
      </c>
      <c r="E70" s="7">
        <v>6.4012900000000004</v>
      </c>
      <c r="F70" s="7">
        <v>6.4012500000000001</v>
      </c>
      <c r="G70" s="7">
        <v>6.4</v>
      </c>
      <c r="H70" s="7">
        <v>6.4488368913056151</v>
      </c>
      <c r="I70" s="7">
        <v>6.4</v>
      </c>
      <c r="J70" s="7">
        <v>6.3999899999999998</v>
      </c>
      <c r="K70" s="7">
        <v>6.4</v>
      </c>
      <c r="L70" s="7">
        <v>6.3999899999999998</v>
      </c>
      <c r="M70" s="7">
        <v>6.4488414987758409</v>
      </c>
      <c r="N70" s="7">
        <v>6.4486841552237903</v>
      </c>
      <c r="O70" s="7">
        <v>6.4488416377851951</v>
      </c>
      <c r="P70" s="7">
        <v>6.44883920894239</v>
      </c>
      <c r="Q70" s="7">
        <v>6.4488418763245496</v>
      </c>
      <c r="R70" s="7">
        <v>6.44883920894239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1721.3156651118165</v>
      </c>
      <c r="D79" s="5">
        <v>1745.37572</v>
      </c>
      <c r="E79" s="5">
        <v>1800.9199599999997</v>
      </c>
      <c r="F79" s="5">
        <v>1841.6078100000004</v>
      </c>
      <c r="G79" s="5">
        <v>1850.2009399999997</v>
      </c>
      <c r="H79" s="5">
        <v>1874.1155537989525</v>
      </c>
      <c r="I79" s="5">
        <v>1898.6089300000008</v>
      </c>
      <c r="J79" s="5">
        <v>1914.7357899999997</v>
      </c>
      <c r="K79" s="5">
        <v>1934.7338399999999</v>
      </c>
      <c r="L79" s="5">
        <v>1966.6449199999997</v>
      </c>
      <c r="M79" s="5">
        <v>1977.1233911875156</v>
      </c>
      <c r="N79" s="5">
        <v>1981.3426195855845</v>
      </c>
      <c r="O79" s="5">
        <v>2013.9158679966035</v>
      </c>
      <c r="P79" s="5">
        <v>2016.5964610462752</v>
      </c>
      <c r="Q79" s="5">
        <v>1968.7041339600919</v>
      </c>
      <c r="R79" s="5">
        <v>1950.3042458789801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7220.2293014179013</v>
      </c>
      <c r="D2" s="45">
        <v>7711.2819836738208</v>
      </c>
      <c r="E2" s="45">
        <v>7329.2853985271204</v>
      </c>
      <c r="F2" s="45">
        <v>7558.9020999115774</v>
      </c>
      <c r="G2" s="45">
        <v>7160.1690727011646</v>
      </c>
      <c r="H2" s="45">
        <v>6808.9977865476922</v>
      </c>
      <c r="I2" s="45">
        <v>6826.1360920218794</v>
      </c>
      <c r="J2" s="45">
        <v>5910.4509568315498</v>
      </c>
      <c r="K2" s="45">
        <v>6933.0212646210039</v>
      </c>
      <c r="L2" s="45">
        <v>6928.1507238383319</v>
      </c>
      <c r="M2" s="45">
        <v>8338.8396262995138</v>
      </c>
      <c r="N2" s="45">
        <v>6112.7457605239779</v>
      </c>
      <c r="O2" s="45">
        <v>6726.4078330868742</v>
      </c>
      <c r="P2" s="45">
        <v>7281.9800630297377</v>
      </c>
      <c r="Q2" s="45">
        <v>5018.8188834041102</v>
      </c>
      <c r="R2" s="45">
        <v>5491.6079360471904</v>
      </c>
    </row>
    <row r="3" spans="1:18" ht="11.25" customHeight="1" x14ac:dyDescent="0.25">
      <c r="A3" s="46" t="s">
        <v>286</v>
      </c>
      <c r="B3" s="47" t="s">
        <v>285</v>
      </c>
      <c r="C3" s="5">
        <v>2.1018467865411439</v>
      </c>
      <c r="D3" s="5">
        <v>1.89137</v>
      </c>
      <c r="E3" s="5">
        <v>1.8920699999999999</v>
      </c>
      <c r="F3" s="5">
        <v>1.8667899999999999</v>
      </c>
      <c r="G3" s="5">
        <v>1.1921200000000001</v>
      </c>
      <c r="H3" s="5">
        <v>1.1703866948112265</v>
      </c>
      <c r="I3" s="5">
        <v>1.16675</v>
      </c>
      <c r="J3" s="5">
        <v>1.39995</v>
      </c>
      <c r="K3" s="5">
        <v>6.3256599999999992</v>
      </c>
      <c r="L3" s="5">
        <v>1.9051200000000006</v>
      </c>
      <c r="M3" s="5">
        <v>1.9107716442184972</v>
      </c>
      <c r="N3" s="5">
        <v>1.9107713135488682</v>
      </c>
      <c r="O3" s="5">
        <v>1.9106772613301417</v>
      </c>
      <c r="P3" s="5">
        <v>0.9553686068110272</v>
      </c>
      <c r="Q3" s="5">
        <v>0.47768456580764829</v>
      </c>
      <c r="R3" s="5">
        <v>0.47769179325499</v>
      </c>
    </row>
    <row r="4" spans="1:18" ht="11.25" customHeight="1" x14ac:dyDescent="0.25">
      <c r="A4" s="48" t="s">
        <v>284</v>
      </c>
      <c r="B4" s="49" t="s">
        <v>283</v>
      </c>
      <c r="C4" s="4">
        <v>2.1018467865411439</v>
      </c>
      <c r="D4" s="4">
        <v>1.3999900000000001</v>
      </c>
      <c r="E4" s="4">
        <v>1.4</v>
      </c>
      <c r="F4" s="4">
        <v>1.4000900000000001</v>
      </c>
      <c r="G4" s="4">
        <v>0.70003000000000004</v>
      </c>
      <c r="H4" s="4">
        <v>0.6926890606208137</v>
      </c>
      <c r="I4" s="4">
        <v>0.70004999999999995</v>
      </c>
      <c r="J4" s="4">
        <v>0</v>
      </c>
      <c r="K4" s="4">
        <v>4.9002999999999997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2.1018467865411439</v>
      </c>
      <c r="D5" s="7">
        <v>1.3999900000000001</v>
      </c>
      <c r="E5" s="7">
        <v>1.4</v>
      </c>
      <c r="F5" s="7">
        <v>0.70004999999999995</v>
      </c>
      <c r="G5" s="7">
        <v>0.70003000000000004</v>
      </c>
      <c r="H5" s="7">
        <v>0.6926890606208137</v>
      </c>
      <c r="I5" s="7">
        <v>0.70004999999999995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2.1018467865411439</v>
      </c>
      <c r="D6" s="6">
        <v>1.3999900000000001</v>
      </c>
      <c r="E6" s="6">
        <v>1.4</v>
      </c>
      <c r="F6" s="6">
        <v>0.70004999999999995</v>
      </c>
      <c r="G6" s="6">
        <v>0.70003000000000004</v>
      </c>
      <c r="H6" s="6">
        <v>0.6926890606208137</v>
      </c>
      <c r="I6" s="6">
        <v>0.70004999999999995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0.70004</v>
      </c>
      <c r="G10" s="7">
        <v>0</v>
      </c>
      <c r="H10" s="7">
        <v>0</v>
      </c>
      <c r="I10" s="7">
        <v>0</v>
      </c>
      <c r="J10" s="7">
        <v>0</v>
      </c>
      <c r="K10" s="7">
        <v>4.9002999999999997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0.49137999999999998</v>
      </c>
      <c r="E15" s="4">
        <v>0.49206999999999995</v>
      </c>
      <c r="F15" s="4">
        <v>0.4667</v>
      </c>
      <c r="G15" s="4">
        <v>0.49208999999999997</v>
      </c>
      <c r="H15" s="4">
        <v>0.47769763419041278</v>
      </c>
      <c r="I15" s="4">
        <v>0.4667</v>
      </c>
      <c r="J15" s="4">
        <v>1.39995</v>
      </c>
      <c r="K15" s="4">
        <v>1.42536</v>
      </c>
      <c r="L15" s="4">
        <v>1.9051200000000006</v>
      </c>
      <c r="M15" s="4">
        <v>1.9107716442184972</v>
      </c>
      <c r="N15" s="4">
        <v>1.9107713135488682</v>
      </c>
      <c r="O15" s="4">
        <v>1.9106772613301417</v>
      </c>
      <c r="P15" s="4">
        <v>0.9553686068110272</v>
      </c>
      <c r="Q15" s="4">
        <v>0.47768456580764829</v>
      </c>
      <c r="R15" s="4">
        <v>0.47769179325499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0.49137999999999998</v>
      </c>
      <c r="E18" s="7">
        <v>0.49206999999999995</v>
      </c>
      <c r="F18" s="7">
        <v>0.4667</v>
      </c>
      <c r="G18" s="7">
        <v>0.49208999999999997</v>
      </c>
      <c r="H18" s="7">
        <v>0.47769763419041278</v>
      </c>
      <c r="I18" s="7">
        <v>0.4667</v>
      </c>
      <c r="J18" s="7">
        <v>1.39995</v>
      </c>
      <c r="K18" s="7">
        <v>1.42536</v>
      </c>
      <c r="L18" s="7">
        <v>1.9051200000000006</v>
      </c>
      <c r="M18" s="7">
        <v>1.9107716442184972</v>
      </c>
      <c r="N18" s="7">
        <v>1.9107713135488682</v>
      </c>
      <c r="O18" s="7">
        <v>1.9106772613301417</v>
      </c>
      <c r="P18" s="7">
        <v>0.9553686068110272</v>
      </c>
      <c r="Q18" s="7">
        <v>0.47768456580764829</v>
      </c>
      <c r="R18" s="7">
        <v>0.47769179325499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46.04042985828967</v>
      </c>
      <c r="D21" s="5">
        <v>39.783216999431758</v>
      </c>
      <c r="E21" s="5">
        <v>33.470088774442601</v>
      </c>
      <c r="F21" s="5">
        <v>27.374280485213355</v>
      </c>
      <c r="G21" s="5">
        <v>21.969863198227795</v>
      </c>
      <c r="H21" s="5">
        <v>16.72041755172328</v>
      </c>
      <c r="I21" s="5">
        <v>11.638679218285022</v>
      </c>
      <c r="J21" s="5">
        <v>11.303277287782645</v>
      </c>
      <c r="K21" s="5">
        <v>11.652365042555045</v>
      </c>
      <c r="L21" s="5">
        <v>11.640091291410602</v>
      </c>
      <c r="M21" s="5">
        <v>12.050669398205844</v>
      </c>
      <c r="N21" s="5">
        <v>10.507820268265311</v>
      </c>
      <c r="O21" s="5">
        <v>10.687479308229269</v>
      </c>
      <c r="P21" s="5">
        <v>10.825372793884243</v>
      </c>
      <c r="Q21" s="5">
        <v>9.9069095664737787</v>
      </c>
      <c r="R21" s="5">
        <v>10.127202796870854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46.04042985828967</v>
      </c>
      <c r="D30" s="4">
        <v>39.783216999431758</v>
      </c>
      <c r="E30" s="4">
        <v>33.470088774442601</v>
      </c>
      <c r="F30" s="4">
        <v>27.374280485213355</v>
      </c>
      <c r="G30" s="4">
        <v>21.969863198227795</v>
      </c>
      <c r="H30" s="4">
        <v>16.72041755172328</v>
      </c>
      <c r="I30" s="4">
        <v>11.638679218285022</v>
      </c>
      <c r="J30" s="4">
        <v>11.303277287782645</v>
      </c>
      <c r="K30" s="4">
        <v>11.652365042555045</v>
      </c>
      <c r="L30" s="4">
        <v>11.640091291410602</v>
      </c>
      <c r="M30" s="4">
        <v>12.050669398205844</v>
      </c>
      <c r="N30" s="4">
        <v>10.507820268265311</v>
      </c>
      <c r="O30" s="4">
        <v>10.687479308229269</v>
      </c>
      <c r="P30" s="4">
        <v>10.825372793884243</v>
      </c>
      <c r="Q30" s="4">
        <v>9.9069095664737787</v>
      </c>
      <c r="R30" s="4">
        <v>10.127202796870854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11.122654534110307</v>
      </c>
      <c r="D38" s="7">
        <v>10.051135432770343</v>
      </c>
      <c r="E38" s="7">
        <v>8.8678788669143351</v>
      </c>
      <c r="F38" s="7">
        <v>7.7135150502437924</v>
      </c>
      <c r="G38" s="7">
        <v>7.6679652718326077</v>
      </c>
      <c r="H38" s="7">
        <v>6.7289645742976045</v>
      </c>
      <c r="I38" s="7">
        <v>5.8604644905155174</v>
      </c>
      <c r="J38" s="7">
        <v>5.6841132232909191</v>
      </c>
      <c r="K38" s="7">
        <v>5.8668554243279534</v>
      </c>
      <c r="L38" s="7">
        <v>5.8610691163096265</v>
      </c>
      <c r="M38" s="7">
        <v>6.0563194082276341</v>
      </c>
      <c r="N38" s="7">
        <v>4.8789509354950118</v>
      </c>
      <c r="O38" s="7">
        <v>4.9600037441681373</v>
      </c>
      <c r="P38" s="7">
        <v>5.0239897297431471</v>
      </c>
      <c r="Q38" s="7">
        <v>4.5977319534715138</v>
      </c>
      <c r="R38" s="7">
        <v>4.7006250207244742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11.122654534110307</v>
      </c>
      <c r="D41" s="6">
        <v>10.051135432770343</v>
      </c>
      <c r="E41" s="6">
        <v>8.8678788669143351</v>
      </c>
      <c r="F41" s="6">
        <v>7.7135150502437924</v>
      </c>
      <c r="G41" s="6">
        <v>7.6679652718326077</v>
      </c>
      <c r="H41" s="6">
        <v>6.7289645742976045</v>
      </c>
      <c r="I41" s="6">
        <v>5.8604644905155174</v>
      </c>
      <c r="J41" s="6">
        <v>5.6841132232909191</v>
      </c>
      <c r="K41" s="6">
        <v>5.8668554243279534</v>
      </c>
      <c r="L41" s="6">
        <v>5.8610691163096265</v>
      </c>
      <c r="M41" s="6">
        <v>6.0563194082276341</v>
      </c>
      <c r="N41" s="6">
        <v>4.8789509354950118</v>
      </c>
      <c r="O41" s="6">
        <v>4.9600037441681373</v>
      </c>
      <c r="P41" s="6">
        <v>5.0239897297431471</v>
      </c>
      <c r="Q41" s="6">
        <v>4.5977319534715138</v>
      </c>
      <c r="R41" s="6">
        <v>4.7006250207244742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34.91777532417936</v>
      </c>
      <c r="D43" s="7">
        <v>29.732081566661417</v>
      </c>
      <c r="E43" s="7">
        <v>24.602209907528263</v>
      </c>
      <c r="F43" s="7">
        <v>19.660765434969562</v>
      </c>
      <c r="G43" s="7">
        <v>14.301897926395188</v>
      </c>
      <c r="H43" s="7">
        <v>9.9914529774256771</v>
      </c>
      <c r="I43" s="7">
        <v>5.7782147277695044</v>
      </c>
      <c r="J43" s="7">
        <v>5.6191640644917262</v>
      </c>
      <c r="K43" s="7">
        <v>5.785509618227092</v>
      </c>
      <c r="L43" s="7">
        <v>5.7790221751009767</v>
      </c>
      <c r="M43" s="7">
        <v>5.9943499899782111</v>
      </c>
      <c r="N43" s="7">
        <v>5.6288693327702992</v>
      </c>
      <c r="O43" s="7">
        <v>5.7274755640611321</v>
      </c>
      <c r="P43" s="7">
        <v>5.8013830641410964</v>
      </c>
      <c r="Q43" s="7">
        <v>5.3091776130022659</v>
      </c>
      <c r="R43" s="7">
        <v>5.42657777614638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6507.8064052057271</v>
      </c>
      <c r="D52" s="5">
        <v>6983.2609996607052</v>
      </c>
      <c r="E52" s="5">
        <v>6614.5328416752218</v>
      </c>
      <c r="F52" s="5">
        <v>6821.8955558038688</v>
      </c>
      <c r="G52" s="5">
        <v>6433.4654683554654</v>
      </c>
      <c r="H52" s="5">
        <v>6094.3172291338342</v>
      </c>
      <c r="I52" s="5">
        <v>6103.2660538067266</v>
      </c>
      <c r="J52" s="5">
        <v>5215.3842557957041</v>
      </c>
      <c r="K52" s="5">
        <v>6171.9614023988224</v>
      </c>
      <c r="L52" s="5">
        <v>6148.7462257645075</v>
      </c>
      <c r="M52" s="5">
        <v>7482.6504966529574</v>
      </c>
      <c r="N52" s="5">
        <v>5333.5727547540246</v>
      </c>
      <c r="O52" s="5">
        <v>5854.5173948427982</v>
      </c>
      <c r="P52" s="5">
        <v>6343.2594629792484</v>
      </c>
      <c r="Q52" s="5">
        <v>4208.3722782240511</v>
      </c>
      <c r="R52" s="5">
        <v>4622.0648386192624</v>
      </c>
    </row>
    <row r="53" spans="1:18" ht="11.25" customHeight="1" x14ac:dyDescent="0.25">
      <c r="A53" s="48" t="s">
        <v>187</v>
      </c>
      <c r="B53" s="49" t="s">
        <v>186</v>
      </c>
      <c r="C53" s="4">
        <v>6507.8064052057271</v>
      </c>
      <c r="D53" s="4">
        <v>6983.2609996607052</v>
      </c>
      <c r="E53" s="4">
        <v>6614.5328416752218</v>
      </c>
      <c r="F53" s="4">
        <v>6821.8955558038688</v>
      </c>
      <c r="G53" s="4">
        <v>6433.4654683554654</v>
      </c>
      <c r="H53" s="4">
        <v>6094.3172291338342</v>
      </c>
      <c r="I53" s="4">
        <v>6103.2660538067266</v>
      </c>
      <c r="J53" s="4">
        <v>5215.3842557957041</v>
      </c>
      <c r="K53" s="4">
        <v>6171.9614023988224</v>
      </c>
      <c r="L53" s="4">
        <v>6148.7462257645075</v>
      </c>
      <c r="M53" s="4">
        <v>7482.6504966529574</v>
      </c>
      <c r="N53" s="4">
        <v>5333.5727547540246</v>
      </c>
      <c r="O53" s="4">
        <v>5854.5173948427982</v>
      </c>
      <c r="P53" s="4">
        <v>6343.2594629792484</v>
      </c>
      <c r="Q53" s="4">
        <v>4208.3722782240511</v>
      </c>
      <c r="R53" s="4">
        <v>4622.0648386192624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144.17237913714149</v>
      </c>
      <c r="D60" s="5">
        <v>167.45517820471463</v>
      </c>
      <c r="E60" s="5">
        <v>162.90628241239574</v>
      </c>
      <c r="F60" s="5">
        <v>178.43087363702648</v>
      </c>
      <c r="G60" s="5">
        <v>181.26859534469224</v>
      </c>
      <c r="H60" s="5">
        <v>173.80965893748689</v>
      </c>
      <c r="I60" s="5">
        <v>173.25189696778298</v>
      </c>
      <c r="J60" s="5">
        <v>164.9950403700723</v>
      </c>
      <c r="K60" s="5">
        <v>193.73014007553633</v>
      </c>
      <c r="L60" s="5">
        <v>196.62211830774237</v>
      </c>
      <c r="M60" s="5">
        <v>245.87557287352317</v>
      </c>
      <c r="N60" s="5">
        <v>199.29418892686834</v>
      </c>
      <c r="O60" s="5">
        <v>234.84181825764142</v>
      </c>
      <c r="P60" s="5">
        <v>267.97807669001429</v>
      </c>
      <c r="Q60" s="5">
        <v>198.14183571695347</v>
      </c>
      <c r="R60" s="5">
        <v>223.87425365931486</v>
      </c>
    </row>
    <row r="61" spans="1:18" ht="11.25" customHeight="1" x14ac:dyDescent="0.25">
      <c r="A61" s="46" t="s">
        <v>171</v>
      </c>
      <c r="B61" s="47" t="s">
        <v>170</v>
      </c>
      <c r="C61" s="5">
        <v>294.6767773421733</v>
      </c>
      <c r="D61" s="5">
        <v>291.84751625252551</v>
      </c>
      <c r="E61" s="5">
        <v>285.28712839736039</v>
      </c>
      <c r="F61" s="5">
        <v>293.54304976455302</v>
      </c>
      <c r="G61" s="5">
        <v>306.40355307551181</v>
      </c>
      <c r="H61" s="5">
        <v>320.02167408918291</v>
      </c>
      <c r="I61" s="5">
        <v>334.50584254506612</v>
      </c>
      <c r="J61" s="5">
        <v>325.03172623425024</v>
      </c>
      <c r="K61" s="5">
        <v>333.4668615106371</v>
      </c>
      <c r="L61" s="5">
        <v>334.76675552981112</v>
      </c>
      <c r="M61" s="5">
        <v>346.19151013409709</v>
      </c>
      <c r="N61" s="5">
        <v>330.82392992608959</v>
      </c>
      <c r="O61" s="5">
        <v>339.20814567289273</v>
      </c>
      <c r="P61" s="5">
        <v>351.96378766998538</v>
      </c>
      <c r="Q61" s="5">
        <v>334.20203658926158</v>
      </c>
      <c r="R61" s="5">
        <v>344.69335204616891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294.6767773421733</v>
      </c>
      <c r="D68" s="4">
        <v>291.84751625252551</v>
      </c>
      <c r="E68" s="4">
        <v>285.28712839736039</v>
      </c>
      <c r="F68" s="4">
        <v>293.54304976455302</v>
      </c>
      <c r="G68" s="4">
        <v>306.40355307551181</v>
      </c>
      <c r="H68" s="4">
        <v>320.02167408918291</v>
      </c>
      <c r="I68" s="4">
        <v>334.50584254506612</v>
      </c>
      <c r="J68" s="4">
        <v>325.03172623425024</v>
      </c>
      <c r="K68" s="4">
        <v>333.4668615106371</v>
      </c>
      <c r="L68" s="4">
        <v>334.76675552981112</v>
      </c>
      <c r="M68" s="4">
        <v>346.19151013409709</v>
      </c>
      <c r="N68" s="4">
        <v>330.82392992608959</v>
      </c>
      <c r="O68" s="4">
        <v>339.20814567289273</v>
      </c>
      <c r="P68" s="4">
        <v>351.96378766998538</v>
      </c>
      <c r="Q68" s="4">
        <v>334.20203658926158</v>
      </c>
      <c r="R68" s="4">
        <v>344.69335204616891</v>
      </c>
    </row>
    <row r="69" spans="1:18" ht="11.25" customHeight="1" x14ac:dyDescent="0.25">
      <c r="A69" s="50" t="s">
        <v>155</v>
      </c>
      <c r="B69" s="51" t="s">
        <v>154</v>
      </c>
      <c r="C69" s="7">
        <v>294.6767773421733</v>
      </c>
      <c r="D69" s="7">
        <v>291.84751625252551</v>
      </c>
      <c r="E69" s="7">
        <v>285.28712839736039</v>
      </c>
      <c r="F69" s="7">
        <v>293.54304976455302</v>
      </c>
      <c r="G69" s="7">
        <v>306.40355307551181</v>
      </c>
      <c r="H69" s="7">
        <v>320.02167408918291</v>
      </c>
      <c r="I69" s="7">
        <v>334.50584254506612</v>
      </c>
      <c r="J69" s="7">
        <v>325.03172623425024</v>
      </c>
      <c r="K69" s="7">
        <v>333.4668615106371</v>
      </c>
      <c r="L69" s="7">
        <v>334.76675552981112</v>
      </c>
      <c r="M69" s="7">
        <v>346.19151013409709</v>
      </c>
      <c r="N69" s="7">
        <v>330.82392992608959</v>
      </c>
      <c r="O69" s="7">
        <v>339.20814567289273</v>
      </c>
      <c r="P69" s="7">
        <v>351.96378766998538</v>
      </c>
      <c r="Q69" s="7">
        <v>334.20203658926158</v>
      </c>
      <c r="R69" s="7">
        <v>344.69335204616891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225.43146308802901</v>
      </c>
      <c r="D79" s="5">
        <v>227.04370255644312</v>
      </c>
      <c r="E79" s="5">
        <v>231.19698726770042</v>
      </c>
      <c r="F79" s="5">
        <v>235.79155022091498</v>
      </c>
      <c r="G79" s="5">
        <v>215.86947272726712</v>
      </c>
      <c r="H79" s="5">
        <v>202.95842014065289</v>
      </c>
      <c r="I79" s="5">
        <v>202.30686948401859</v>
      </c>
      <c r="J79" s="5">
        <v>192.33670714374085</v>
      </c>
      <c r="K79" s="5">
        <v>215.8848355934536</v>
      </c>
      <c r="L79" s="5">
        <v>234.47041294485965</v>
      </c>
      <c r="M79" s="5">
        <v>250.16060559651174</v>
      </c>
      <c r="N79" s="5">
        <v>236.6362953351811</v>
      </c>
      <c r="O79" s="5">
        <v>285.24231774398203</v>
      </c>
      <c r="P79" s="5">
        <v>306.99799428979441</v>
      </c>
      <c r="Q79" s="5">
        <v>267.71813874156305</v>
      </c>
      <c r="R79" s="5">
        <v>290.37059713231861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3.2486119768319459</v>
      </c>
      <c r="D2" s="45">
        <v>3.3018364728471576</v>
      </c>
      <c r="E2" s="45">
        <v>3.4706089672603166</v>
      </c>
      <c r="F2" s="45">
        <v>3.5660835939011615</v>
      </c>
      <c r="G2" s="45">
        <v>3.7495197763975594</v>
      </c>
      <c r="H2" s="45">
        <v>3.944735076597258</v>
      </c>
      <c r="I2" s="45">
        <v>4.1881145773364885</v>
      </c>
      <c r="J2" s="45">
        <v>4.5513627871550417</v>
      </c>
      <c r="K2" s="45">
        <v>4.9362246077800016</v>
      </c>
      <c r="L2" s="45">
        <v>5.6304222433521423</v>
      </c>
      <c r="M2" s="45">
        <v>6.4331942219282023</v>
      </c>
      <c r="N2" s="45">
        <v>8.2993625954493364</v>
      </c>
      <c r="O2" s="45">
        <v>10.022745276224818</v>
      </c>
      <c r="P2" s="45">
        <v>11.69720371554075</v>
      </c>
      <c r="Q2" s="45">
        <v>13.576375635071393</v>
      </c>
      <c r="R2" s="45">
        <v>15.451732337659244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3.2486119768319459</v>
      </c>
      <c r="D79" s="5">
        <v>3.3018364728471576</v>
      </c>
      <c r="E79" s="5">
        <v>3.4706089672603166</v>
      </c>
      <c r="F79" s="5">
        <v>3.5660835939011615</v>
      </c>
      <c r="G79" s="5">
        <v>3.7495197763975594</v>
      </c>
      <c r="H79" s="5">
        <v>3.944735076597258</v>
      </c>
      <c r="I79" s="5">
        <v>4.1881145773364885</v>
      </c>
      <c r="J79" s="5">
        <v>4.5513627871550417</v>
      </c>
      <c r="K79" s="5">
        <v>4.9362246077800016</v>
      </c>
      <c r="L79" s="5">
        <v>5.6304222433521423</v>
      </c>
      <c r="M79" s="5">
        <v>6.4331942219282023</v>
      </c>
      <c r="N79" s="5">
        <v>8.2993625954493364</v>
      </c>
      <c r="O79" s="5">
        <v>10.022745276224818</v>
      </c>
      <c r="P79" s="5">
        <v>11.69720371554075</v>
      </c>
      <c r="Q79" s="5">
        <v>13.576375635071393</v>
      </c>
      <c r="R79" s="5">
        <v>15.451732337659244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1683.2976862294415</v>
      </c>
      <c r="D2" s="45">
        <v>1701.0095576107644</v>
      </c>
      <c r="E2" s="45">
        <v>1746.2538700520402</v>
      </c>
      <c r="F2" s="45">
        <v>1743.7813300215469</v>
      </c>
      <c r="G2" s="45">
        <v>1738.8880027569835</v>
      </c>
      <c r="H2" s="45">
        <v>1750.1085244922508</v>
      </c>
      <c r="I2" s="45">
        <v>1783.486546831333</v>
      </c>
      <c r="J2" s="45">
        <v>1794.6186709306505</v>
      </c>
      <c r="K2" s="45">
        <v>1797.238775639828</v>
      </c>
      <c r="L2" s="45">
        <v>1799.3456660356478</v>
      </c>
      <c r="M2" s="45">
        <v>1814.2634870950567</v>
      </c>
      <c r="N2" s="45">
        <v>1839.591457707528</v>
      </c>
      <c r="O2" s="45">
        <v>1857.3172016219073</v>
      </c>
      <c r="P2" s="45">
        <v>1882.474973463784</v>
      </c>
      <c r="Q2" s="45">
        <v>1898.5524339629737</v>
      </c>
      <c r="R2" s="45">
        <v>1916.4617946381297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7.6841447026015413</v>
      </c>
      <c r="D21" s="5">
        <v>8.558748203383983</v>
      </c>
      <c r="E21" s="5">
        <v>8.9423606576111592</v>
      </c>
      <c r="F21" s="5">
        <v>9.1743249325999479</v>
      </c>
      <c r="G21" s="5">
        <v>9.038306940785553</v>
      </c>
      <c r="H21" s="5">
        <v>9.1840991990988918</v>
      </c>
      <c r="I21" s="5">
        <v>8.7010069018580971</v>
      </c>
      <c r="J21" s="5">
        <v>9.7503580852120937</v>
      </c>
      <c r="K21" s="5">
        <v>9.9879713936156449</v>
      </c>
      <c r="L21" s="5">
        <v>10.133684505263565</v>
      </c>
      <c r="M21" s="5">
        <v>9.8377419045024013</v>
      </c>
      <c r="N21" s="5">
        <v>10.538101016214835</v>
      </c>
      <c r="O21" s="5">
        <v>10.538983528467179</v>
      </c>
      <c r="P21" s="5">
        <v>10.448719834396108</v>
      </c>
      <c r="Q21" s="5">
        <v>11.394061328113041</v>
      </c>
      <c r="R21" s="5">
        <v>11.297884802945161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7.6841447026015413</v>
      </c>
      <c r="D30" s="4">
        <v>8.558748203383983</v>
      </c>
      <c r="E30" s="4">
        <v>8.9423606576111592</v>
      </c>
      <c r="F30" s="4">
        <v>9.1743249325999479</v>
      </c>
      <c r="G30" s="4">
        <v>9.038306940785553</v>
      </c>
      <c r="H30" s="4">
        <v>9.1840991990988918</v>
      </c>
      <c r="I30" s="4">
        <v>8.7010069018580971</v>
      </c>
      <c r="J30" s="4">
        <v>9.7503580852120937</v>
      </c>
      <c r="K30" s="4">
        <v>9.9879713936156449</v>
      </c>
      <c r="L30" s="4">
        <v>10.133684505263565</v>
      </c>
      <c r="M30" s="4">
        <v>9.8377419045024013</v>
      </c>
      <c r="N30" s="4">
        <v>10.538101016214835</v>
      </c>
      <c r="O30" s="4">
        <v>10.538983528467179</v>
      </c>
      <c r="P30" s="4">
        <v>10.448719834396108</v>
      </c>
      <c r="Q30" s="4">
        <v>11.394061328113041</v>
      </c>
      <c r="R30" s="4">
        <v>11.297884802945161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2.61067018649765</v>
      </c>
      <c r="D34" s="7">
        <v>3.2516152028156959</v>
      </c>
      <c r="E34" s="7">
        <v>3.5032794320536946</v>
      </c>
      <c r="F34" s="7">
        <v>3.8333254178133593</v>
      </c>
      <c r="G34" s="7">
        <v>4.3863801390132444</v>
      </c>
      <c r="H34" s="7">
        <v>5.4289109915066085</v>
      </c>
      <c r="I34" s="7">
        <v>6.0406961201431102</v>
      </c>
      <c r="J34" s="7">
        <v>6.7359653729946132</v>
      </c>
      <c r="K34" s="7">
        <v>7.3402064361705923</v>
      </c>
      <c r="L34" s="7">
        <v>7.4745857966741731</v>
      </c>
      <c r="M34" s="7">
        <v>7.5394719960946652</v>
      </c>
      <c r="N34" s="7">
        <v>7.7228814248424227</v>
      </c>
      <c r="O34" s="7">
        <v>7.9006837898230842</v>
      </c>
      <c r="P34" s="7">
        <v>7.9483386757771228</v>
      </c>
      <c r="Q34" s="7">
        <v>7.9751535804871345</v>
      </c>
      <c r="R34" s="7">
        <v>8.0975049696741941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1.2256728380670325</v>
      </c>
      <c r="D38" s="7">
        <v>1.3408345672296589</v>
      </c>
      <c r="E38" s="7">
        <v>1.4410811330856659</v>
      </c>
      <c r="F38" s="7">
        <v>1.5049849497562073</v>
      </c>
      <c r="G38" s="7">
        <v>1.6236247281673915</v>
      </c>
      <c r="H38" s="7">
        <v>1.5112378826989459</v>
      </c>
      <c r="I38" s="7">
        <v>1.3395555094844831</v>
      </c>
      <c r="J38" s="7">
        <v>1.5158567767090811</v>
      </c>
      <c r="K38" s="7">
        <v>1.3331245756720467</v>
      </c>
      <c r="L38" s="7">
        <v>1.338920883690373</v>
      </c>
      <c r="M38" s="7">
        <v>1.1550442711263533</v>
      </c>
      <c r="N38" s="7">
        <v>1.3071519980630399</v>
      </c>
      <c r="O38" s="7">
        <v>1.2244212320333046</v>
      </c>
      <c r="P38" s="7">
        <v>1.1604117013357598</v>
      </c>
      <c r="Q38" s="7">
        <v>1.5866927311446108</v>
      </c>
      <c r="R38" s="7">
        <v>1.4854827953819407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1.2256728380670325</v>
      </c>
      <c r="D41" s="6">
        <v>1.3408345672296589</v>
      </c>
      <c r="E41" s="6">
        <v>1.4410811330856659</v>
      </c>
      <c r="F41" s="6">
        <v>1.5049849497562073</v>
      </c>
      <c r="G41" s="6">
        <v>1.6236247281673915</v>
      </c>
      <c r="H41" s="6">
        <v>1.5112378826989459</v>
      </c>
      <c r="I41" s="6">
        <v>1.3395555094844831</v>
      </c>
      <c r="J41" s="6">
        <v>1.5158567767090811</v>
      </c>
      <c r="K41" s="6">
        <v>1.3331245756720467</v>
      </c>
      <c r="L41" s="6">
        <v>1.338920883690373</v>
      </c>
      <c r="M41" s="6">
        <v>1.1550442711263533</v>
      </c>
      <c r="N41" s="6">
        <v>1.3071519980630399</v>
      </c>
      <c r="O41" s="6">
        <v>1.2244212320333046</v>
      </c>
      <c r="P41" s="6">
        <v>1.1604117013357598</v>
      </c>
      <c r="Q41" s="6">
        <v>1.5866927311446108</v>
      </c>
      <c r="R41" s="6">
        <v>1.4854827953819407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3.8478016780368582</v>
      </c>
      <c r="D43" s="7">
        <v>3.9662984333386277</v>
      </c>
      <c r="E43" s="7">
        <v>3.9980000924717989</v>
      </c>
      <c r="F43" s="7">
        <v>3.8360145650303812</v>
      </c>
      <c r="G43" s="7">
        <v>3.028302073604916</v>
      </c>
      <c r="H43" s="7">
        <v>2.2439503248933361</v>
      </c>
      <c r="I43" s="7">
        <v>1.3207552722305038</v>
      </c>
      <c r="J43" s="7">
        <v>1.4985359355084007</v>
      </c>
      <c r="K43" s="7">
        <v>1.314640381773007</v>
      </c>
      <c r="L43" s="7">
        <v>1.3201778248990195</v>
      </c>
      <c r="M43" s="7">
        <v>1.1432256372813832</v>
      </c>
      <c r="N43" s="7">
        <v>1.5080675933093712</v>
      </c>
      <c r="O43" s="7">
        <v>1.4138785066107908</v>
      </c>
      <c r="P43" s="7">
        <v>1.3399694572832272</v>
      </c>
      <c r="Q43" s="7">
        <v>1.832215016481296</v>
      </c>
      <c r="R43" s="7">
        <v>1.7148970378890251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1419.6003251828727</v>
      </c>
      <c r="D52" s="5">
        <v>1465.9921812333685</v>
      </c>
      <c r="E52" s="5">
        <v>1501.8683329305038</v>
      </c>
      <c r="F52" s="5">
        <v>1503.1943115093034</v>
      </c>
      <c r="G52" s="5">
        <v>1496.3336692889789</v>
      </c>
      <c r="H52" s="5">
        <v>1501.6117304788716</v>
      </c>
      <c r="I52" s="5">
        <v>1533.0923595711163</v>
      </c>
      <c r="J52" s="5">
        <v>1530.8231751323121</v>
      </c>
      <c r="K52" s="5">
        <v>1546.2834509079842</v>
      </c>
      <c r="L52" s="5">
        <v>1545.4418369571977</v>
      </c>
      <c r="M52" s="5">
        <v>1572.9329973546485</v>
      </c>
      <c r="N52" s="5">
        <v>1560.3098119152685</v>
      </c>
      <c r="O52" s="5">
        <v>1562.7615511978033</v>
      </c>
      <c r="P52" s="5">
        <v>1571.2741704911309</v>
      </c>
      <c r="Q52" s="5">
        <v>1535.5019122517881</v>
      </c>
      <c r="R52" s="5">
        <v>1543.0554979222738</v>
      </c>
    </row>
    <row r="53" spans="1:18" ht="11.25" customHeight="1" x14ac:dyDescent="0.25">
      <c r="A53" s="48" t="s">
        <v>187</v>
      </c>
      <c r="B53" s="49" t="s">
        <v>186</v>
      </c>
      <c r="C53" s="4">
        <v>1419.6003251828727</v>
      </c>
      <c r="D53" s="4">
        <v>1465.9921812333685</v>
      </c>
      <c r="E53" s="4">
        <v>1501.8683329305038</v>
      </c>
      <c r="F53" s="4">
        <v>1503.1943115093034</v>
      </c>
      <c r="G53" s="4">
        <v>1496.3336692889789</v>
      </c>
      <c r="H53" s="4">
        <v>1501.6117304788716</v>
      </c>
      <c r="I53" s="4">
        <v>1533.0923595711163</v>
      </c>
      <c r="J53" s="4">
        <v>1530.8231751323121</v>
      </c>
      <c r="K53" s="4">
        <v>1546.2834509079842</v>
      </c>
      <c r="L53" s="4">
        <v>1545.4418369571977</v>
      </c>
      <c r="M53" s="4">
        <v>1572.9329973546485</v>
      </c>
      <c r="N53" s="4">
        <v>1560.3098119152685</v>
      </c>
      <c r="O53" s="4">
        <v>1562.7615511978033</v>
      </c>
      <c r="P53" s="4">
        <v>1571.2741704911309</v>
      </c>
      <c r="Q53" s="4">
        <v>1535.5019122517881</v>
      </c>
      <c r="R53" s="4">
        <v>1543.0554979222738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26.316014677578035</v>
      </c>
      <c r="D60" s="5">
        <v>29.349441795285479</v>
      </c>
      <c r="E60" s="5">
        <v>30.995527587604233</v>
      </c>
      <c r="F60" s="5">
        <v>33.076126362973568</v>
      </c>
      <c r="G60" s="5">
        <v>35.832534655307875</v>
      </c>
      <c r="H60" s="5">
        <v>36.517779505727752</v>
      </c>
      <c r="I60" s="5">
        <v>37.350363032217018</v>
      </c>
      <c r="J60" s="5">
        <v>41.483429629927606</v>
      </c>
      <c r="K60" s="5">
        <v>41.647609924463659</v>
      </c>
      <c r="L60" s="5">
        <v>42.610741692257605</v>
      </c>
      <c r="M60" s="5">
        <v>44.871905371470774</v>
      </c>
      <c r="N60" s="5">
        <v>50.467584014678899</v>
      </c>
      <c r="O60" s="5">
        <v>54.280470659535744</v>
      </c>
      <c r="P60" s="5">
        <v>57.425421737112536</v>
      </c>
      <c r="Q60" s="5">
        <v>62.630075374949421</v>
      </c>
      <c r="R60" s="5">
        <v>64.603820700768807</v>
      </c>
    </row>
    <row r="61" spans="1:18" ht="11.25" customHeight="1" x14ac:dyDescent="0.25">
      <c r="A61" s="46" t="s">
        <v>171</v>
      </c>
      <c r="B61" s="47" t="s">
        <v>170</v>
      </c>
      <c r="C61" s="5">
        <v>52.84405501979343</v>
      </c>
      <c r="D61" s="5">
        <v>54.017383747474469</v>
      </c>
      <c r="E61" s="5">
        <v>59.028171602639631</v>
      </c>
      <c r="F61" s="5">
        <v>60.119970235446992</v>
      </c>
      <c r="G61" s="5">
        <v>66.008206924488192</v>
      </c>
      <c r="H61" s="5">
        <v>72.449731551322088</v>
      </c>
      <c r="I61" s="5">
        <v>77.093877454933889</v>
      </c>
      <c r="J61" s="5">
        <v>86.867243765749777</v>
      </c>
      <c r="K61" s="5">
        <v>80.696118489362888</v>
      </c>
      <c r="L61" s="5">
        <v>82.866994470188828</v>
      </c>
      <c r="M61" s="5">
        <v>75.467231784075963</v>
      </c>
      <c r="N61" s="5">
        <v>95.267487306351853</v>
      </c>
      <c r="O61" s="5">
        <v>91.789023930993125</v>
      </c>
      <c r="P61" s="5">
        <v>90.498206881888962</v>
      </c>
      <c r="Q61" s="5">
        <v>119.9181707935453</v>
      </c>
      <c r="R61" s="5">
        <v>115.75376747231594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8.6701060475781002</v>
      </c>
      <c r="D64" s="4">
        <v>9.7979199999999995</v>
      </c>
      <c r="E64" s="4">
        <v>10.99999</v>
      </c>
      <c r="F64" s="4">
        <v>11.89781</v>
      </c>
      <c r="G64" s="4">
        <v>12.902890000000001</v>
      </c>
      <c r="H64" s="4">
        <v>13.733629578629049</v>
      </c>
      <c r="I64" s="4">
        <v>14.40072</v>
      </c>
      <c r="J64" s="4">
        <v>15.277510000000001</v>
      </c>
      <c r="K64" s="4">
        <v>16.200029999999998</v>
      </c>
      <c r="L64" s="4">
        <v>17.69678</v>
      </c>
      <c r="M64" s="4">
        <v>18.988267704833646</v>
      </c>
      <c r="N64" s="4">
        <v>19.871992282761219</v>
      </c>
      <c r="O64" s="4">
        <v>20.445199753714451</v>
      </c>
      <c r="P64" s="4">
        <v>21.137861851533401</v>
      </c>
      <c r="Q64" s="4">
        <v>21.543899875800101</v>
      </c>
      <c r="R64" s="4">
        <v>21.7349765931021</v>
      </c>
    </row>
    <row r="65" spans="1:18" ht="11.25" customHeight="1" x14ac:dyDescent="0.25">
      <c r="A65" s="50" t="s">
        <v>163</v>
      </c>
      <c r="B65" s="51" t="s">
        <v>162</v>
      </c>
      <c r="C65" s="7">
        <v>8.6701060475781002</v>
      </c>
      <c r="D65" s="7">
        <v>9.7979199999999995</v>
      </c>
      <c r="E65" s="7">
        <v>10.99999</v>
      </c>
      <c r="F65" s="7">
        <v>11.89781</v>
      </c>
      <c r="G65" s="7">
        <v>12.902890000000001</v>
      </c>
      <c r="H65" s="7">
        <v>13.733629578629049</v>
      </c>
      <c r="I65" s="7">
        <v>14.40072</v>
      </c>
      <c r="J65" s="7">
        <v>15.277510000000001</v>
      </c>
      <c r="K65" s="7">
        <v>16.200029999999998</v>
      </c>
      <c r="L65" s="7">
        <v>17.69678</v>
      </c>
      <c r="M65" s="7">
        <v>18.988267704833646</v>
      </c>
      <c r="N65" s="7">
        <v>19.871992282761219</v>
      </c>
      <c r="O65" s="7">
        <v>20.445199753714451</v>
      </c>
      <c r="P65" s="7">
        <v>21.137861851533401</v>
      </c>
      <c r="Q65" s="7">
        <v>21.543899875800101</v>
      </c>
      <c r="R65" s="7">
        <v>21.7349765931021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44.173948972215328</v>
      </c>
      <c r="D68" s="4">
        <v>44.219463747474471</v>
      </c>
      <c r="E68" s="4">
        <v>48.028181602639634</v>
      </c>
      <c r="F68" s="4">
        <v>48.222160235446992</v>
      </c>
      <c r="G68" s="4">
        <v>53.105316924488193</v>
      </c>
      <c r="H68" s="4">
        <v>58.716101972693046</v>
      </c>
      <c r="I68" s="4">
        <v>62.693157454933889</v>
      </c>
      <c r="J68" s="4">
        <v>71.58973376574977</v>
      </c>
      <c r="K68" s="4">
        <v>64.49608848936289</v>
      </c>
      <c r="L68" s="4">
        <v>65.170214470188824</v>
      </c>
      <c r="M68" s="4">
        <v>56.478964079242317</v>
      </c>
      <c r="N68" s="4">
        <v>75.395495023590641</v>
      </c>
      <c r="O68" s="4">
        <v>71.343824177278677</v>
      </c>
      <c r="P68" s="4">
        <v>69.36034503035556</v>
      </c>
      <c r="Q68" s="4">
        <v>98.374270917745193</v>
      </c>
      <c r="R68" s="4">
        <v>94.018790879213839</v>
      </c>
    </row>
    <row r="69" spans="1:18" ht="11.25" customHeight="1" x14ac:dyDescent="0.25">
      <c r="A69" s="50" t="s">
        <v>155</v>
      </c>
      <c r="B69" s="51" t="s">
        <v>154</v>
      </c>
      <c r="C69" s="7">
        <v>44.173948972215328</v>
      </c>
      <c r="D69" s="7">
        <v>44.219463747474471</v>
      </c>
      <c r="E69" s="7">
        <v>48.028181602639634</v>
      </c>
      <c r="F69" s="7">
        <v>48.222160235446992</v>
      </c>
      <c r="G69" s="7">
        <v>53.105316924488193</v>
      </c>
      <c r="H69" s="7">
        <v>58.716101972693046</v>
      </c>
      <c r="I69" s="7">
        <v>62.693157454933889</v>
      </c>
      <c r="J69" s="7">
        <v>71.58973376574977</v>
      </c>
      <c r="K69" s="7">
        <v>64.49608848936289</v>
      </c>
      <c r="L69" s="7">
        <v>65.170214470188824</v>
      </c>
      <c r="M69" s="7">
        <v>56.478964079242317</v>
      </c>
      <c r="N69" s="7">
        <v>75.395495023590641</v>
      </c>
      <c r="O69" s="7">
        <v>71.343824177278677</v>
      </c>
      <c r="P69" s="7">
        <v>69.36034503035556</v>
      </c>
      <c r="Q69" s="7">
        <v>98.374270917745193</v>
      </c>
      <c r="R69" s="7">
        <v>94.018790879213839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176.85314664659592</v>
      </c>
      <c r="D79" s="5">
        <v>143.09180263125199</v>
      </c>
      <c r="E79" s="5">
        <v>145.41947727368137</v>
      </c>
      <c r="F79" s="5">
        <v>138.21659698122284</v>
      </c>
      <c r="G79" s="5">
        <v>131.67528494742299</v>
      </c>
      <c r="H79" s="5">
        <v>130.34518375723047</v>
      </c>
      <c r="I79" s="5">
        <v>127.24893987120767</v>
      </c>
      <c r="J79" s="5">
        <v>125.69446431744896</v>
      </c>
      <c r="K79" s="5">
        <v>118.62362492440153</v>
      </c>
      <c r="L79" s="5">
        <v>118.29240841074044</v>
      </c>
      <c r="M79" s="5">
        <v>111.15361068035919</v>
      </c>
      <c r="N79" s="5">
        <v>123.00847345501393</v>
      </c>
      <c r="O79" s="5">
        <v>137.94717230510781</v>
      </c>
      <c r="P79" s="5">
        <v>152.82845451925539</v>
      </c>
      <c r="Q79" s="5">
        <v>169.1082142145778</v>
      </c>
      <c r="R79" s="5">
        <v>181.75082373982582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680.51436025621399</v>
      </c>
      <c r="D2" s="45">
        <v>695.7146389900463</v>
      </c>
      <c r="E2" s="45">
        <v>715.55426346035495</v>
      </c>
      <c r="F2" s="45">
        <v>718.17371049589053</v>
      </c>
      <c r="G2" s="45">
        <v>719.93534203345621</v>
      </c>
      <c r="H2" s="45">
        <v>727.36189914201452</v>
      </c>
      <c r="I2" s="45">
        <v>756.14250078094619</v>
      </c>
      <c r="J2" s="45">
        <v>768.15033243786627</v>
      </c>
      <c r="K2" s="45">
        <v>775.46582929771864</v>
      </c>
      <c r="L2" s="45">
        <v>767.24764235285988</v>
      </c>
      <c r="M2" s="45">
        <v>775.54060441767183</v>
      </c>
      <c r="N2" s="45">
        <v>784.86582057177941</v>
      </c>
      <c r="O2" s="45">
        <v>794.10396540279498</v>
      </c>
      <c r="P2" s="45">
        <v>804.56691322879669</v>
      </c>
      <c r="Q2" s="45">
        <v>808.74006399531572</v>
      </c>
      <c r="R2" s="45">
        <v>807.55699155520995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21.130571932148875</v>
      </c>
      <c r="D21" s="5">
        <v>21.551834797184316</v>
      </c>
      <c r="E21" s="5">
        <v>20.199120567946316</v>
      </c>
      <c r="F21" s="5">
        <v>19.885644582186639</v>
      </c>
      <c r="G21" s="5">
        <v>19.365209860986749</v>
      </c>
      <c r="H21" s="5">
        <v>18.32771116968323</v>
      </c>
      <c r="I21" s="5">
        <v>20.976783879856896</v>
      </c>
      <c r="J21" s="5">
        <v>19.22882462700538</v>
      </c>
      <c r="K21" s="5">
        <v>20.75870356382941</v>
      </c>
      <c r="L21" s="5">
        <v>20.625634203325834</v>
      </c>
      <c r="M21" s="5">
        <v>24.839973248133202</v>
      </c>
      <c r="N21" s="5">
        <v>18.173815536685364</v>
      </c>
      <c r="O21" s="5">
        <v>20.167564793307157</v>
      </c>
      <c r="P21" s="5">
        <v>22.272732977776059</v>
      </c>
      <c r="Q21" s="5">
        <v>15.774399728684827</v>
      </c>
      <c r="R21" s="5">
        <v>15.647644751787137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21.130571932148875</v>
      </c>
      <c r="D30" s="4">
        <v>21.551834797184316</v>
      </c>
      <c r="E30" s="4">
        <v>20.199120567946316</v>
      </c>
      <c r="F30" s="4">
        <v>19.885644582186639</v>
      </c>
      <c r="G30" s="4">
        <v>19.365209860986749</v>
      </c>
      <c r="H30" s="4">
        <v>18.32771116968323</v>
      </c>
      <c r="I30" s="4">
        <v>20.976783879856896</v>
      </c>
      <c r="J30" s="4">
        <v>19.22882462700538</v>
      </c>
      <c r="K30" s="4">
        <v>20.75870356382941</v>
      </c>
      <c r="L30" s="4">
        <v>20.625634203325834</v>
      </c>
      <c r="M30" s="4">
        <v>24.839973248133202</v>
      </c>
      <c r="N30" s="4">
        <v>18.173815536685364</v>
      </c>
      <c r="O30" s="4">
        <v>20.167564793307157</v>
      </c>
      <c r="P30" s="4">
        <v>22.272732977776059</v>
      </c>
      <c r="Q30" s="4">
        <v>15.774399728684827</v>
      </c>
      <c r="R30" s="4">
        <v>15.647644751787137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21.130571932148875</v>
      </c>
      <c r="D34" s="7">
        <v>21.551834797184316</v>
      </c>
      <c r="E34" s="7">
        <v>20.199120567946316</v>
      </c>
      <c r="F34" s="7">
        <v>19.885644582186639</v>
      </c>
      <c r="G34" s="7">
        <v>19.365209860986749</v>
      </c>
      <c r="H34" s="7">
        <v>18.32771116968323</v>
      </c>
      <c r="I34" s="7">
        <v>20.976783879856896</v>
      </c>
      <c r="J34" s="7">
        <v>19.22882462700538</v>
      </c>
      <c r="K34" s="7">
        <v>20.75870356382941</v>
      </c>
      <c r="L34" s="7">
        <v>20.625634203325834</v>
      </c>
      <c r="M34" s="7">
        <v>24.839973248133202</v>
      </c>
      <c r="N34" s="7">
        <v>18.173815536685364</v>
      </c>
      <c r="O34" s="7">
        <v>20.167564793307157</v>
      </c>
      <c r="P34" s="7">
        <v>22.272732977776059</v>
      </c>
      <c r="Q34" s="7">
        <v>15.774399728684827</v>
      </c>
      <c r="R34" s="7">
        <v>15.647644751787137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581.23208282631413</v>
      </c>
      <c r="D52" s="5">
        <v>593.99557910592682</v>
      </c>
      <c r="E52" s="5">
        <v>610.18660539427378</v>
      </c>
      <c r="F52" s="5">
        <v>612.09598268682851</v>
      </c>
      <c r="G52" s="5">
        <v>613.30284235555541</v>
      </c>
      <c r="H52" s="5">
        <v>618.71825785079432</v>
      </c>
      <c r="I52" s="5">
        <v>643.62618662215709</v>
      </c>
      <c r="J52" s="5">
        <v>647.73319907198277</v>
      </c>
      <c r="K52" s="5">
        <v>659.09526669319439</v>
      </c>
      <c r="L52" s="5">
        <v>648.1793072782948</v>
      </c>
      <c r="M52" s="5">
        <v>659.29405684930362</v>
      </c>
      <c r="N52" s="5">
        <v>653.1764124760158</v>
      </c>
      <c r="O52" s="5">
        <v>653.50315365522295</v>
      </c>
      <c r="P52" s="5">
        <v>659.23033922083027</v>
      </c>
      <c r="Q52" s="5">
        <v>650.13024885517075</v>
      </c>
      <c r="R52" s="5">
        <v>648.8295007343329</v>
      </c>
    </row>
    <row r="53" spans="1:18" ht="11.25" customHeight="1" x14ac:dyDescent="0.25">
      <c r="A53" s="48" t="s">
        <v>187</v>
      </c>
      <c r="B53" s="49" t="s">
        <v>186</v>
      </c>
      <c r="C53" s="4">
        <v>581.23208282631413</v>
      </c>
      <c r="D53" s="4">
        <v>593.99557910592682</v>
      </c>
      <c r="E53" s="4">
        <v>610.18660539427378</v>
      </c>
      <c r="F53" s="4">
        <v>612.09598268682851</v>
      </c>
      <c r="G53" s="4">
        <v>613.30284235555541</v>
      </c>
      <c r="H53" s="4">
        <v>618.71825785079432</v>
      </c>
      <c r="I53" s="4">
        <v>643.62618662215709</v>
      </c>
      <c r="J53" s="4">
        <v>647.73319907198277</v>
      </c>
      <c r="K53" s="4">
        <v>659.09526669319439</v>
      </c>
      <c r="L53" s="4">
        <v>648.1793072782948</v>
      </c>
      <c r="M53" s="4">
        <v>659.29405684930362</v>
      </c>
      <c r="N53" s="4">
        <v>653.1764124760158</v>
      </c>
      <c r="O53" s="4">
        <v>653.50315365522295</v>
      </c>
      <c r="P53" s="4">
        <v>659.23033922083027</v>
      </c>
      <c r="Q53" s="4">
        <v>650.13024885517075</v>
      </c>
      <c r="R53" s="4">
        <v>648.8295007343329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6.44883920894239</v>
      </c>
      <c r="D61" s="5">
        <v>6.4012900000000004</v>
      </c>
      <c r="E61" s="5">
        <v>6.4012900000000004</v>
      </c>
      <c r="F61" s="5">
        <v>6.4012500000000001</v>
      </c>
      <c r="G61" s="5">
        <v>6.4</v>
      </c>
      <c r="H61" s="5">
        <v>6.4488368913056151</v>
      </c>
      <c r="I61" s="5">
        <v>6.4</v>
      </c>
      <c r="J61" s="5">
        <v>6.3999899999999998</v>
      </c>
      <c r="K61" s="5">
        <v>6.4</v>
      </c>
      <c r="L61" s="5">
        <v>6.3999899999999998</v>
      </c>
      <c r="M61" s="5">
        <v>6.4488414987758409</v>
      </c>
      <c r="N61" s="5">
        <v>6.4486841552237903</v>
      </c>
      <c r="O61" s="5">
        <v>6.4488416377851951</v>
      </c>
      <c r="P61" s="5">
        <v>6.44883920894239</v>
      </c>
      <c r="Q61" s="5">
        <v>6.4488418763245496</v>
      </c>
      <c r="R61" s="5">
        <v>6.44883920894239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6.44883920894239</v>
      </c>
      <c r="D68" s="4">
        <v>6.4012900000000004</v>
      </c>
      <c r="E68" s="4">
        <v>6.4012900000000004</v>
      </c>
      <c r="F68" s="4">
        <v>6.4012500000000001</v>
      </c>
      <c r="G68" s="4">
        <v>6.4</v>
      </c>
      <c r="H68" s="4">
        <v>6.4488368913056151</v>
      </c>
      <c r="I68" s="4">
        <v>6.4</v>
      </c>
      <c r="J68" s="4">
        <v>6.3999899999999998</v>
      </c>
      <c r="K68" s="4">
        <v>6.4</v>
      </c>
      <c r="L68" s="4">
        <v>6.3999899999999998</v>
      </c>
      <c r="M68" s="4">
        <v>6.4488414987758409</v>
      </c>
      <c r="N68" s="4">
        <v>6.4486841552237903</v>
      </c>
      <c r="O68" s="4">
        <v>6.4488416377851951</v>
      </c>
      <c r="P68" s="4">
        <v>6.44883920894239</v>
      </c>
      <c r="Q68" s="4">
        <v>6.4488418763245496</v>
      </c>
      <c r="R68" s="4">
        <v>6.44883920894239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6.44883920894239</v>
      </c>
      <c r="D70" s="7">
        <v>6.4012900000000004</v>
      </c>
      <c r="E70" s="7">
        <v>6.4012900000000004</v>
      </c>
      <c r="F70" s="7">
        <v>6.4012500000000001</v>
      </c>
      <c r="G70" s="7">
        <v>6.4</v>
      </c>
      <c r="H70" s="7">
        <v>6.4488368913056151</v>
      </c>
      <c r="I70" s="7">
        <v>6.4</v>
      </c>
      <c r="J70" s="7">
        <v>6.3999899999999998</v>
      </c>
      <c r="K70" s="7">
        <v>6.4</v>
      </c>
      <c r="L70" s="7">
        <v>6.3999899999999998</v>
      </c>
      <c r="M70" s="7">
        <v>6.4488414987758409</v>
      </c>
      <c r="N70" s="7">
        <v>6.4486841552237903</v>
      </c>
      <c r="O70" s="7">
        <v>6.4488416377851951</v>
      </c>
      <c r="P70" s="7">
        <v>6.44883920894239</v>
      </c>
      <c r="Q70" s="7">
        <v>6.4488418763245496</v>
      </c>
      <c r="R70" s="7">
        <v>6.44883920894239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71.702866288808565</v>
      </c>
      <c r="D79" s="5">
        <v>73.765935086935059</v>
      </c>
      <c r="E79" s="5">
        <v>78.767247498134751</v>
      </c>
      <c r="F79" s="5">
        <v>79.790833226875392</v>
      </c>
      <c r="G79" s="5">
        <v>80.867289816914109</v>
      </c>
      <c r="H79" s="5">
        <v>83.867093230231376</v>
      </c>
      <c r="I79" s="5">
        <v>85.139530278932313</v>
      </c>
      <c r="J79" s="5">
        <v>94.788318738878203</v>
      </c>
      <c r="K79" s="5">
        <v>89.211859040694918</v>
      </c>
      <c r="L79" s="5">
        <v>92.042710871239223</v>
      </c>
      <c r="M79" s="5">
        <v>84.957732821459146</v>
      </c>
      <c r="N79" s="5">
        <v>107.06690840385454</v>
      </c>
      <c r="O79" s="5">
        <v>113.98440531647964</v>
      </c>
      <c r="P79" s="5">
        <v>116.61500182124794</v>
      </c>
      <c r="Q79" s="5">
        <v>136.38657353513568</v>
      </c>
      <c r="R79" s="5">
        <v>136.63100686014752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274.23016199133718</v>
      </c>
      <c r="D2" s="45">
        <v>289.26950241067505</v>
      </c>
      <c r="E2" s="45">
        <v>301.58253198492935</v>
      </c>
      <c r="F2" s="45">
        <v>311.84687180950203</v>
      </c>
      <c r="G2" s="45">
        <v>318.11393831940626</v>
      </c>
      <c r="H2" s="45">
        <v>323.32678268514604</v>
      </c>
      <c r="I2" s="45">
        <v>326.28993097646895</v>
      </c>
      <c r="J2" s="45">
        <v>328.09968400530903</v>
      </c>
      <c r="K2" s="45">
        <v>327.91016407464514</v>
      </c>
      <c r="L2" s="45">
        <v>327.60109388987354</v>
      </c>
      <c r="M2" s="45">
        <v>326.11587031727407</v>
      </c>
      <c r="N2" s="45">
        <v>323.28915070826366</v>
      </c>
      <c r="O2" s="45">
        <v>319.26182198535287</v>
      </c>
      <c r="P2" s="45">
        <v>316.42064465129278</v>
      </c>
      <c r="Q2" s="45">
        <v>316.32855153911208</v>
      </c>
      <c r="R2" s="45">
        <v>317.10865781832786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274.23016199133718</v>
      </c>
      <c r="D79" s="5">
        <v>289.26950241067505</v>
      </c>
      <c r="E79" s="5">
        <v>301.58253198492935</v>
      </c>
      <c r="F79" s="5">
        <v>311.84687180950203</v>
      </c>
      <c r="G79" s="5">
        <v>318.11393831940626</v>
      </c>
      <c r="H79" s="5">
        <v>323.32678268514604</v>
      </c>
      <c r="I79" s="5">
        <v>326.28993097646895</v>
      </c>
      <c r="J79" s="5">
        <v>328.09968400530903</v>
      </c>
      <c r="K79" s="5">
        <v>327.91016407464514</v>
      </c>
      <c r="L79" s="5">
        <v>327.60109388987354</v>
      </c>
      <c r="M79" s="5">
        <v>326.11587031727407</v>
      </c>
      <c r="N79" s="5">
        <v>323.28915070826366</v>
      </c>
      <c r="O79" s="5">
        <v>319.26182198535287</v>
      </c>
      <c r="P79" s="5">
        <v>316.42064465129278</v>
      </c>
      <c r="Q79" s="5">
        <v>316.32855153911208</v>
      </c>
      <c r="R79" s="5">
        <v>317.10865781832786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102.99115683701062</v>
      </c>
      <c r="D2" s="45">
        <v>102.24129208040385</v>
      </c>
      <c r="E2" s="45">
        <v>101.83263164150259</v>
      </c>
      <c r="F2" s="45">
        <v>101.7957463865442</v>
      </c>
      <c r="G2" s="45">
        <v>101.73012217179104</v>
      </c>
      <c r="H2" s="45">
        <v>101.89971179714001</v>
      </c>
      <c r="I2" s="45">
        <v>102.12050577397508</v>
      </c>
      <c r="J2" s="45">
        <v>100.82917006701923</v>
      </c>
      <c r="K2" s="45">
        <v>100.20389264875872</v>
      </c>
      <c r="L2" s="45">
        <v>98.912417453129265</v>
      </c>
      <c r="M2" s="45">
        <v>99.336705234387694</v>
      </c>
      <c r="N2" s="45">
        <v>100.06424155196265</v>
      </c>
      <c r="O2" s="45">
        <v>100.6769341175216</v>
      </c>
      <c r="P2" s="45">
        <v>101.45670093564074</v>
      </c>
      <c r="Q2" s="45">
        <v>101.81649010874891</v>
      </c>
      <c r="R2" s="45">
        <v>102.31473520944206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102.99115683701062</v>
      </c>
      <c r="D79" s="5">
        <v>102.24129208040385</v>
      </c>
      <c r="E79" s="5">
        <v>101.83263164150259</v>
      </c>
      <c r="F79" s="5">
        <v>101.7957463865442</v>
      </c>
      <c r="G79" s="5">
        <v>101.73012217179104</v>
      </c>
      <c r="H79" s="5">
        <v>101.89971179714001</v>
      </c>
      <c r="I79" s="5">
        <v>102.12050577397508</v>
      </c>
      <c r="J79" s="5">
        <v>100.82917006701923</v>
      </c>
      <c r="K79" s="5">
        <v>100.20389264875872</v>
      </c>
      <c r="L79" s="5">
        <v>98.912417453129265</v>
      </c>
      <c r="M79" s="5">
        <v>99.336705234387694</v>
      </c>
      <c r="N79" s="5">
        <v>100.06424155196265</v>
      </c>
      <c r="O79" s="5">
        <v>100.6769341175216</v>
      </c>
      <c r="P79" s="5">
        <v>101.45670093564074</v>
      </c>
      <c r="Q79" s="5">
        <v>101.81649010874891</v>
      </c>
      <c r="R79" s="5">
        <v>102.31473520944206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87.529728804676907</v>
      </c>
      <c r="D2" s="45">
        <v>92.718648837800401</v>
      </c>
      <c r="E2" s="45">
        <v>97.798223124820481</v>
      </c>
      <c r="F2" s="45">
        <v>102.64763370933788</v>
      </c>
      <c r="G2" s="45">
        <v>107.73919062285984</v>
      </c>
      <c r="H2" s="45">
        <v>113.63550626725846</v>
      </c>
      <c r="I2" s="45">
        <v>119.51320065564248</v>
      </c>
      <c r="J2" s="45">
        <v>124.74829112962746</v>
      </c>
      <c r="K2" s="45">
        <v>130.95824298150706</v>
      </c>
      <c r="L2" s="45">
        <v>138.61449004280286</v>
      </c>
      <c r="M2" s="45">
        <v>146.36888622611522</v>
      </c>
      <c r="N2" s="45">
        <v>149.561990742425</v>
      </c>
      <c r="O2" s="45">
        <v>150.38167420123057</v>
      </c>
      <c r="P2" s="45">
        <v>150.41614270151402</v>
      </c>
      <c r="Q2" s="45">
        <v>150.42951548444677</v>
      </c>
      <c r="R2" s="45">
        <v>148.0203905280882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87.529728804676907</v>
      </c>
      <c r="D79" s="5">
        <v>92.718648837800401</v>
      </c>
      <c r="E79" s="5">
        <v>97.798223124820481</v>
      </c>
      <c r="F79" s="5">
        <v>102.64763370933788</v>
      </c>
      <c r="G79" s="5">
        <v>107.73919062285984</v>
      </c>
      <c r="H79" s="5">
        <v>113.63550626725846</v>
      </c>
      <c r="I79" s="5">
        <v>119.51320065564248</v>
      </c>
      <c r="J79" s="5">
        <v>124.74829112962746</v>
      </c>
      <c r="K79" s="5">
        <v>130.95824298150706</v>
      </c>
      <c r="L79" s="5">
        <v>138.61449004280286</v>
      </c>
      <c r="M79" s="5">
        <v>146.36888622611522</v>
      </c>
      <c r="N79" s="5">
        <v>149.561990742425</v>
      </c>
      <c r="O79" s="5">
        <v>150.38167420123057</v>
      </c>
      <c r="P79" s="5">
        <v>150.41614270151402</v>
      </c>
      <c r="Q79" s="5">
        <v>150.42951548444677</v>
      </c>
      <c r="R79" s="5">
        <v>148.0203905280882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46.500178272067913</v>
      </c>
      <c r="D2" s="45">
        <v>49.752032539613822</v>
      </c>
      <c r="E2" s="45">
        <v>52.87815687146098</v>
      </c>
      <c r="F2" s="45">
        <v>55.755729889278932</v>
      </c>
      <c r="G2" s="45">
        <v>58.945261648950719</v>
      </c>
      <c r="H2" s="45">
        <v>61.69020235541182</v>
      </c>
      <c r="I2" s="45">
        <v>63.505080234426806</v>
      </c>
      <c r="J2" s="45">
        <v>65.299078337342792</v>
      </c>
      <c r="K2" s="45">
        <v>66.713176630804682</v>
      </c>
      <c r="L2" s="45">
        <v>68.0054101034941</v>
      </c>
      <c r="M2" s="45">
        <v>69.370663259109207</v>
      </c>
      <c r="N2" s="45">
        <v>70.147132706765177</v>
      </c>
      <c r="O2" s="45">
        <v>70.694020222940424</v>
      </c>
      <c r="P2" s="45">
        <v>71.197765380791267</v>
      </c>
      <c r="Q2" s="45">
        <v>71.048289699844005</v>
      </c>
      <c r="R2" s="45">
        <v>71.035475232298026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46.500178272067913</v>
      </c>
      <c r="D79" s="5">
        <v>49.752032539613822</v>
      </c>
      <c r="E79" s="5">
        <v>52.87815687146098</v>
      </c>
      <c r="F79" s="5">
        <v>55.755729889278932</v>
      </c>
      <c r="G79" s="5">
        <v>58.945261648950719</v>
      </c>
      <c r="H79" s="5">
        <v>61.69020235541182</v>
      </c>
      <c r="I79" s="5">
        <v>63.505080234426806</v>
      </c>
      <c r="J79" s="5">
        <v>65.299078337342792</v>
      </c>
      <c r="K79" s="5">
        <v>66.713176630804682</v>
      </c>
      <c r="L79" s="5">
        <v>68.0054101034941</v>
      </c>
      <c r="M79" s="5">
        <v>69.370663259109207</v>
      </c>
      <c r="N79" s="5">
        <v>70.147132706765177</v>
      </c>
      <c r="O79" s="5">
        <v>70.694020222940424</v>
      </c>
      <c r="P79" s="5">
        <v>71.197765380791267</v>
      </c>
      <c r="Q79" s="5">
        <v>71.048289699844005</v>
      </c>
      <c r="R79" s="5">
        <v>71.035475232298026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208.66274086594365</v>
      </c>
      <c r="D2" s="45">
        <v>235.30904822718347</v>
      </c>
      <c r="E2" s="45">
        <v>257.12287214365296</v>
      </c>
      <c r="F2" s="45">
        <v>277.13329221453205</v>
      </c>
      <c r="G2" s="45">
        <v>293.75230805709293</v>
      </c>
      <c r="H2" s="45">
        <v>312.21904174916307</v>
      </c>
      <c r="I2" s="45">
        <v>325.48617033133525</v>
      </c>
      <c r="J2" s="45">
        <v>332.43056403179418</v>
      </c>
      <c r="K2" s="45">
        <v>340.90064148554904</v>
      </c>
      <c r="L2" s="45">
        <v>353.58062146694107</v>
      </c>
      <c r="M2" s="45">
        <v>363.10630920431225</v>
      </c>
      <c r="N2" s="45">
        <v>367.5984629028373</v>
      </c>
      <c r="O2" s="45">
        <v>369.1530072092624</v>
      </c>
      <c r="P2" s="45">
        <v>370.67218215425612</v>
      </c>
      <c r="Q2" s="45">
        <v>367.15598526278831</v>
      </c>
      <c r="R2" s="45">
        <v>357.33077628169013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208.66274086594365</v>
      </c>
      <c r="D79" s="5">
        <v>235.30904822718347</v>
      </c>
      <c r="E79" s="5">
        <v>257.12287214365296</v>
      </c>
      <c r="F79" s="5">
        <v>277.13329221453205</v>
      </c>
      <c r="G79" s="5">
        <v>293.75230805709293</v>
      </c>
      <c r="H79" s="5">
        <v>312.21904174916307</v>
      </c>
      <c r="I79" s="5">
        <v>325.48617033133525</v>
      </c>
      <c r="J79" s="5">
        <v>332.43056403179418</v>
      </c>
      <c r="K79" s="5">
        <v>340.90064148554904</v>
      </c>
      <c r="L79" s="5">
        <v>353.58062146694107</v>
      </c>
      <c r="M79" s="5">
        <v>363.10630920431225</v>
      </c>
      <c r="N79" s="5">
        <v>367.5984629028373</v>
      </c>
      <c r="O79" s="5">
        <v>369.1530072092624</v>
      </c>
      <c r="P79" s="5">
        <v>370.67218215425612</v>
      </c>
      <c r="Q79" s="5">
        <v>367.15598526278831</v>
      </c>
      <c r="R79" s="5">
        <v>357.33077628169013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72.988987366149985</v>
      </c>
      <c r="D2" s="45">
        <v>75.549538540798096</v>
      </c>
      <c r="E2" s="45">
        <v>78.47583098670583</v>
      </c>
      <c r="F2" s="45">
        <v>81.90280383277674</v>
      </c>
      <c r="G2" s="45">
        <v>84.460077785703646</v>
      </c>
      <c r="H2" s="45">
        <v>88.58159068630512</v>
      </c>
      <c r="I2" s="45">
        <v>91.650674753501335</v>
      </c>
      <c r="J2" s="45">
        <v>95.448337485388976</v>
      </c>
      <c r="K2" s="45">
        <v>96.974139186048632</v>
      </c>
      <c r="L2" s="45">
        <v>98.210134126236369</v>
      </c>
      <c r="M2" s="45">
        <v>100.25148432686916</v>
      </c>
      <c r="N2" s="45">
        <v>101.4938330382885</v>
      </c>
      <c r="O2" s="45">
        <v>101.28993371075534</v>
      </c>
      <c r="P2" s="45">
        <v>101.45132827771104</v>
      </c>
      <c r="Q2" s="45">
        <v>100.24161458175445</v>
      </c>
      <c r="R2" s="45">
        <v>97.525588572640189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72.988987366149985</v>
      </c>
      <c r="D79" s="5">
        <v>75.549538540798096</v>
      </c>
      <c r="E79" s="5">
        <v>78.47583098670583</v>
      </c>
      <c r="F79" s="5">
        <v>81.90280383277674</v>
      </c>
      <c r="G79" s="5">
        <v>84.460077785703646</v>
      </c>
      <c r="H79" s="5">
        <v>88.58159068630512</v>
      </c>
      <c r="I79" s="5">
        <v>91.650674753501335</v>
      </c>
      <c r="J79" s="5">
        <v>95.448337485388976</v>
      </c>
      <c r="K79" s="5">
        <v>96.974139186048632</v>
      </c>
      <c r="L79" s="5">
        <v>98.210134126236369</v>
      </c>
      <c r="M79" s="5">
        <v>100.25148432686916</v>
      </c>
      <c r="N79" s="5">
        <v>101.4938330382885</v>
      </c>
      <c r="O79" s="5">
        <v>101.28993371075534</v>
      </c>
      <c r="P79" s="5">
        <v>101.45132827771104</v>
      </c>
      <c r="Q79" s="5">
        <v>100.24161458175445</v>
      </c>
      <c r="R79" s="5">
        <v>97.525588572640189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371.81717278535979</v>
      </c>
      <c r="D2" s="45">
        <v>371.25316763540377</v>
      </c>
      <c r="E2" s="45">
        <v>367.7702299213463</v>
      </c>
      <c r="F2" s="45">
        <v>365.01185436307662</v>
      </c>
      <c r="G2" s="45">
        <v>362.01203013527572</v>
      </c>
      <c r="H2" s="45">
        <v>358.37220131554938</v>
      </c>
      <c r="I2" s="45">
        <v>355.97846337582604</v>
      </c>
      <c r="J2" s="45">
        <v>352.46494057741751</v>
      </c>
      <c r="K2" s="45">
        <v>343.14520060210003</v>
      </c>
      <c r="L2" s="45">
        <v>330.37929402905138</v>
      </c>
      <c r="M2" s="45">
        <v>316.1468611114563</v>
      </c>
      <c r="N2" s="45">
        <v>287.56728136359476</v>
      </c>
      <c r="O2" s="45">
        <v>246.70734023046714</v>
      </c>
      <c r="P2" s="45">
        <v>205.05021493561628</v>
      </c>
      <c r="Q2" s="45">
        <v>160.97248864417801</v>
      </c>
      <c r="R2" s="45">
        <v>114.95724546580546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371.81717278535979</v>
      </c>
      <c r="D79" s="5">
        <v>371.25316763540377</v>
      </c>
      <c r="E79" s="5">
        <v>367.7702299213463</v>
      </c>
      <c r="F79" s="5">
        <v>365.01185436307662</v>
      </c>
      <c r="G79" s="5">
        <v>362.01203013527572</v>
      </c>
      <c r="H79" s="5">
        <v>358.37220131554938</v>
      </c>
      <c r="I79" s="5">
        <v>355.97846337582604</v>
      </c>
      <c r="J79" s="5">
        <v>352.46494057741751</v>
      </c>
      <c r="K79" s="5">
        <v>343.14520060210003</v>
      </c>
      <c r="L79" s="5">
        <v>330.37929402905138</v>
      </c>
      <c r="M79" s="5">
        <v>316.1468611114563</v>
      </c>
      <c r="N79" s="5">
        <v>287.56728136359476</v>
      </c>
      <c r="O79" s="5">
        <v>246.70734023046714</v>
      </c>
      <c r="P79" s="5">
        <v>205.05021493561628</v>
      </c>
      <c r="Q79" s="5">
        <v>160.97248864417801</v>
      </c>
      <c r="R79" s="5">
        <v>114.95724546580546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79.359450189004917</v>
      </c>
      <c r="D2" s="45">
        <v>82.079212980644101</v>
      </c>
      <c r="E2" s="45">
        <v>84.605162318804261</v>
      </c>
      <c r="F2" s="45">
        <v>88.148813772037698</v>
      </c>
      <c r="G2" s="45">
        <v>91.286443990917718</v>
      </c>
      <c r="H2" s="45">
        <v>93.275084738266656</v>
      </c>
      <c r="I2" s="45">
        <v>95.181449687329646</v>
      </c>
      <c r="J2" s="45">
        <v>98.044871378877573</v>
      </c>
      <c r="K2" s="45">
        <v>99.271838224256513</v>
      </c>
      <c r="L2" s="45">
        <v>100.90550441827946</v>
      </c>
      <c r="M2" s="45">
        <v>103.72146818773321</v>
      </c>
      <c r="N2" s="45">
        <v>106.60948678194842</v>
      </c>
      <c r="O2" s="45">
        <v>108.55449567727881</v>
      </c>
      <c r="P2" s="45">
        <v>111.79282766361449</v>
      </c>
      <c r="Q2" s="45">
        <v>113.92189651287163</v>
      </c>
      <c r="R2" s="45">
        <v>117.80721670073704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79.359450189004917</v>
      </c>
      <c r="D79" s="5">
        <v>82.079212980644101</v>
      </c>
      <c r="E79" s="5">
        <v>84.605162318804261</v>
      </c>
      <c r="F79" s="5">
        <v>88.148813772037698</v>
      </c>
      <c r="G79" s="5">
        <v>91.286443990917718</v>
      </c>
      <c r="H79" s="5">
        <v>93.275084738266656</v>
      </c>
      <c r="I79" s="5">
        <v>95.181449687329646</v>
      </c>
      <c r="J79" s="5">
        <v>98.044871378877573</v>
      </c>
      <c r="K79" s="5">
        <v>99.271838224256513</v>
      </c>
      <c r="L79" s="5">
        <v>100.90550441827946</v>
      </c>
      <c r="M79" s="5">
        <v>103.72146818773321</v>
      </c>
      <c r="N79" s="5">
        <v>106.60948678194842</v>
      </c>
      <c r="O79" s="5">
        <v>108.55449567727881</v>
      </c>
      <c r="P79" s="5">
        <v>111.79282766361449</v>
      </c>
      <c r="Q79" s="5">
        <v>113.92189651287163</v>
      </c>
      <c r="R79" s="5">
        <v>117.80721670073704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473</v>
      </c>
      <c r="B1" s="42" t="s">
        <v>472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6341.7759280852042</v>
      </c>
      <c r="D2" s="45">
        <v>6700.5757664215016</v>
      </c>
      <c r="E2" s="45">
        <v>6643.9084705504893</v>
      </c>
      <c r="F2" s="45">
        <v>6925.4922382408786</v>
      </c>
      <c r="G2" s="45">
        <v>7384.4339926992561</v>
      </c>
      <c r="H2" s="45">
        <v>7013.9741726819093</v>
      </c>
      <c r="I2" s="45">
        <v>7150.3969028696611</v>
      </c>
      <c r="J2" s="45">
        <v>6882.5647389956348</v>
      </c>
      <c r="K2" s="45">
        <v>7185.8834744382193</v>
      </c>
      <c r="L2" s="45">
        <v>7367.8704475532568</v>
      </c>
      <c r="M2" s="45">
        <v>7918.5802009746349</v>
      </c>
      <c r="N2" s="45">
        <v>7031.4324276200759</v>
      </c>
      <c r="O2" s="45">
        <v>7265.5309239920007</v>
      </c>
      <c r="P2" s="45">
        <v>7292.4711490170448</v>
      </c>
      <c r="Q2" s="45">
        <v>6424.2200458145307</v>
      </c>
      <c r="R2" s="45">
        <v>6638.1181370942204</v>
      </c>
    </row>
    <row r="3" spans="1:18" ht="11.25" customHeight="1" x14ac:dyDescent="0.25">
      <c r="A3" s="46" t="s">
        <v>286</v>
      </c>
      <c r="B3" s="47" t="s">
        <v>285</v>
      </c>
      <c r="C3" s="5">
        <v>0.47769240763773974</v>
      </c>
      <c r="D3" s="5">
        <v>0.49137999999999998</v>
      </c>
      <c r="E3" s="5">
        <v>0.49206</v>
      </c>
      <c r="F3" s="5">
        <v>0.93337999999999999</v>
      </c>
      <c r="G3" s="5">
        <v>0.49208000000000002</v>
      </c>
      <c r="H3" s="5">
        <v>0.95539856034814263</v>
      </c>
      <c r="I3" s="5">
        <v>0.93337999999999999</v>
      </c>
      <c r="J3" s="5">
        <v>2.39988</v>
      </c>
      <c r="K3" s="5">
        <v>3.3597600000000001</v>
      </c>
      <c r="L3" s="5">
        <v>3.8101699999999998</v>
      </c>
      <c r="M3" s="5">
        <v>3.8215242655905608</v>
      </c>
      <c r="N3" s="5">
        <v>3.8215294700114608</v>
      </c>
      <c r="O3" s="5">
        <v>3.8213629312385131</v>
      </c>
      <c r="P3" s="5">
        <v>2.3884215170322647</v>
      </c>
      <c r="Q3" s="5">
        <v>0.95536913161529657</v>
      </c>
      <c r="R3" s="5">
        <v>0.95538358650998001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0.47769240763773974</v>
      </c>
      <c r="D15" s="4">
        <v>0.49137999999999998</v>
      </c>
      <c r="E15" s="4">
        <v>0.49206</v>
      </c>
      <c r="F15" s="4">
        <v>0.93337999999999999</v>
      </c>
      <c r="G15" s="4">
        <v>0.49208000000000002</v>
      </c>
      <c r="H15" s="4">
        <v>0.95539856034814263</v>
      </c>
      <c r="I15" s="4">
        <v>0.93337999999999999</v>
      </c>
      <c r="J15" s="4">
        <v>2.39988</v>
      </c>
      <c r="K15" s="4">
        <v>3.3597600000000001</v>
      </c>
      <c r="L15" s="4">
        <v>3.8101699999999998</v>
      </c>
      <c r="M15" s="4">
        <v>3.8215242655905608</v>
      </c>
      <c r="N15" s="4">
        <v>3.8215294700114608</v>
      </c>
      <c r="O15" s="4">
        <v>3.8213629312385131</v>
      </c>
      <c r="P15" s="4">
        <v>2.3884215170322647</v>
      </c>
      <c r="Q15" s="4">
        <v>0.95536913161529657</v>
      </c>
      <c r="R15" s="4">
        <v>0.95538358650998001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0.47769240763773974</v>
      </c>
      <c r="D18" s="7">
        <v>0.49137999999999998</v>
      </c>
      <c r="E18" s="7">
        <v>0.49206</v>
      </c>
      <c r="F18" s="7">
        <v>0.93337999999999999</v>
      </c>
      <c r="G18" s="7">
        <v>0.49208000000000002</v>
      </c>
      <c r="H18" s="7">
        <v>0.95539856034814263</v>
      </c>
      <c r="I18" s="7">
        <v>0.93337999999999999</v>
      </c>
      <c r="J18" s="7">
        <v>2.39988</v>
      </c>
      <c r="K18" s="7">
        <v>3.3597600000000001</v>
      </c>
      <c r="L18" s="7">
        <v>3.8101699999999998</v>
      </c>
      <c r="M18" s="7">
        <v>3.8215242655905608</v>
      </c>
      <c r="N18" s="7">
        <v>3.8215294700114608</v>
      </c>
      <c r="O18" s="7">
        <v>3.8213629312385131</v>
      </c>
      <c r="P18" s="7">
        <v>2.3884215170322647</v>
      </c>
      <c r="Q18" s="7">
        <v>0.95536913161529657</v>
      </c>
      <c r="R18" s="7">
        <v>0.95538358650998001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242.86123715991067</v>
      </c>
      <c r="D21" s="5">
        <v>234.60229000000004</v>
      </c>
      <c r="E21" s="5">
        <v>239.20199000000008</v>
      </c>
      <c r="F21" s="5">
        <v>230.81316999999993</v>
      </c>
      <c r="G21" s="5">
        <v>224.97813000000028</v>
      </c>
      <c r="H21" s="5">
        <v>221.98888251592763</v>
      </c>
      <c r="I21" s="5">
        <v>227.62802999999994</v>
      </c>
      <c r="J21" s="5">
        <v>219.59568999999996</v>
      </c>
      <c r="K21" s="5">
        <v>204.29243999999991</v>
      </c>
      <c r="L21" s="5">
        <v>182.78516999999971</v>
      </c>
      <c r="M21" s="5">
        <v>226.20760350232914</v>
      </c>
      <c r="N21" s="5">
        <v>180.79979431924218</v>
      </c>
      <c r="O21" s="5">
        <v>187.45017446928398</v>
      </c>
      <c r="P21" s="5">
        <v>206.76540715311799</v>
      </c>
      <c r="Q21" s="5">
        <v>164.17217823111849</v>
      </c>
      <c r="R21" s="5">
        <v>226.96019628504698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242.86123715991067</v>
      </c>
      <c r="D30" s="4">
        <v>234.60229000000004</v>
      </c>
      <c r="E30" s="4">
        <v>239.20199000000008</v>
      </c>
      <c r="F30" s="4">
        <v>230.81316999999993</v>
      </c>
      <c r="G30" s="4">
        <v>224.97813000000028</v>
      </c>
      <c r="H30" s="4">
        <v>221.98888251592763</v>
      </c>
      <c r="I30" s="4">
        <v>227.62802999999994</v>
      </c>
      <c r="J30" s="4">
        <v>219.59568999999996</v>
      </c>
      <c r="K30" s="4">
        <v>204.29243999999991</v>
      </c>
      <c r="L30" s="4">
        <v>182.78516999999971</v>
      </c>
      <c r="M30" s="4">
        <v>226.20760350232914</v>
      </c>
      <c r="N30" s="4">
        <v>180.79979431924218</v>
      </c>
      <c r="O30" s="4">
        <v>187.45017446928398</v>
      </c>
      <c r="P30" s="4">
        <v>206.76540715311799</v>
      </c>
      <c r="Q30" s="4">
        <v>164.17217823111849</v>
      </c>
      <c r="R30" s="4">
        <v>226.96019628504698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42.108460618887101</v>
      </c>
      <c r="D34" s="7">
        <v>48.572290000000002</v>
      </c>
      <c r="E34" s="7">
        <v>55.067509999999999</v>
      </c>
      <c r="F34" s="7">
        <v>50.740270000000002</v>
      </c>
      <c r="G34" s="7">
        <v>57.210760000000001</v>
      </c>
      <c r="H34" s="7">
        <v>56.134919112285473</v>
      </c>
      <c r="I34" s="7">
        <v>71.245069999999998</v>
      </c>
      <c r="J34" s="7">
        <v>35.624310000000001</v>
      </c>
      <c r="K34" s="7">
        <v>29.098600000000001</v>
      </c>
      <c r="L34" s="7">
        <v>46.39931</v>
      </c>
      <c r="M34" s="7">
        <v>56.143229385609907</v>
      </c>
      <c r="N34" s="7">
        <v>31.309796414448428</v>
      </c>
      <c r="O34" s="7">
        <v>42.106142025620422</v>
      </c>
      <c r="P34" s="7">
        <v>39.944372968174662</v>
      </c>
      <c r="Q34" s="7">
        <v>6.4749788197038241</v>
      </c>
      <c r="R34" s="7">
        <v>56.137929421965872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68.572557209199658</v>
      </c>
      <c r="D38" s="7">
        <v>48.801320000000032</v>
      </c>
      <c r="E38" s="7">
        <v>59.194500000000062</v>
      </c>
      <c r="F38" s="7">
        <v>53.0003999999999</v>
      </c>
      <c r="G38" s="7">
        <v>49.893260000000282</v>
      </c>
      <c r="H38" s="7">
        <v>56.104967269276585</v>
      </c>
      <c r="I38" s="7">
        <v>39.499929999999949</v>
      </c>
      <c r="J38" s="7">
        <v>41.595299999999952</v>
      </c>
      <c r="K38" s="7">
        <v>41.595139999999901</v>
      </c>
      <c r="L38" s="7">
        <v>39.498499999999694</v>
      </c>
      <c r="M38" s="7">
        <v>41.5581503071935</v>
      </c>
      <c r="N38" s="7">
        <v>32.196444341876486</v>
      </c>
      <c r="O38" s="7">
        <v>29.091462801186481</v>
      </c>
      <c r="P38" s="7">
        <v>32.196487826309294</v>
      </c>
      <c r="Q38" s="7">
        <v>35.324140708196865</v>
      </c>
      <c r="R38" s="7">
        <v>28.040539644675391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68.572557209199658</v>
      </c>
      <c r="D40" s="6">
        <v>48.801320000000032</v>
      </c>
      <c r="E40" s="6">
        <v>59.194500000000062</v>
      </c>
      <c r="F40" s="6">
        <v>53.0003999999999</v>
      </c>
      <c r="G40" s="6">
        <v>49.893260000000282</v>
      </c>
      <c r="H40" s="6">
        <v>56.104967269276585</v>
      </c>
      <c r="I40" s="6">
        <v>39.499929999999949</v>
      </c>
      <c r="J40" s="6">
        <v>41.595299999999952</v>
      </c>
      <c r="K40" s="6">
        <v>41.595139999999901</v>
      </c>
      <c r="L40" s="6">
        <v>39.498499999999694</v>
      </c>
      <c r="M40" s="6">
        <v>41.5581503071935</v>
      </c>
      <c r="N40" s="6">
        <v>32.196444341876486</v>
      </c>
      <c r="O40" s="6">
        <v>29.091462801186481</v>
      </c>
      <c r="P40" s="6">
        <v>32.196487826309294</v>
      </c>
      <c r="Q40" s="6">
        <v>35.324140708196865</v>
      </c>
      <c r="R40" s="6">
        <v>28.040539644675391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126.44791414031607</v>
      </c>
      <c r="D43" s="7">
        <v>130.53297000000001</v>
      </c>
      <c r="E43" s="7">
        <v>118.24411000000001</v>
      </c>
      <c r="F43" s="7">
        <v>120.38337</v>
      </c>
      <c r="G43" s="7">
        <v>112.17291</v>
      </c>
      <c r="H43" s="7">
        <v>104.01669222203176</v>
      </c>
      <c r="I43" s="7">
        <v>111.18289</v>
      </c>
      <c r="J43" s="7">
        <v>136.67093</v>
      </c>
      <c r="K43" s="7">
        <v>132.60176000000001</v>
      </c>
      <c r="L43" s="7">
        <v>96.887360000000001</v>
      </c>
      <c r="M43" s="7">
        <v>128.50622380952572</v>
      </c>
      <c r="N43" s="7">
        <v>117.29355356291727</v>
      </c>
      <c r="O43" s="7">
        <v>116.25256964247708</v>
      </c>
      <c r="P43" s="7">
        <v>134.62454635863403</v>
      </c>
      <c r="Q43" s="7">
        <v>122.37305870321779</v>
      </c>
      <c r="R43" s="7">
        <v>142.78172721840571</v>
      </c>
    </row>
    <row r="44" spans="1:18" ht="11.25" customHeight="1" x14ac:dyDescent="0.25">
      <c r="A44" s="50" t="s">
        <v>205</v>
      </c>
      <c r="B44" s="51" t="s">
        <v>204</v>
      </c>
      <c r="C44" s="7">
        <v>5.7323051915078338</v>
      </c>
      <c r="D44" s="7">
        <v>6.6957099999999983</v>
      </c>
      <c r="E44" s="7">
        <v>6.6958699999999993</v>
      </c>
      <c r="F44" s="7">
        <v>6.6891299999999987</v>
      </c>
      <c r="G44" s="7">
        <v>5.7012</v>
      </c>
      <c r="H44" s="7">
        <v>5.7323039123337978</v>
      </c>
      <c r="I44" s="7">
        <v>5.7001400000000046</v>
      </c>
      <c r="J44" s="7">
        <v>5.7051499999999962</v>
      </c>
      <c r="K44" s="7">
        <v>0.99693999999999505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3227.3397739136603</v>
      </c>
      <c r="D52" s="5">
        <v>3475.0803099999998</v>
      </c>
      <c r="E52" s="5">
        <v>3269.0534499999999</v>
      </c>
      <c r="F52" s="5">
        <v>3507.8738499999999</v>
      </c>
      <c r="G52" s="5">
        <v>3864.9008899999999</v>
      </c>
      <c r="H52" s="5">
        <v>3523.1308826518043</v>
      </c>
      <c r="I52" s="5">
        <v>3525.5436100000002</v>
      </c>
      <c r="J52" s="5">
        <v>3150.57105</v>
      </c>
      <c r="K52" s="5">
        <v>3435.9852700000001</v>
      </c>
      <c r="L52" s="5">
        <v>3535.2479800000001</v>
      </c>
      <c r="M52" s="5">
        <v>4040.8764177926819</v>
      </c>
      <c r="N52" s="5">
        <v>3226.8474504909045</v>
      </c>
      <c r="O52" s="5">
        <v>3638.5094111093481</v>
      </c>
      <c r="P52" s="5">
        <v>3651.8277240098028</v>
      </c>
      <c r="Q52" s="5">
        <v>2891.6126837438683</v>
      </c>
      <c r="R52" s="5">
        <v>3023.831009820989</v>
      </c>
    </row>
    <row r="53" spans="1:18" ht="11.25" customHeight="1" x14ac:dyDescent="0.25">
      <c r="A53" s="48" t="s">
        <v>187</v>
      </c>
      <c r="B53" s="49" t="s">
        <v>186</v>
      </c>
      <c r="C53" s="4">
        <v>3227.3397739136603</v>
      </c>
      <c r="D53" s="4">
        <v>3475.0803099999998</v>
      </c>
      <c r="E53" s="4">
        <v>3269.0534499999999</v>
      </c>
      <c r="F53" s="4">
        <v>3507.8738499999999</v>
      </c>
      <c r="G53" s="4">
        <v>3864.9008899999999</v>
      </c>
      <c r="H53" s="4">
        <v>3523.1308826518043</v>
      </c>
      <c r="I53" s="4">
        <v>3525.5436100000002</v>
      </c>
      <c r="J53" s="4">
        <v>3150.57105</v>
      </c>
      <c r="K53" s="4">
        <v>3435.9852700000001</v>
      </c>
      <c r="L53" s="4">
        <v>3535.2479800000001</v>
      </c>
      <c r="M53" s="4">
        <v>4040.8764177926819</v>
      </c>
      <c r="N53" s="4">
        <v>3226.8474504909045</v>
      </c>
      <c r="O53" s="4">
        <v>3638.5094111093481</v>
      </c>
      <c r="P53" s="4">
        <v>3651.8277240098028</v>
      </c>
      <c r="Q53" s="4">
        <v>2891.6126837438683</v>
      </c>
      <c r="R53" s="4">
        <v>3023.831009820989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282.41170754626557</v>
      </c>
      <c r="D60" s="5">
        <v>271.20636999999999</v>
      </c>
      <c r="E60" s="5">
        <v>387.80606</v>
      </c>
      <c r="F60" s="5">
        <v>324.20882</v>
      </c>
      <c r="G60" s="5">
        <v>325.70168999999999</v>
      </c>
      <c r="H60" s="5">
        <v>238.84642648246555</v>
      </c>
      <c r="I60" s="5">
        <v>273.69907000000001</v>
      </c>
      <c r="J60" s="5">
        <v>316.26238000000001</v>
      </c>
      <c r="K60" s="5">
        <v>286.37031999999999</v>
      </c>
      <c r="L60" s="5">
        <v>340.339</v>
      </c>
      <c r="M60" s="5">
        <v>306.19930312700177</v>
      </c>
      <c r="N60" s="5">
        <v>277.2759337781946</v>
      </c>
      <c r="O60" s="5">
        <v>164.13488156437751</v>
      </c>
      <c r="P60" s="5">
        <v>149.32638521479717</v>
      </c>
      <c r="Q60" s="5">
        <v>146.67524326940577</v>
      </c>
      <c r="R60" s="5">
        <v>156.92175430913642</v>
      </c>
    </row>
    <row r="61" spans="1:18" ht="11.25" customHeight="1" x14ac:dyDescent="0.25">
      <c r="A61" s="46" t="s">
        <v>171</v>
      </c>
      <c r="B61" s="47" t="s">
        <v>170</v>
      </c>
      <c r="C61" s="5">
        <v>80.825470940167861</v>
      </c>
      <c r="D61" s="5">
        <v>92.632050000000007</v>
      </c>
      <c r="E61" s="5">
        <v>89.100910000000013</v>
      </c>
      <c r="F61" s="5">
        <v>83.433809999999994</v>
      </c>
      <c r="G61" s="5">
        <v>88.688029999999998</v>
      </c>
      <c r="H61" s="5">
        <v>85.626261878316811</v>
      </c>
      <c r="I61" s="5">
        <v>92.499129999999994</v>
      </c>
      <c r="J61" s="5">
        <v>93.805509999999998</v>
      </c>
      <c r="K61" s="5">
        <v>106.14881000000001</v>
      </c>
      <c r="L61" s="5">
        <v>106.73272</v>
      </c>
      <c r="M61" s="5">
        <v>114.93255325884303</v>
      </c>
      <c r="N61" s="5">
        <v>111.13234732640949</v>
      </c>
      <c r="O61" s="5">
        <v>118.9690944887124</v>
      </c>
      <c r="P61" s="5">
        <v>118.25259608902988</v>
      </c>
      <c r="Q61" s="5">
        <v>122.09543896491942</v>
      </c>
      <c r="R61" s="5">
        <v>120.44998566924612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2.1734976593102102</v>
      </c>
      <c r="D64" s="4">
        <v>2.4020800000000002</v>
      </c>
      <c r="E64" s="4">
        <v>2.7000099999999998</v>
      </c>
      <c r="F64" s="4">
        <v>3.0021900000000001</v>
      </c>
      <c r="G64" s="4">
        <v>3.1971099999999999</v>
      </c>
      <c r="H64" s="4">
        <v>3.4393903888879569</v>
      </c>
      <c r="I64" s="4">
        <v>3.5992799999999998</v>
      </c>
      <c r="J64" s="4">
        <v>3.8224900000000002</v>
      </c>
      <c r="K64" s="4">
        <v>3.9999699999999998</v>
      </c>
      <c r="L64" s="4">
        <v>4.4032200000000001</v>
      </c>
      <c r="M64" s="4">
        <v>4.7530144199395457</v>
      </c>
      <c r="N64" s="4">
        <v>4.9679809664983816</v>
      </c>
      <c r="O64" s="4">
        <v>5.1113111854276481</v>
      </c>
      <c r="P64" s="4">
        <v>5.2784943154676602</v>
      </c>
      <c r="Q64" s="4">
        <v>5.3979172637814097</v>
      </c>
      <c r="R64" s="4">
        <v>5.4218018534441601</v>
      </c>
    </row>
    <row r="65" spans="1:18" ht="11.25" customHeight="1" x14ac:dyDescent="0.25">
      <c r="A65" s="50" t="s">
        <v>163</v>
      </c>
      <c r="B65" s="51" t="s">
        <v>162</v>
      </c>
      <c r="C65" s="7">
        <v>2.1734976593102102</v>
      </c>
      <c r="D65" s="7">
        <v>2.4020800000000002</v>
      </c>
      <c r="E65" s="7">
        <v>2.7000099999999998</v>
      </c>
      <c r="F65" s="7">
        <v>3.0021900000000001</v>
      </c>
      <c r="G65" s="7">
        <v>3.1971099999999999</v>
      </c>
      <c r="H65" s="7">
        <v>3.4393903888879569</v>
      </c>
      <c r="I65" s="7">
        <v>3.5992799999999998</v>
      </c>
      <c r="J65" s="7">
        <v>3.8224900000000002</v>
      </c>
      <c r="K65" s="7">
        <v>3.9999699999999998</v>
      </c>
      <c r="L65" s="7">
        <v>4.4032200000000001</v>
      </c>
      <c r="M65" s="7">
        <v>4.7530144199395457</v>
      </c>
      <c r="N65" s="7">
        <v>4.9679809664983816</v>
      </c>
      <c r="O65" s="7">
        <v>5.1113111854276481</v>
      </c>
      <c r="P65" s="7">
        <v>5.2784943154676602</v>
      </c>
      <c r="Q65" s="7">
        <v>5.3979172637814097</v>
      </c>
      <c r="R65" s="7">
        <v>5.4218018534441601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78.651973280857646</v>
      </c>
      <c r="D68" s="4">
        <v>90.229970000000009</v>
      </c>
      <c r="E68" s="4">
        <v>86.400900000000007</v>
      </c>
      <c r="F68" s="4">
        <v>80.431619999999995</v>
      </c>
      <c r="G68" s="4">
        <v>85.490920000000003</v>
      </c>
      <c r="H68" s="4">
        <v>82.186871489428853</v>
      </c>
      <c r="I68" s="4">
        <v>88.899850000000001</v>
      </c>
      <c r="J68" s="4">
        <v>89.983019999999996</v>
      </c>
      <c r="K68" s="4">
        <v>102.14884000000001</v>
      </c>
      <c r="L68" s="4">
        <v>102.3295</v>
      </c>
      <c r="M68" s="4">
        <v>110.17953883890348</v>
      </c>
      <c r="N68" s="4">
        <v>106.1643663599111</v>
      </c>
      <c r="O68" s="4">
        <v>113.85778330328475</v>
      </c>
      <c r="P68" s="4">
        <v>112.97410177356223</v>
      </c>
      <c r="Q68" s="4">
        <v>116.69752170113802</v>
      </c>
      <c r="R68" s="4">
        <v>115.02818381580195</v>
      </c>
    </row>
    <row r="69" spans="1:18" ht="11.25" customHeight="1" x14ac:dyDescent="0.25">
      <c r="A69" s="50" t="s">
        <v>155</v>
      </c>
      <c r="B69" s="51" t="s">
        <v>154</v>
      </c>
      <c r="C69" s="7">
        <v>8.4551460573266937</v>
      </c>
      <c r="D69" s="7">
        <v>8.4107500000000002</v>
      </c>
      <c r="E69" s="7">
        <v>8.30044</v>
      </c>
      <c r="F69" s="7">
        <v>8.2114700000000003</v>
      </c>
      <c r="G69" s="7">
        <v>8.1909600000000005</v>
      </c>
      <c r="H69" s="7">
        <v>7.8580537094105978</v>
      </c>
      <c r="I69" s="7">
        <v>7.4999599999999997</v>
      </c>
      <c r="J69" s="7">
        <v>8.40517</v>
      </c>
      <c r="K69" s="7">
        <v>8.9013299999999997</v>
      </c>
      <c r="L69" s="7">
        <v>9.9099699999999995</v>
      </c>
      <c r="M69" s="7">
        <v>9.5776769909950055</v>
      </c>
      <c r="N69" s="7">
        <v>10.317861441635147</v>
      </c>
      <c r="O69" s="7">
        <v>23.550243353948417</v>
      </c>
      <c r="P69" s="7">
        <v>21.926051803793214</v>
      </c>
      <c r="Q69" s="7">
        <v>23.237083693515807</v>
      </c>
      <c r="R69" s="7">
        <v>26.822394191267662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36.232940723101059</v>
      </c>
      <c r="D71" s="7">
        <v>37.91039</v>
      </c>
      <c r="E71" s="7">
        <v>36.092010000000002</v>
      </c>
      <c r="F71" s="7">
        <v>34.212699999999998</v>
      </c>
      <c r="G71" s="7">
        <v>35.099960000000003</v>
      </c>
      <c r="H71" s="7">
        <v>33.247338324293594</v>
      </c>
      <c r="I71" s="7">
        <v>32.29992</v>
      </c>
      <c r="J71" s="7">
        <v>30.777929999999998</v>
      </c>
      <c r="K71" s="7">
        <v>31.747550000000004</v>
      </c>
      <c r="L71" s="7">
        <v>33.419589999999999</v>
      </c>
      <c r="M71" s="7">
        <v>35.731293289852225</v>
      </c>
      <c r="N71" s="7">
        <v>37.115711074960061</v>
      </c>
      <c r="O71" s="7">
        <v>38.430191663153224</v>
      </c>
      <c r="P71" s="7">
        <v>41.153142164285107</v>
      </c>
      <c r="Q71" s="7">
        <v>45.452392928317209</v>
      </c>
      <c r="R71" s="7">
        <v>44.401452183051497</v>
      </c>
    </row>
    <row r="72" spans="1:18" ht="11.25" customHeight="1" x14ac:dyDescent="0.25">
      <c r="A72" s="55" t="s">
        <v>149</v>
      </c>
      <c r="B72" s="51" t="s">
        <v>148</v>
      </c>
      <c r="C72" s="7">
        <v>33.963886500429901</v>
      </c>
      <c r="D72" s="7">
        <v>43.908830000000002</v>
      </c>
      <c r="E72" s="7">
        <v>42.008450000000003</v>
      </c>
      <c r="F72" s="7">
        <v>38.007449999999999</v>
      </c>
      <c r="G72" s="7">
        <v>42.2</v>
      </c>
      <c r="H72" s="7">
        <v>41.081479455724661</v>
      </c>
      <c r="I72" s="7">
        <v>49.099969999999999</v>
      </c>
      <c r="J72" s="7">
        <v>50.79992</v>
      </c>
      <c r="K72" s="7">
        <v>61.499960000000002</v>
      </c>
      <c r="L72" s="7">
        <v>58.999940000000002</v>
      </c>
      <c r="M72" s="7">
        <v>64.870568558056249</v>
      </c>
      <c r="N72" s="7">
        <v>58.730793843315887</v>
      </c>
      <c r="O72" s="7">
        <v>51.877348286183114</v>
      </c>
      <c r="P72" s="7">
        <v>49.894907805483903</v>
      </c>
      <c r="Q72" s="7">
        <v>48.008045079304999</v>
      </c>
      <c r="R72" s="7">
        <v>43.804337441482801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2475.5441963038616</v>
      </c>
      <c r="D79" s="5">
        <v>2582.9633664215016</v>
      </c>
      <c r="E79" s="5">
        <v>2615.3540005504897</v>
      </c>
      <c r="F79" s="5">
        <v>2735.3292082408793</v>
      </c>
      <c r="G79" s="5">
        <v>2832.0731726992549</v>
      </c>
      <c r="H79" s="5">
        <v>2897.0663482387458</v>
      </c>
      <c r="I79" s="5">
        <v>2976.8937128696612</v>
      </c>
      <c r="J79" s="5">
        <v>3044.8303089956344</v>
      </c>
      <c r="K79" s="5">
        <v>3085.7269144382194</v>
      </c>
      <c r="L79" s="5">
        <v>3142.2554575532567</v>
      </c>
      <c r="M79" s="5">
        <v>3169.0286874143881</v>
      </c>
      <c r="N79" s="5">
        <v>3181.4932723021911</v>
      </c>
      <c r="O79" s="5">
        <v>3111.8988746160021</v>
      </c>
      <c r="P79" s="5">
        <v>3123.0918512996259</v>
      </c>
      <c r="Q79" s="5">
        <v>3057.7948143522167</v>
      </c>
      <c r="R79" s="5">
        <v>3073.1729229291677</v>
      </c>
    </row>
    <row r="80" spans="1:18" ht="11.25" customHeight="1" x14ac:dyDescent="0.25">
      <c r="A80" s="58" t="s">
        <v>133</v>
      </c>
      <c r="B80" s="47">
        <v>7200</v>
      </c>
      <c r="C80" s="5">
        <v>32.315849813700197</v>
      </c>
      <c r="D80" s="5">
        <v>43.6</v>
      </c>
      <c r="E80" s="5">
        <v>42.9</v>
      </c>
      <c r="F80" s="5">
        <v>42.9</v>
      </c>
      <c r="G80" s="5">
        <v>47.6</v>
      </c>
      <c r="H80" s="5">
        <v>46.359972354301107</v>
      </c>
      <c r="I80" s="5">
        <v>53.19997</v>
      </c>
      <c r="J80" s="5">
        <v>55.099919999999997</v>
      </c>
      <c r="K80" s="5">
        <v>63.999960000000002</v>
      </c>
      <c r="L80" s="5">
        <v>56.699950000000001</v>
      </c>
      <c r="M80" s="5">
        <v>57.514111613800587</v>
      </c>
      <c r="N80" s="5">
        <v>50.0620999331231</v>
      </c>
      <c r="O80" s="5">
        <v>40.747124813038873</v>
      </c>
      <c r="P80" s="5">
        <v>40.818763733639102</v>
      </c>
      <c r="Q80" s="5">
        <v>40.914318121387069</v>
      </c>
      <c r="R80" s="5">
        <v>35.8268844941244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32.315849813700197</v>
      </c>
      <c r="D82" s="4">
        <v>43.6</v>
      </c>
      <c r="E82" s="4">
        <v>42.9</v>
      </c>
      <c r="F82" s="4">
        <v>42.9</v>
      </c>
      <c r="G82" s="4">
        <v>47.6</v>
      </c>
      <c r="H82" s="4">
        <v>46.359972354301107</v>
      </c>
      <c r="I82" s="4">
        <v>53.19997</v>
      </c>
      <c r="J82" s="4">
        <v>55.099919999999997</v>
      </c>
      <c r="K82" s="4">
        <v>63.999960000000002</v>
      </c>
      <c r="L82" s="4">
        <v>56.699950000000001</v>
      </c>
      <c r="M82" s="4">
        <v>57.514111613800587</v>
      </c>
      <c r="N82" s="4">
        <v>50.0620999331231</v>
      </c>
      <c r="O82" s="4">
        <v>40.747124813038873</v>
      </c>
      <c r="P82" s="4">
        <v>40.818763733639102</v>
      </c>
      <c r="Q82" s="4">
        <v>40.914318121387069</v>
      </c>
      <c r="R82" s="4">
        <v>35.8268844941244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3025.8789795901575</v>
      </c>
      <c r="D2" s="45">
        <v>3340.2640255620995</v>
      </c>
      <c r="E2" s="45">
        <v>3259.4763634577885</v>
      </c>
      <c r="F2" s="45">
        <v>3522.129208291185</v>
      </c>
      <c r="G2" s="45">
        <v>3978.9561412150192</v>
      </c>
      <c r="H2" s="45">
        <v>3550.4572841917879</v>
      </c>
      <c r="I2" s="45">
        <v>3608.770678457417</v>
      </c>
      <c r="J2" s="45">
        <v>3258.4486353385396</v>
      </c>
      <c r="K2" s="45">
        <v>3502.0864440151263</v>
      </c>
      <c r="L2" s="45">
        <v>3670.6376392252605</v>
      </c>
      <c r="M2" s="45">
        <v>4188.7587476033141</v>
      </c>
      <c r="N2" s="45">
        <v>3284.7608008445586</v>
      </c>
      <c r="O2" s="45">
        <v>3501.5629011354044</v>
      </c>
      <c r="P2" s="45">
        <v>3547.4377975909051</v>
      </c>
      <c r="Q2" s="45">
        <v>2705.360726818808</v>
      </c>
      <c r="R2" s="45">
        <v>2880.09457040804</v>
      </c>
    </row>
    <row r="3" spans="1:18" ht="11.25" customHeight="1" x14ac:dyDescent="0.25">
      <c r="A3" s="46" t="s">
        <v>286</v>
      </c>
      <c r="B3" s="47" t="s">
        <v>285</v>
      </c>
      <c r="C3" s="5">
        <v>0.47769240763773974</v>
      </c>
      <c r="D3" s="5">
        <v>0.49137999999999998</v>
      </c>
      <c r="E3" s="5">
        <v>0.49206</v>
      </c>
      <c r="F3" s="5">
        <v>0.93337999999999999</v>
      </c>
      <c r="G3" s="5">
        <v>0.49208000000000002</v>
      </c>
      <c r="H3" s="5">
        <v>0.95539856034814263</v>
      </c>
      <c r="I3" s="5">
        <v>0.93337999999999999</v>
      </c>
      <c r="J3" s="5">
        <v>2.39988</v>
      </c>
      <c r="K3" s="5">
        <v>3.3597600000000001</v>
      </c>
      <c r="L3" s="5">
        <v>3.8101699999999998</v>
      </c>
      <c r="M3" s="5">
        <v>3.8215242655905608</v>
      </c>
      <c r="N3" s="5">
        <v>3.8215294700114608</v>
      </c>
      <c r="O3" s="5">
        <v>3.8213629312385131</v>
      </c>
      <c r="P3" s="5">
        <v>2.3884215170322647</v>
      </c>
      <c r="Q3" s="5">
        <v>0.95536913161529657</v>
      </c>
      <c r="R3" s="5">
        <v>0.95538358650998001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0.47769240763773974</v>
      </c>
      <c r="D15" s="4">
        <v>0.49137999999999998</v>
      </c>
      <c r="E15" s="4">
        <v>0.49206</v>
      </c>
      <c r="F15" s="4">
        <v>0.93337999999999999</v>
      </c>
      <c r="G15" s="4">
        <v>0.49208000000000002</v>
      </c>
      <c r="H15" s="4">
        <v>0.95539856034814263</v>
      </c>
      <c r="I15" s="4">
        <v>0.93337999999999999</v>
      </c>
      <c r="J15" s="4">
        <v>2.39988</v>
      </c>
      <c r="K15" s="4">
        <v>3.3597600000000001</v>
      </c>
      <c r="L15" s="4">
        <v>3.8101699999999998</v>
      </c>
      <c r="M15" s="4">
        <v>3.8215242655905608</v>
      </c>
      <c r="N15" s="4">
        <v>3.8215294700114608</v>
      </c>
      <c r="O15" s="4">
        <v>3.8213629312385131</v>
      </c>
      <c r="P15" s="4">
        <v>2.3884215170322647</v>
      </c>
      <c r="Q15" s="4">
        <v>0.95536913161529657</v>
      </c>
      <c r="R15" s="4">
        <v>0.95538358650998001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0.47769240763773974</v>
      </c>
      <c r="D18" s="7">
        <v>0.49137999999999998</v>
      </c>
      <c r="E18" s="7">
        <v>0.49206</v>
      </c>
      <c r="F18" s="7">
        <v>0.93337999999999999</v>
      </c>
      <c r="G18" s="7">
        <v>0.49208000000000002</v>
      </c>
      <c r="H18" s="7">
        <v>0.95539856034814263</v>
      </c>
      <c r="I18" s="7">
        <v>0.93337999999999999</v>
      </c>
      <c r="J18" s="7">
        <v>2.39988</v>
      </c>
      <c r="K18" s="7">
        <v>3.3597600000000001</v>
      </c>
      <c r="L18" s="7">
        <v>3.8101699999999998</v>
      </c>
      <c r="M18" s="7">
        <v>3.8215242655905608</v>
      </c>
      <c r="N18" s="7">
        <v>3.8215294700114608</v>
      </c>
      <c r="O18" s="7">
        <v>3.8213629312385131</v>
      </c>
      <c r="P18" s="7">
        <v>2.3884215170322647</v>
      </c>
      <c r="Q18" s="7">
        <v>0.95536913161529657</v>
      </c>
      <c r="R18" s="7">
        <v>0.95538358650998001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163.42856348747171</v>
      </c>
      <c r="D21" s="5">
        <v>151.13035316220345</v>
      </c>
      <c r="E21" s="5">
        <v>150.78647612355786</v>
      </c>
      <c r="F21" s="5">
        <v>154.47395588922885</v>
      </c>
      <c r="G21" s="5">
        <v>143.59080574560352</v>
      </c>
      <c r="H21" s="5">
        <v>145.3704217942134</v>
      </c>
      <c r="I21" s="5">
        <v>136.71859503900936</v>
      </c>
      <c r="J21" s="5">
        <v>163.15331927153207</v>
      </c>
      <c r="K21" s="5">
        <v>154.46700351089893</v>
      </c>
      <c r="L21" s="5">
        <v>114.45571431323847</v>
      </c>
      <c r="M21" s="5">
        <v>146.5694040339867</v>
      </c>
      <c r="N21" s="5">
        <v>126.03986352408604</v>
      </c>
      <c r="O21" s="5">
        <v>121.77728897317189</v>
      </c>
      <c r="P21" s="5">
        <v>143.19364078743303</v>
      </c>
      <c r="Q21" s="5">
        <v>134.27419296630086</v>
      </c>
      <c r="R21" s="5">
        <v>146.8229916886126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163.42856348747171</v>
      </c>
      <c r="D30" s="4">
        <v>151.13035316220345</v>
      </c>
      <c r="E30" s="4">
        <v>150.78647612355786</v>
      </c>
      <c r="F30" s="4">
        <v>154.47395588922885</v>
      </c>
      <c r="G30" s="4">
        <v>143.59080574560352</v>
      </c>
      <c r="H30" s="4">
        <v>145.3704217942134</v>
      </c>
      <c r="I30" s="4">
        <v>136.71859503900936</v>
      </c>
      <c r="J30" s="4">
        <v>163.15331927153207</v>
      </c>
      <c r="K30" s="4">
        <v>154.46700351089893</v>
      </c>
      <c r="L30" s="4">
        <v>114.45571431323847</v>
      </c>
      <c r="M30" s="4">
        <v>146.5694040339867</v>
      </c>
      <c r="N30" s="4">
        <v>126.03986352408604</v>
      </c>
      <c r="O30" s="4">
        <v>121.77728897317189</v>
      </c>
      <c r="P30" s="4">
        <v>143.19364078743303</v>
      </c>
      <c r="Q30" s="4">
        <v>134.27419296630086</v>
      </c>
      <c r="R30" s="4">
        <v>146.8229916886126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55.823459642521534</v>
      </c>
      <c r="D38" s="7">
        <v>39.646082494123021</v>
      </c>
      <c r="E38" s="7">
        <v>48.473974352310073</v>
      </c>
      <c r="F38" s="7">
        <v>45.465927697679518</v>
      </c>
      <c r="G38" s="7">
        <v>42.703258712793307</v>
      </c>
      <c r="H38" s="7">
        <v>49.175808580683999</v>
      </c>
      <c r="I38" s="7">
        <v>34.533013914938124</v>
      </c>
      <c r="J38" s="7">
        <v>36.888407648489412</v>
      </c>
      <c r="K38" s="7">
        <v>36.674101306394796</v>
      </c>
      <c r="L38" s="7">
        <v>33.14734410005132</v>
      </c>
      <c r="M38" s="7">
        <v>35.816750891634065</v>
      </c>
      <c r="N38" s="7">
        <v>27.145865995632704</v>
      </c>
      <c r="O38" s="7">
        <v>24.37444050938614</v>
      </c>
      <c r="P38" s="7">
        <v>27.636396902481291</v>
      </c>
      <c r="Q38" s="7">
        <v>30.077392011553158</v>
      </c>
      <c r="R38" s="7">
        <v>24.101049557516273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55.823459642521534</v>
      </c>
      <c r="D40" s="6">
        <v>39.646082494123021</v>
      </c>
      <c r="E40" s="6">
        <v>48.473974352310073</v>
      </c>
      <c r="F40" s="6">
        <v>45.465927697679518</v>
      </c>
      <c r="G40" s="6">
        <v>42.703258712793307</v>
      </c>
      <c r="H40" s="6">
        <v>49.175808580683999</v>
      </c>
      <c r="I40" s="6">
        <v>34.533013914938124</v>
      </c>
      <c r="J40" s="6">
        <v>36.888407648489412</v>
      </c>
      <c r="K40" s="6">
        <v>36.674101306394796</v>
      </c>
      <c r="L40" s="6">
        <v>33.14734410005132</v>
      </c>
      <c r="M40" s="6">
        <v>35.816750891634065</v>
      </c>
      <c r="N40" s="6">
        <v>27.145865995632704</v>
      </c>
      <c r="O40" s="6">
        <v>24.37444050938614</v>
      </c>
      <c r="P40" s="6">
        <v>27.636396902481291</v>
      </c>
      <c r="Q40" s="6">
        <v>30.077392011553158</v>
      </c>
      <c r="R40" s="6">
        <v>24.101049557516273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102.93855616844289</v>
      </c>
      <c r="D43" s="7">
        <v>106.04469093915662</v>
      </c>
      <c r="E43" s="7">
        <v>96.829299266852914</v>
      </c>
      <c r="F43" s="7">
        <v>103.26981676408124</v>
      </c>
      <c r="G43" s="7">
        <v>96.00793366272022</v>
      </c>
      <c r="H43" s="7">
        <v>91.17026878131017</v>
      </c>
      <c r="I43" s="7">
        <v>97.202204851326059</v>
      </c>
      <c r="J43" s="7">
        <v>121.20535203588308</v>
      </c>
      <c r="K43" s="7">
        <v>116.91390820288768</v>
      </c>
      <c r="L43" s="7">
        <v>81.30837021318716</v>
      </c>
      <c r="M43" s="7">
        <v>110.75265314235263</v>
      </c>
      <c r="N43" s="7">
        <v>98.89399752845334</v>
      </c>
      <c r="O43" s="7">
        <v>97.402848463785745</v>
      </c>
      <c r="P43" s="7">
        <v>115.55724388495173</v>
      </c>
      <c r="Q43" s="7">
        <v>104.19680095474769</v>
      </c>
      <c r="R43" s="7">
        <v>122.72194213109633</v>
      </c>
    </row>
    <row r="44" spans="1:18" ht="11.25" customHeight="1" x14ac:dyDescent="0.25">
      <c r="A44" s="50" t="s">
        <v>205</v>
      </c>
      <c r="B44" s="51" t="s">
        <v>204</v>
      </c>
      <c r="C44" s="7">
        <v>4.6665476765072951</v>
      </c>
      <c r="D44" s="7">
        <v>5.4395797289238121</v>
      </c>
      <c r="E44" s="7">
        <v>5.4832025043948684</v>
      </c>
      <c r="F44" s="7">
        <v>5.7382114274680855</v>
      </c>
      <c r="G44" s="7">
        <v>4.8796133700899844</v>
      </c>
      <c r="H44" s="7">
        <v>5.0243444322192454</v>
      </c>
      <c r="I44" s="7">
        <v>4.983376272745188</v>
      </c>
      <c r="J44" s="7">
        <v>5.0595595871595949</v>
      </c>
      <c r="K44" s="7">
        <v>0.87899400161646613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2391.2202046556276</v>
      </c>
      <c r="D52" s="5">
        <v>2624.850785102708</v>
      </c>
      <c r="E52" s="5">
        <v>2422.9134920052766</v>
      </c>
      <c r="F52" s="5">
        <v>2607.1093375857213</v>
      </c>
      <c r="G52" s="5">
        <v>2980.0067986963668</v>
      </c>
      <c r="H52" s="5">
        <v>2624.3440251387824</v>
      </c>
      <c r="I52" s="5">
        <v>2636.138632299997</v>
      </c>
      <c r="J52" s="5">
        <v>2274.0640869498257</v>
      </c>
      <c r="K52" s="5">
        <v>2541.0540100811268</v>
      </c>
      <c r="L52" s="5">
        <v>2650.3412023338801</v>
      </c>
      <c r="M52" s="5">
        <v>3168.2687022255368</v>
      </c>
      <c r="N52" s="5">
        <v>2381.9125876072626</v>
      </c>
      <c r="O52" s="5">
        <v>2776.1657293087897</v>
      </c>
      <c r="P52" s="5">
        <v>2787.308674460136</v>
      </c>
      <c r="Q52" s="5">
        <v>2058.7097462473803</v>
      </c>
      <c r="R52" s="5">
        <v>2179.2961352157636</v>
      </c>
    </row>
    <row r="53" spans="1:18" ht="11.25" customHeight="1" x14ac:dyDescent="0.25">
      <c r="A53" s="48" t="s">
        <v>187</v>
      </c>
      <c r="B53" s="49" t="s">
        <v>186</v>
      </c>
      <c r="C53" s="4">
        <v>2391.2202046556276</v>
      </c>
      <c r="D53" s="4">
        <v>2624.850785102708</v>
      </c>
      <c r="E53" s="4">
        <v>2422.9134920052766</v>
      </c>
      <c r="F53" s="4">
        <v>2607.1093375857213</v>
      </c>
      <c r="G53" s="4">
        <v>2980.0067986963668</v>
      </c>
      <c r="H53" s="4">
        <v>2624.3440251387824</v>
      </c>
      <c r="I53" s="4">
        <v>2636.138632299997</v>
      </c>
      <c r="J53" s="4">
        <v>2274.0640869498257</v>
      </c>
      <c r="K53" s="4">
        <v>2541.0540100811268</v>
      </c>
      <c r="L53" s="4">
        <v>2650.3412023338801</v>
      </c>
      <c r="M53" s="4">
        <v>3168.2687022255368</v>
      </c>
      <c r="N53" s="4">
        <v>2381.9125876072626</v>
      </c>
      <c r="O53" s="4">
        <v>2776.1657293087897</v>
      </c>
      <c r="P53" s="4">
        <v>2787.308674460136</v>
      </c>
      <c r="Q53" s="4">
        <v>2058.7097462473803</v>
      </c>
      <c r="R53" s="4">
        <v>2179.2961352157636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235.92196188381041</v>
      </c>
      <c r="D60" s="5">
        <v>225.84272654802697</v>
      </c>
      <c r="E60" s="5">
        <v>343.25846689975322</v>
      </c>
      <c r="F60" s="5">
        <v>280.30773760651635</v>
      </c>
      <c r="G60" s="5">
        <v>282.68888288838735</v>
      </c>
      <c r="H60" s="5">
        <v>201.38665661048191</v>
      </c>
      <c r="I60" s="5">
        <v>234.27644349275209</v>
      </c>
      <c r="J60" s="5">
        <v>277.08305842783551</v>
      </c>
      <c r="K60" s="5">
        <v>247.4848002802936</v>
      </c>
      <c r="L60" s="5">
        <v>300.55757803494561</v>
      </c>
      <c r="M60" s="5">
        <v>266.44450017216934</v>
      </c>
      <c r="N60" s="5">
        <v>239.5502379126435</v>
      </c>
      <c r="O60" s="5">
        <v>138.0721373145486</v>
      </c>
      <c r="P60" s="5">
        <v>125.5288933500226</v>
      </c>
      <c r="Q60" s="5">
        <v>120.37725051127525</v>
      </c>
      <c r="R60" s="5">
        <v>130.04462830288071</v>
      </c>
    </row>
    <row r="61" spans="1:18" ht="11.25" customHeight="1" x14ac:dyDescent="0.25">
      <c r="A61" s="46" t="s">
        <v>171</v>
      </c>
      <c r="B61" s="47" t="s">
        <v>170</v>
      </c>
      <c r="C61" s="5">
        <v>69.26496326250637</v>
      </c>
      <c r="D61" s="5">
        <v>80.954635330577332</v>
      </c>
      <c r="E61" s="5">
        <v>77.059085223204249</v>
      </c>
      <c r="F61" s="5">
        <v>71.646359368727303</v>
      </c>
      <c r="G61" s="5">
        <v>77.454556819418201</v>
      </c>
      <c r="H61" s="5">
        <v>73.70513415735671</v>
      </c>
      <c r="I61" s="5">
        <v>80.751401759045777</v>
      </c>
      <c r="J61" s="5">
        <v>81.420423084983327</v>
      </c>
      <c r="K61" s="5">
        <v>93.879923608272435</v>
      </c>
      <c r="L61" s="5">
        <v>93.964253243583528</v>
      </c>
      <c r="M61" s="5">
        <v>102.46353889527015</v>
      </c>
      <c r="N61" s="5">
        <v>96.445791580933133</v>
      </c>
      <c r="O61" s="5">
        <v>104.74964883758315</v>
      </c>
      <c r="P61" s="5">
        <v>103.23167194426435</v>
      </c>
      <c r="Q61" s="5">
        <v>103.60537011421638</v>
      </c>
      <c r="R61" s="5">
        <v>102.62716843831787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69.26496326250637</v>
      </c>
      <c r="D68" s="4">
        <v>80.954635330577332</v>
      </c>
      <c r="E68" s="4">
        <v>77.059085223204249</v>
      </c>
      <c r="F68" s="4">
        <v>71.646359368727303</v>
      </c>
      <c r="G68" s="4">
        <v>77.454556819418201</v>
      </c>
      <c r="H68" s="4">
        <v>73.70513415735671</v>
      </c>
      <c r="I68" s="4">
        <v>80.751401759045777</v>
      </c>
      <c r="J68" s="4">
        <v>81.420423084983327</v>
      </c>
      <c r="K68" s="4">
        <v>93.879923608272435</v>
      </c>
      <c r="L68" s="4">
        <v>93.964253243583528</v>
      </c>
      <c r="M68" s="4">
        <v>102.46353889527015</v>
      </c>
      <c r="N68" s="4">
        <v>96.445791580933133</v>
      </c>
      <c r="O68" s="4">
        <v>104.74964883758315</v>
      </c>
      <c r="P68" s="4">
        <v>103.23167194426435</v>
      </c>
      <c r="Q68" s="4">
        <v>103.60537011421638</v>
      </c>
      <c r="R68" s="4">
        <v>102.62716843831787</v>
      </c>
    </row>
    <row r="69" spans="1:18" ht="11.25" customHeight="1" x14ac:dyDescent="0.25">
      <c r="A69" s="50" t="s">
        <v>155</v>
      </c>
      <c r="B69" s="51" t="s">
        <v>154</v>
      </c>
      <c r="C69" s="7">
        <v>8.4551460573266937</v>
      </c>
      <c r="D69" s="7">
        <v>8.4107500000000002</v>
      </c>
      <c r="E69" s="7">
        <v>8.30044</v>
      </c>
      <c r="F69" s="7">
        <v>8.2114700000000003</v>
      </c>
      <c r="G69" s="7">
        <v>8.1909600000000005</v>
      </c>
      <c r="H69" s="7">
        <v>7.8580537094105978</v>
      </c>
      <c r="I69" s="7">
        <v>7.4999599999999988</v>
      </c>
      <c r="J69" s="7">
        <v>8.40517</v>
      </c>
      <c r="K69" s="7">
        <v>8.9013299999999997</v>
      </c>
      <c r="L69" s="7">
        <v>9.9099699999999995</v>
      </c>
      <c r="M69" s="7">
        <v>9.5776769909950055</v>
      </c>
      <c r="N69" s="7">
        <v>10.317861441635147</v>
      </c>
      <c r="O69" s="7">
        <v>23.550243353948417</v>
      </c>
      <c r="P69" s="7">
        <v>21.926051803793214</v>
      </c>
      <c r="Q69" s="7">
        <v>23.237083693515807</v>
      </c>
      <c r="R69" s="7">
        <v>26.822394191267659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26.845930704749779</v>
      </c>
      <c r="D71" s="7">
        <v>28.635055330577337</v>
      </c>
      <c r="E71" s="7">
        <v>26.750195223204251</v>
      </c>
      <c r="F71" s="7">
        <v>25.427439368727303</v>
      </c>
      <c r="G71" s="7">
        <v>27.063596819418191</v>
      </c>
      <c r="H71" s="7">
        <v>24.765600992221447</v>
      </c>
      <c r="I71" s="7">
        <v>24.151471759045783</v>
      </c>
      <c r="J71" s="7">
        <v>22.215333084983317</v>
      </c>
      <c r="K71" s="7">
        <v>23.47863360827245</v>
      </c>
      <c r="L71" s="7">
        <v>25.054343243583528</v>
      </c>
      <c r="M71" s="7">
        <v>28.015293346218886</v>
      </c>
      <c r="N71" s="7">
        <v>27.397136295982094</v>
      </c>
      <c r="O71" s="7">
        <v>29.322057197451624</v>
      </c>
      <c r="P71" s="7">
        <v>31.410712334987231</v>
      </c>
      <c r="Q71" s="7">
        <v>32.360241341395579</v>
      </c>
      <c r="R71" s="7">
        <v>32.000436805567411</v>
      </c>
    </row>
    <row r="72" spans="1:18" ht="11.25" customHeight="1" x14ac:dyDescent="0.25">
      <c r="A72" s="55" t="s">
        <v>149</v>
      </c>
      <c r="B72" s="51" t="s">
        <v>148</v>
      </c>
      <c r="C72" s="7">
        <v>33.963886500429901</v>
      </c>
      <c r="D72" s="7">
        <v>43.908830000000002</v>
      </c>
      <c r="E72" s="7">
        <v>42.008450000000003</v>
      </c>
      <c r="F72" s="7">
        <v>38.007449999999999</v>
      </c>
      <c r="G72" s="7">
        <v>42.2</v>
      </c>
      <c r="H72" s="7">
        <v>41.081479455724661</v>
      </c>
      <c r="I72" s="7">
        <v>49.099969999999999</v>
      </c>
      <c r="J72" s="7">
        <v>50.79992</v>
      </c>
      <c r="K72" s="7">
        <v>61.499959999999994</v>
      </c>
      <c r="L72" s="7">
        <v>58.999940000000002</v>
      </c>
      <c r="M72" s="7">
        <v>64.870568558056249</v>
      </c>
      <c r="N72" s="7">
        <v>58.730793843315887</v>
      </c>
      <c r="O72" s="7">
        <v>51.877348286183114</v>
      </c>
      <c r="P72" s="7">
        <v>49.894907805483903</v>
      </c>
      <c r="Q72" s="7">
        <v>48.008045079304999</v>
      </c>
      <c r="R72" s="7">
        <v>43.804337441482801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133.24974407940348</v>
      </c>
      <c r="D79" s="5">
        <v>213.39414541858429</v>
      </c>
      <c r="E79" s="5">
        <v>222.06678320599622</v>
      </c>
      <c r="F79" s="5">
        <v>364.75843784099141</v>
      </c>
      <c r="G79" s="5">
        <v>447.12301706524346</v>
      </c>
      <c r="H79" s="5">
        <v>458.3356755763042</v>
      </c>
      <c r="I79" s="5">
        <v>466.7522558666127</v>
      </c>
      <c r="J79" s="5">
        <v>405.22794760436341</v>
      </c>
      <c r="K79" s="5">
        <v>397.84098653453407</v>
      </c>
      <c r="L79" s="5">
        <v>450.80877129961277</v>
      </c>
      <c r="M79" s="5">
        <v>443.67696639696067</v>
      </c>
      <c r="N79" s="5">
        <v>386.92869081649894</v>
      </c>
      <c r="O79" s="5">
        <v>316.22960895703409</v>
      </c>
      <c r="P79" s="5">
        <v>344.967731798378</v>
      </c>
      <c r="Q79" s="5">
        <v>246.52447972663259</v>
      </c>
      <c r="R79" s="5">
        <v>284.52137868183081</v>
      </c>
    </row>
    <row r="80" spans="1:18" ht="11.25" customHeight="1" x14ac:dyDescent="0.25">
      <c r="A80" s="58" t="s">
        <v>133</v>
      </c>
      <c r="B80" s="47">
        <v>7200</v>
      </c>
      <c r="C80" s="5">
        <v>32.315849813700197</v>
      </c>
      <c r="D80" s="5">
        <v>43.6</v>
      </c>
      <c r="E80" s="5">
        <v>42.9</v>
      </c>
      <c r="F80" s="5">
        <v>42.9</v>
      </c>
      <c r="G80" s="5">
        <v>47.599999999999994</v>
      </c>
      <c r="H80" s="5">
        <v>46.359972354301107</v>
      </c>
      <c r="I80" s="5">
        <v>53.19997</v>
      </c>
      <c r="J80" s="5">
        <v>55.099919999999997</v>
      </c>
      <c r="K80" s="5">
        <v>63.999960000000002</v>
      </c>
      <c r="L80" s="5">
        <v>56.699950000000001</v>
      </c>
      <c r="M80" s="5">
        <v>57.514111613800587</v>
      </c>
      <c r="N80" s="5">
        <v>50.0620999331231</v>
      </c>
      <c r="O80" s="5">
        <v>40.747124813038866</v>
      </c>
      <c r="P80" s="5">
        <v>40.818763733639102</v>
      </c>
      <c r="Q80" s="5">
        <v>40.914318121387069</v>
      </c>
      <c r="R80" s="5">
        <v>35.8268844941244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32.315849813700197</v>
      </c>
      <c r="D82" s="4">
        <v>43.6</v>
      </c>
      <c r="E82" s="4">
        <v>42.9</v>
      </c>
      <c r="F82" s="4">
        <v>42.9</v>
      </c>
      <c r="G82" s="4">
        <v>47.599999999999994</v>
      </c>
      <c r="H82" s="4">
        <v>46.359972354301107</v>
      </c>
      <c r="I82" s="4">
        <v>53.19997</v>
      </c>
      <c r="J82" s="4">
        <v>55.099919999999997</v>
      </c>
      <c r="K82" s="4">
        <v>63.999960000000002</v>
      </c>
      <c r="L82" s="4">
        <v>56.699950000000001</v>
      </c>
      <c r="M82" s="4">
        <v>57.514111613800587</v>
      </c>
      <c r="N82" s="4">
        <v>50.0620999331231</v>
      </c>
      <c r="O82" s="4">
        <v>40.747124813038866</v>
      </c>
      <c r="P82" s="4">
        <v>40.818763733639102</v>
      </c>
      <c r="Q82" s="4">
        <v>40.914318121387069</v>
      </c>
      <c r="R82" s="4">
        <v>35.8268844941244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57.230749505951678</v>
      </c>
      <c r="D2" s="45">
        <v>66.50631137325658</v>
      </c>
      <c r="E2" s="45">
        <v>76.505442476166422</v>
      </c>
      <c r="F2" s="45">
        <v>84.905249199050161</v>
      </c>
      <c r="G2" s="45">
        <v>95.222538646273961</v>
      </c>
      <c r="H2" s="45">
        <v>110.49439566274216</v>
      </c>
      <c r="I2" s="45">
        <v>126.64020699635827</v>
      </c>
      <c r="J2" s="45">
        <v>148.83977138392859</v>
      </c>
      <c r="K2" s="45">
        <v>162.5159346666604</v>
      </c>
      <c r="L2" s="45">
        <v>177.39301004996861</v>
      </c>
      <c r="M2" s="45">
        <v>186.57701339299263</v>
      </c>
      <c r="N2" s="45">
        <v>189.85861573640267</v>
      </c>
      <c r="O2" s="45">
        <v>188.80639869768058</v>
      </c>
      <c r="P2" s="45">
        <v>188.07182091251491</v>
      </c>
      <c r="Q2" s="45">
        <v>191.08701526369174</v>
      </c>
      <c r="R2" s="45">
        <v>190.85108088225016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0.20419051179564346</v>
      </c>
      <c r="D52" s="5">
        <v>0.23528130820635726</v>
      </c>
      <c r="E52" s="5">
        <v>0.28798681363684664</v>
      </c>
      <c r="F52" s="5">
        <v>0.34616096339522029</v>
      </c>
      <c r="G52" s="5">
        <v>0.42687652132850534</v>
      </c>
      <c r="H52" s="5">
        <v>0.51169947171817964</v>
      </c>
      <c r="I52" s="5">
        <v>0.7134965886045086</v>
      </c>
      <c r="J52" s="5">
        <v>0.8809741701058672</v>
      </c>
      <c r="K52" s="5">
        <v>1.0825319988918456</v>
      </c>
      <c r="L52" s="5">
        <v>1.236134905533083</v>
      </c>
      <c r="M52" s="5">
        <v>1.4133459662620371</v>
      </c>
      <c r="N52" s="5">
        <v>1.5420045682496806</v>
      </c>
      <c r="O52" s="5">
        <v>1.7651179010903169</v>
      </c>
      <c r="P52" s="5">
        <v>2.1523507524629322</v>
      </c>
      <c r="Q52" s="5">
        <v>2.8304609927850746</v>
      </c>
      <c r="R52" s="5">
        <v>3.8910429404382976</v>
      </c>
    </row>
    <row r="53" spans="1:18" ht="11.25" customHeight="1" x14ac:dyDescent="0.25">
      <c r="A53" s="48" t="s">
        <v>187</v>
      </c>
      <c r="B53" s="49" t="s">
        <v>186</v>
      </c>
      <c r="C53" s="4">
        <v>0.20419051179564346</v>
      </c>
      <c r="D53" s="4">
        <v>0.23528130820635726</v>
      </c>
      <c r="E53" s="4">
        <v>0.28798681363684664</v>
      </c>
      <c r="F53" s="4">
        <v>0.34616096339522029</v>
      </c>
      <c r="G53" s="4">
        <v>0.42687652132850534</v>
      </c>
      <c r="H53" s="4">
        <v>0.51169947171817964</v>
      </c>
      <c r="I53" s="4">
        <v>0.7134965886045086</v>
      </c>
      <c r="J53" s="4">
        <v>0.8809741701058672</v>
      </c>
      <c r="K53" s="4">
        <v>1.0825319988918456</v>
      </c>
      <c r="L53" s="4">
        <v>1.236134905533083</v>
      </c>
      <c r="M53" s="4">
        <v>1.4133459662620371</v>
      </c>
      <c r="N53" s="4">
        <v>1.5420045682496806</v>
      </c>
      <c r="O53" s="4">
        <v>1.7651179010903169</v>
      </c>
      <c r="P53" s="4">
        <v>2.1523507524629322</v>
      </c>
      <c r="Q53" s="4">
        <v>2.8304609927850746</v>
      </c>
      <c r="R53" s="4">
        <v>3.8910429404382976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2.2924213836770764E-3</v>
      </c>
      <c r="D61" s="5">
        <v>2.566733818538198E-3</v>
      </c>
      <c r="E61" s="5">
        <v>3.1795206522699125E-3</v>
      </c>
      <c r="F61" s="5">
        <v>3.3761479741786192E-3</v>
      </c>
      <c r="G61" s="5">
        <v>3.876774398623631E-3</v>
      </c>
      <c r="H61" s="5">
        <v>4.8288428739188573E-3</v>
      </c>
      <c r="I61" s="5">
        <v>6.5368309916321067E-3</v>
      </c>
      <c r="J61" s="5">
        <v>8.6062370627466005E-3</v>
      </c>
      <c r="K61" s="5">
        <v>1.0002295138307976E-2</v>
      </c>
      <c r="L61" s="5">
        <v>1.1685494754912318E-2</v>
      </c>
      <c r="M61" s="5">
        <v>1.2497456991798899E-2</v>
      </c>
      <c r="N61" s="5">
        <v>1.7736381068375825E-2</v>
      </c>
      <c r="O61" s="5">
        <v>1.8643299104806135E-2</v>
      </c>
      <c r="P61" s="5">
        <v>2.4255250575252848E-2</v>
      </c>
      <c r="Q61" s="5">
        <v>4.4491167830185668E-2</v>
      </c>
      <c r="R61" s="5">
        <v>5.7135453833545756E-2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2.2924213836770764E-3</v>
      </c>
      <c r="D68" s="4">
        <v>2.566733818538198E-3</v>
      </c>
      <c r="E68" s="4">
        <v>3.1795206522699125E-3</v>
      </c>
      <c r="F68" s="4">
        <v>3.3761479741786192E-3</v>
      </c>
      <c r="G68" s="4">
        <v>3.876774398623631E-3</v>
      </c>
      <c r="H68" s="4">
        <v>4.8288428739188573E-3</v>
      </c>
      <c r="I68" s="4">
        <v>6.5368309916321067E-3</v>
      </c>
      <c r="J68" s="4">
        <v>8.6062370627466005E-3</v>
      </c>
      <c r="K68" s="4">
        <v>1.0002295138307976E-2</v>
      </c>
      <c r="L68" s="4">
        <v>1.1685494754912318E-2</v>
      </c>
      <c r="M68" s="4">
        <v>1.2497456991798899E-2</v>
      </c>
      <c r="N68" s="4">
        <v>1.7736381068375825E-2</v>
      </c>
      <c r="O68" s="4">
        <v>1.8643299104806135E-2</v>
      </c>
      <c r="P68" s="4">
        <v>2.4255250575252848E-2</v>
      </c>
      <c r="Q68" s="4">
        <v>4.4491167830185668E-2</v>
      </c>
      <c r="R68" s="4">
        <v>5.7135453833545756E-2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2.2924213836770764E-3</v>
      </c>
      <c r="D71" s="7">
        <v>2.566733818538198E-3</v>
      </c>
      <c r="E71" s="7">
        <v>3.1795206522699125E-3</v>
      </c>
      <c r="F71" s="7">
        <v>3.3761479741786192E-3</v>
      </c>
      <c r="G71" s="7">
        <v>3.876774398623631E-3</v>
      </c>
      <c r="H71" s="7">
        <v>4.8288428739188573E-3</v>
      </c>
      <c r="I71" s="7">
        <v>6.5368309916321067E-3</v>
      </c>
      <c r="J71" s="7">
        <v>8.6062370627466005E-3</v>
      </c>
      <c r="K71" s="7">
        <v>1.0002295138307976E-2</v>
      </c>
      <c r="L71" s="7">
        <v>1.1685494754912318E-2</v>
      </c>
      <c r="M71" s="7">
        <v>1.2497456991798899E-2</v>
      </c>
      <c r="N71" s="7">
        <v>1.7736381068375825E-2</v>
      </c>
      <c r="O71" s="7">
        <v>1.8643299104806135E-2</v>
      </c>
      <c r="P71" s="7">
        <v>2.4255250575252848E-2</v>
      </c>
      <c r="Q71" s="7">
        <v>4.4491167830185668E-2</v>
      </c>
      <c r="R71" s="7">
        <v>5.7135453833545756E-2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57.024266572772355</v>
      </c>
      <c r="D79" s="5">
        <v>66.268463331231686</v>
      </c>
      <c r="E79" s="5">
        <v>76.214276141877306</v>
      </c>
      <c r="F79" s="5">
        <v>84.55571208768076</v>
      </c>
      <c r="G79" s="5">
        <v>94.791785350546832</v>
      </c>
      <c r="H79" s="5">
        <v>109.97786734815007</v>
      </c>
      <c r="I79" s="5">
        <v>125.92017357676214</v>
      </c>
      <c r="J79" s="5">
        <v>147.95019097675998</v>
      </c>
      <c r="K79" s="5">
        <v>161.42340037263025</v>
      </c>
      <c r="L79" s="5">
        <v>176.14518964968062</v>
      </c>
      <c r="M79" s="5">
        <v>185.15116996973879</v>
      </c>
      <c r="N79" s="5">
        <v>188.2988747870846</v>
      </c>
      <c r="O79" s="5">
        <v>187.02263749748545</v>
      </c>
      <c r="P79" s="5">
        <v>185.89521490947672</v>
      </c>
      <c r="Q79" s="5">
        <v>188.21206310307647</v>
      </c>
      <c r="R79" s="5">
        <v>186.90290248797831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750.18511527966621</v>
      </c>
      <c r="D2" s="45">
        <v>752.31360406448744</v>
      </c>
      <c r="E2" s="45">
        <v>746.71051481887207</v>
      </c>
      <c r="F2" s="45">
        <v>753.21505316473508</v>
      </c>
      <c r="G2" s="45">
        <v>740.95962393700313</v>
      </c>
      <c r="H2" s="45">
        <v>749.36823242746812</v>
      </c>
      <c r="I2" s="45">
        <v>750.88711433441495</v>
      </c>
      <c r="J2" s="45">
        <v>748.74009619551555</v>
      </c>
      <c r="K2" s="45">
        <v>748.59926066227445</v>
      </c>
      <c r="L2" s="45">
        <v>746.85834286172837</v>
      </c>
      <c r="M2" s="45">
        <v>748.10221289957235</v>
      </c>
      <c r="N2" s="45">
        <v>746.88231688929568</v>
      </c>
      <c r="O2" s="45">
        <v>751.73648584677437</v>
      </c>
      <c r="P2" s="45">
        <v>751.83710726550612</v>
      </c>
      <c r="Q2" s="45">
        <v>737.38535910534324</v>
      </c>
      <c r="R2" s="45">
        <v>754.98613271324143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37.324213053551844</v>
      </c>
      <c r="D21" s="5">
        <v>34.899646837796567</v>
      </c>
      <c r="E21" s="5">
        <v>33.348003876442192</v>
      </c>
      <c r="F21" s="5">
        <v>25.598944110771022</v>
      </c>
      <c r="G21" s="5">
        <v>24.176564254396759</v>
      </c>
      <c r="H21" s="5">
        <v>20.483541609428713</v>
      </c>
      <c r="I21" s="5">
        <v>19.664364960990586</v>
      </c>
      <c r="J21" s="5">
        <v>20.818060728467842</v>
      </c>
      <c r="K21" s="5">
        <v>20.72683648910095</v>
      </c>
      <c r="L21" s="5">
        <v>21.930145686761222</v>
      </c>
      <c r="M21" s="5">
        <v>23.494970082732507</v>
      </c>
      <c r="N21" s="5">
        <v>23.450134380707713</v>
      </c>
      <c r="O21" s="5">
        <v>23.566743470491673</v>
      </c>
      <c r="P21" s="5">
        <v>23.6273933975103</v>
      </c>
      <c r="Q21" s="5">
        <v>23.423006445113828</v>
      </c>
      <c r="R21" s="5">
        <v>23.999275174468515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37.324213053551844</v>
      </c>
      <c r="D30" s="4">
        <v>34.899646837796567</v>
      </c>
      <c r="E30" s="4">
        <v>33.348003876442192</v>
      </c>
      <c r="F30" s="4">
        <v>25.598944110771022</v>
      </c>
      <c r="G30" s="4">
        <v>24.176564254396759</v>
      </c>
      <c r="H30" s="4">
        <v>20.483541609428713</v>
      </c>
      <c r="I30" s="4">
        <v>19.664364960990586</v>
      </c>
      <c r="J30" s="4">
        <v>20.818060728467842</v>
      </c>
      <c r="K30" s="4">
        <v>20.72683648910095</v>
      </c>
      <c r="L30" s="4">
        <v>21.930145686761222</v>
      </c>
      <c r="M30" s="4">
        <v>23.494970082732507</v>
      </c>
      <c r="N30" s="4">
        <v>23.450134380707713</v>
      </c>
      <c r="O30" s="4">
        <v>23.566743470491673</v>
      </c>
      <c r="P30" s="4">
        <v>23.6273933975103</v>
      </c>
      <c r="Q30" s="4">
        <v>23.423006445113828</v>
      </c>
      <c r="R30" s="4">
        <v>23.999275174468515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12.749097566678122</v>
      </c>
      <c r="D38" s="7">
        <v>9.1552375058770039</v>
      </c>
      <c r="E38" s="7">
        <v>10.720525647689986</v>
      </c>
      <c r="F38" s="7">
        <v>7.5344723023203759</v>
      </c>
      <c r="G38" s="7">
        <v>7.1900012872069716</v>
      </c>
      <c r="H38" s="7">
        <v>6.9291586885925804</v>
      </c>
      <c r="I38" s="7">
        <v>4.9669160850618255</v>
      </c>
      <c r="J38" s="7">
        <v>4.7068923515105316</v>
      </c>
      <c r="K38" s="7">
        <v>4.9210386936050998</v>
      </c>
      <c r="L38" s="7">
        <v>6.3511558999483766</v>
      </c>
      <c r="M38" s="7">
        <v>5.7413994155594299</v>
      </c>
      <c r="N38" s="7">
        <v>5.0505783462437845</v>
      </c>
      <c r="O38" s="7">
        <v>4.7170222918003404</v>
      </c>
      <c r="P38" s="7">
        <v>4.5600909238280023</v>
      </c>
      <c r="Q38" s="7">
        <v>5.2467486966437082</v>
      </c>
      <c r="R38" s="7">
        <v>3.9394900871591232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12.749097566678122</v>
      </c>
      <c r="D40" s="6">
        <v>9.1552375058770039</v>
      </c>
      <c r="E40" s="6">
        <v>10.720525647689986</v>
      </c>
      <c r="F40" s="6">
        <v>7.5344723023203759</v>
      </c>
      <c r="G40" s="6">
        <v>7.1900012872069716</v>
      </c>
      <c r="H40" s="6">
        <v>6.9291586885925804</v>
      </c>
      <c r="I40" s="6">
        <v>4.9669160850618255</v>
      </c>
      <c r="J40" s="6">
        <v>4.7068923515105316</v>
      </c>
      <c r="K40" s="6">
        <v>4.9210386936050998</v>
      </c>
      <c r="L40" s="6">
        <v>6.3511558999483766</v>
      </c>
      <c r="M40" s="6">
        <v>5.7413994155594299</v>
      </c>
      <c r="N40" s="6">
        <v>5.0505783462437845</v>
      </c>
      <c r="O40" s="6">
        <v>4.7170222918003404</v>
      </c>
      <c r="P40" s="6">
        <v>4.5600909238280023</v>
      </c>
      <c r="Q40" s="6">
        <v>5.2467486966437082</v>
      </c>
      <c r="R40" s="6">
        <v>3.9394900871591232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23.509357971873182</v>
      </c>
      <c r="D43" s="7">
        <v>24.488279060843379</v>
      </c>
      <c r="E43" s="7">
        <v>21.414810733147075</v>
      </c>
      <c r="F43" s="7">
        <v>17.113553235918737</v>
      </c>
      <c r="G43" s="7">
        <v>16.164976337279771</v>
      </c>
      <c r="H43" s="7">
        <v>12.84642344072158</v>
      </c>
      <c r="I43" s="7">
        <v>13.980685148673942</v>
      </c>
      <c r="J43" s="7">
        <v>15.465577964116907</v>
      </c>
      <c r="K43" s="7">
        <v>15.687851797112323</v>
      </c>
      <c r="L43" s="7">
        <v>15.578989786812844</v>
      </c>
      <c r="M43" s="7">
        <v>17.753570667173076</v>
      </c>
      <c r="N43" s="7">
        <v>18.399556034463927</v>
      </c>
      <c r="O43" s="7">
        <v>18.849721178691333</v>
      </c>
      <c r="P43" s="7">
        <v>19.067302473682297</v>
      </c>
      <c r="Q43" s="7">
        <v>18.176257748470118</v>
      </c>
      <c r="R43" s="7">
        <v>20.059785087309393</v>
      </c>
    </row>
    <row r="44" spans="1:18" ht="11.25" customHeight="1" x14ac:dyDescent="0.25">
      <c r="A44" s="50" t="s">
        <v>205</v>
      </c>
      <c r="B44" s="51" t="s">
        <v>204</v>
      </c>
      <c r="C44" s="7">
        <v>1.0657575150005385</v>
      </c>
      <c r="D44" s="7">
        <v>1.2561302710761852</v>
      </c>
      <c r="E44" s="7">
        <v>1.2126674956051298</v>
      </c>
      <c r="F44" s="7">
        <v>0.95091857253191259</v>
      </c>
      <c r="G44" s="7">
        <v>0.82158662991001508</v>
      </c>
      <c r="H44" s="7">
        <v>0.70795948011455145</v>
      </c>
      <c r="I44" s="7">
        <v>0.71676372725481718</v>
      </c>
      <c r="J44" s="7">
        <v>0.64559041284040075</v>
      </c>
      <c r="K44" s="7">
        <v>0.11794599838352884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388.49219620842803</v>
      </c>
      <c r="D52" s="5">
        <v>396.32462505416009</v>
      </c>
      <c r="E52" s="5">
        <v>392.61397049838558</v>
      </c>
      <c r="F52" s="5">
        <v>407.7921117578008</v>
      </c>
      <c r="G52" s="5">
        <v>405.59435703271595</v>
      </c>
      <c r="H52" s="5">
        <v>405.71186977788886</v>
      </c>
      <c r="I52" s="5">
        <v>408.30947494018415</v>
      </c>
      <c r="J52" s="5">
        <v>400.86849640711193</v>
      </c>
      <c r="K52" s="5">
        <v>398.18495593404236</v>
      </c>
      <c r="L52" s="5">
        <v>402.66297251306662</v>
      </c>
      <c r="M52" s="5">
        <v>405.08740955736073</v>
      </c>
      <c r="N52" s="5">
        <v>403.25125132001239</v>
      </c>
      <c r="O52" s="5">
        <v>405.63346992614618</v>
      </c>
      <c r="P52" s="5">
        <v>404.93071520430686</v>
      </c>
      <c r="Q52" s="5">
        <v>398.22580414897271</v>
      </c>
      <c r="R52" s="5">
        <v>408.43936245842326</v>
      </c>
    </row>
    <row r="53" spans="1:18" ht="11.25" customHeight="1" x14ac:dyDescent="0.25">
      <c r="A53" s="48" t="s">
        <v>187</v>
      </c>
      <c r="B53" s="49" t="s">
        <v>186</v>
      </c>
      <c r="C53" s="4">
        <v>388.49219620842803</v>
      </c>
      <c r="D53" s="4">
        <v>396.32462505416009</v>
      </c>
      <c r="E53" s="4">
        <v>392.61397049838558</v>
      </c>
      <c r="F53" s="4">
        <v>407.7921117578008</v>
      </c>
      <c r="G53" s="4">
        <v>405.59435703271595</v>
      </c>
      <c r="H53" s="4">
        <v>405.71186977788886</v>
      </c>
      <c r="I53" s="4">
        <v>408.30947494018415</v>
      </c>
      <c r="J53" s="4">
        <v>400.86849640711193</v>
      </c>
      <c r="K53" s="4">
        <v>398.18495593404236</v>
      </c>
      <c r="L53" s="4">
        <v>402.66297251306662</v>
      </c>
      <c r="M53" s="4">
        <v>405.08740955736073</v>
      </c>
      <c r="N53" s="4">
        <v>403.25125132001239</v>
      </c>
      <c r="O53" s="4">
        <v>405.63346992614618</v>
      </c>
      <c r="P53" s="4">
        <v>404.93071520430686</v>
      </c>
      <c r="Q53" s="4">
        <v>398.22580414897271</v>
      </c>
      <c r="R53" s="4">
        <v>408.43936245842326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46.489745662455157</v>
      </c>
      <c r="D60" s="5">
        <v>45.363643451973033</v>
      </c>
      <c r="E60" s="5">
        <v>44.547593100246786</v>
      </c>
      <c r="F60" s="5">
        <v>43.901082393483605</v>
      </c>
      <c r="G60" s="5">
        <v>43.012807111612666</v>
      </c>
      <c r="H60" s="5">
        <v>37.459769871983653</v>
      </c>
      <c r="I60" s="5">
        <v>39.422626507247898</v>
      </c>
      <c r="J60" s="5">
        <v>39.179321572164511</v>
      </c>
      <c r="K60" s="5">
        <v>38.885519719706345</v>
      </c>
      <c r="L60" s="5">
        <v>39.781421965054392</v>
      </c>
      <c r="M60" s="5">
        <v>39.754802954832435</v>
      </c>
      <c r="N60" s="5">
        <v>37.72569586555111</v>
      </c>
      <c r="O60" s="5">
        <v>26.062744249828917</v>
      </c>
      <c r="P60" s="5">
        <v>23.797491864774567</v>
      </c>
      <c r="Q60" s="5">
        <v>26.29799275813053</v>
      </c>
      <c r="R60" s="5">
        <v>26.877126006255711</v>
      </c>
    </row>
    <row r="61" spans="1:18" ht="11.25" customHeight="1" x14ac:dyDescent="0.25">
      <c r="A61" s="46" t="s">
        <v>171</v>
      </c>
      <c r="B61" s="47" t="s">
        <v>170</v>
      </c>
      <c r="C61" s="5">
        <v>6.5350510446662486</v>
      </c>
      <c r="D61" s="5">
        <v>6.7256696042952111</v>
      </c>
      <c r="E61" s="5">
        <v>7.0346675900640099</v>
      </c>
      <c r="F61" s="5">
        <v>6.9794337033150757</v>
      </c>
      <c r="G61" s="5">
        <v>6.8806056738241352</v>
      </c>
      <c r="H61" s="5">
        <v>7.2680417350832993</v>
      </c>
      <c r="I61" s="5">
        <v>7.3400827909233417</v>
      </c>
      <c r="J61" s="5">
        <v>7.7385745211293813</v>
      </c>
      <c r="K61" s="5">
        <v>7.6790884491206528</v>
      </c>
      <c r="L61" s="5">
        <v>8.2096945459717254</v>
      </c>
      <c r="M61" s="5">
        <v>8.3349841567985337</v>
      </c>
      <c r="N61" s="5">
        <v>9.6062408050081771</v>
      </c>
      <c r="O61" s="5">
        <v>9.395640352381454</v>
      </c>
      <c r="P61" s="5">
        <v>9.8417356699066882</v>
      </c>
      <c r="Q61" s="5">
        <v>11.657509299094768</v>
      </c>
      <c r="R61" s="5">
        <v>11.419260297045255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2.1734976593102102</v>
      </c>
      <c r="D64" s="4">
        <v>2.4020800000000002</v>
      </c>
      <c r="E64" s="4">
        <v>2.7000099999999998</v>
      </c>
      <c r="F64" s="4">
        <v>3.0021900000000001</v>
      </c>
      <c r="G64" s="4">
        <v>3.1971099999999999</v>
      </c>
      <c r="H64" s="4">
        <v>3.4393903888879569</v>
      </c>
      <c r="I64" s="4">
        <v>3.5992799999999998</v>
      </c>
      <c r="J64" s="4">
        <v>3.8224900000000002</v>
      </c>
      <c r="K64" s="4">
        <v>3.9999699999999998</v>
      </c>
      <c r="L64" s="4">
        <v>4.4032200000000001</v>
      </c>
      <c r="M64" s="4">
        <v>4.7530144199395457</v>
      </c>
      <c r="N64" s="4">
        <v>4.9679809664983816</v>
      </c>
      <c r="O64" s="4">
        <v>5.1113111854276481</v>
      </c>
      <c r="P64" s="4">
        <v>5.2784943154676602</v>
      </c>
      <c r="Q64" s="4">
        <v>5.3979172637814097</v>
      </c>
      <c r="R64" s="4">
        <v>5.4218018534441601</v>
      </c>
    </row>
    <row r="65" spans="1:18" ht="11.25" customHeight="1" x14ac:dyDescent="0.25">
      <c r="A65" s="50" t="s">
        <v>163</v>
      </c>
      <c r="B65" s="51" t="s">
        <v>162</v>
      </c>
      <c r="C65" s="7">
        <v>2.1734976593102102</v>
      </c>
      <c r="D65" s="7">
        <v>2.4020800000000002</v>
      </c>
      <c r="E65" s="7">
        <v>2.7000099999999998</v>
      </c>
      <c r="F65" s="7">
        <v>3.0021900000000001</v>
      </c>
      <c r="G65" s="7">
        <v>3.1971099999999999</v>
      </c>
      <c r="H65" s="7">
        <v>3.4393903888879569</v>
      </c>
      <c r="I65" s="7">
        <v>3.5992799999999998</v>
      </c>
      <c r="J65" s="7">
        <v>3.8224900000000002</v>
      </c>
      <c r="K65" s="7">
        <v>3.9999699999999998</v>
      </c>
      <c r="L65" s="7">
        <v>4.4032200000000001</v>
      </c>
      <c r="M65" s="7">
        <v>4.7530144199395457</v>
      </c>
      <c r="N65" s="7">
        <v>4.9679809664983816</v>
      </c>
      <c r="O65" s="7">
        <v>5.1113111854276481</v>
      </c>
      <c r="P65" s="7">
        <v>5.2784943154676602</v>
      </c>
      <c r="Q65" s="7">
        <v>5.3979172637814097</v>
      </c>
      <c r="R65" s="7">
        <v>5.4218018534441601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4.3615533853560384</v>
      </c>
      <c r="D68" s="4">
        <v>4.3235896042952113</v>
      </c>
      <c r="E68" s="4">
        <v>4.3346575900640101</v>
      </c>
      <c r="F68" s="4">
        <v>3.9772437033150756</v>
      </c>
      <c r="G68" s="4">
        <v>3.6834956738241353</v>
      </c>
      <c r="H68" s="4">
        <v>3.8286513461953424</v>
      </c>
      <c r="I68" s="4">
        <v>3.7408027909233414</v>
      </c>
      <c r="J68" s="4">
        <v>3.9160845211293815</v>
      </c>
      <c r="K68" s="4">
        <v>3.679118449120653</v>
      </c>
      <c r="L68" s="4">
        <v>3.8064745459717244</v>
      </c>
      <c r="M68" s="4">
        <v>3.581969736858988</v>
      </c>
      <c r="N68" s="4">
        <v>4.6382598385097946</v>
      </c>
      <c r="O68" s="4">
        <v>4.2843291669538059</v>
      </c>
      <c r="P68" s="4">
        <v>4.563241354439028</v>
      </c>
      <c r="Q68" s="4">
        <v>6.2595920353133581</v>
      </c>
      <c r="R68" s="4">
        <v>5.9974584436010954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4.3615533853560384</v>
      </c>
      <c r="D71" s="7">
        <v>4.3235896042952113</v>
      </c>
      <c r="E71" s="7">
        <v>4.3346575900640101</v>
      </c>
      <c r="F71" s="7">
        <v>3.9772437033150756</v>
      </c>
      <c r="G71" s="7">
        <v>3.6834956738241353</v>
      </c>
      <c r="H71" s="7">
        <v>3.8286513461953424</v>
      </c>
      <c r="I71" s="7">
        <v>3.7408027909233414</v>
      </c>
      <c r="J71" s="7">
        <v>3.9160845211293815</v>
      </c>
      <c r="K71" s="7">
        <v>3.679118449120653</v>
      </c>
      <c r="L71" s="7">
        <v>3.8064745459717244</v>
      </c>
      <c r="M71" s="7">
        <v>3.581969736858988</v>
      </c>
      <c r="N71" s="7">
        <v>4.6382598385097946</v>
      </c>
      <c r="O71" s="7">
        <v>4.2843291669538059</v>
      </c>
      <c r="P71" s="7">
        <v>4.563241354439028</v>
      </c>
      <c r="Q71" s="7">
        <v>6.2595920353133581</v>
      </c>
      <c r="R71" s="7">
        <v>5.9974584436010954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271.34390931056487</v>
      </c>
      <c r="D79" s="5">
        <v>269.00001911626254</v>
      </c>
      <c r="E79" s="5">
        <v>269.16627975373342</v>
      </c>
      <c r="F79" s="5">
        <v>268.94348119936467</v>
      </c>
      <c r="G79" s="5">
        <v>261.29528986445359</v>
      </c>
      <c r="H79" s="5">
        <v>278.44500943308361</v>
      </c>
      <c r="I79" s="5">
        <v>276.15056513506897</v>
      </c>
      <c r="J79" s="5">
        <v>280.13564296664185</v>
      </c>
      <c r="K79" s="5">
        <v>283.12286007030417</v>
      </c>
      <c r="L79" s="5">
        <v>274.27410815087444</v>
      </c>
      <c r="M79" s="5">
        <v>271.43004614784809</v>
      </c>
      <c r="N79" s="5">
        <v>272.84899451801624</v>
      </c>
      <c r="O79" s="5">
        <v>287.07788784792609</v>
      </c>
      <c r="P79" s="5">
        <v>289.63977112900773</v>
      </c>
      <c r="Q79" s="5">
        <v>277.78104645403147</v>
      </c>
      <c r="R79" s="5">
        <v>284.25110877704878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R82"/>
  <sheetViews>
    <sheetView showGridLines="0" workbookViewId="0">
      <pane xSplit="2" ySplit="1" topLeftCell="C30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843.98112739446481</v>
      </c>
      <c r="D2" s="45">
        <v>848.96778201709424</v>
      </c>
      <c r="E2" s="45">
        <v>852.76485762037782</v>
      </c>
      <c r="F2" s="45">
        <v>846.1292160712735</v>
      </c>
      <c r="G2" s="45">
        <v>843.98125717414655</v>
      </c>
      <c r="H2" s="45">
        <v>843.80534342811643</v>
      </c>
      <c r="I2" s="45">
        <v>852.93351352340937</v>
      </c>
      <c r="J2" s="45">
        <v>859.19841790255532</v>
      </c>
      <c r="K2" s="45">
        <v>869.0300115042279</v>
      </c>
      <c r="L2" s="45">
        <v>863.45034617838769</v>
      </c>
      <c r="M2" s="45">
        <v>864.83454691294537</v>
      </c>
      <c r="N2" s="45">
        <v>858.52802792469265</v>
      </c>
      <c r="O2" s="45">
        <v>864.69885776963383</v>
      </c>
      <c r="P2" s="45">
        <v>848.6847841643621</v>
      </c>
      <c r="Q2" s="45">
        <v>832.89667815792893</v>
      </c>
      <c r="R2" s="45">
        <v>836.00173159571295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42.108460618887101</v>
      </c>
      <c r="D21" s="5">
        <v>48.572290000000002</v>
      </c>
      <c r="E21" s="5">
        <v>55.067509999999999</v>
      </c>
      <c r="F21" s="5">
        <v>50.740270000000002</v>
      </c>
      <c r="G21" s="5">
        <v>57.210760000000001</v>
      </c>
      <c r="H21" s="5">
        <v>56.134919112285473</v>
      </c>
      <c r="I21" s="5">
        <v>71.245069999999998</v>
      </c>
      <c r="J21" s="5">
        <v>35.624310000000001</v>
      </c>
      <c r="K21" s="5">
        <v>29.098600000000001</v>
      </c>
      <c r="L21" s="5">
        <v>46.39931</v>
      </c>
      <c r="M21" s="5">
        <v>56.143229385609907</v>
      </c>
      <c r="N21" s="5">
        <v>31.309796414448428</v>
      </c>
      <c r="O21" s="5">
        <v>42.106142025620422</v>
      </c>
      <c r="P21" s="5">
        <v>39.944372968174662</v>
      </c>
      <c r="Q21" s="5">
        <v>6.4749788197038241</v>
      </c>
      <c r="R21" s="5">
        <v>56.137929421965872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42.108460618887101</v>
      </c>
      <c r="D30" s="4">
        <v>48.572290000000002</v>
      </c>
      <c r="E30" s="4">
        <v>55.067509999999999</v>
      </c>
      <c r="F30" s="4">
        <v>50.740270000000002</v>
      </c>
      <c r="G30" s="4">
        <v>57.210760000000001</v>
      </c>
      <c r="H30" s="4">
        <v>56.134919112285473</v>
      </c>
      <c r="I30" s="4">
        <v>71.245069999999998</v>
      </c>
      <c r="J30" s="4">
        <v>35.624310000000001</v>
      </c>
      <c r="K30" s="4">
        <v>29.098600000000001</v>
      </c>
      <c r="L30" s="4">
        <v>46.39931</v>
      </c>
      <c r="M30" s="4">
        <v>56.143229385609907</v>
      </c>
      <c r="N30" s="4">
        <v>31.309796414448428</v>
      </c>
      <c r="O30" s="4">
        <v>42.106142025620422</v>
      </c>
      <c r="P30" s="4">
        <v>39.944372968174662</v>
      </c>
      <c r="Q30" s="4">
        <v>6.4749788197038241</v>
      </c>
      <c r="R30" s="4">
        <v>56.137929421965872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42.108460618887101</v>
      </c>
      <c r="D34" s="7">
        <v>48.572290000000002</v>
      </c>
      <c r="E34" s="7">
        <v>55.067509999999999</v>
      </c>
      <c r="F34" s="7">
        <v>50.740270000000002</v>
      </c>
      <c r="G34" s="7">
        <v>57.210760000000001</v>
      </c>
      <c r="H34" s="7">
        <v>56.134919112285473</v>
      </c>
      <c r="I34" s="7">
        <v>71.245069999999998</v>
      </c>
      <c r="J34" s="7">
        <v>35.624310000000001</v>
      </c>
      <c r="K34" s="7">
        <v>29.098600000000001</v>
      </c>
      <c r="L34" s="7">
        <v>46.39931</v>
      </c>
      <c r="M34" s="7">
        <v>56.143229385609907</v>
      </c>
      <c r="N34" s="7">
        <v>31.309796414448428</v>
      </c>
      <c r="O34" s="7">
        <v>42.106142025620422</v>
      </c>
      <c r="P34" s="7">
        <v>39.944372968174662</v>
      </c>
      <c r="Q34" s="7">
        <v>6.4749788197038241</v>
      </c>
      <c r="R34" s="7">
        <v>56.137929421965872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447.42318253780923</v>
      </c>
      <c r="D52" s="5">
        <v>453.66961853492558</v>
      </c>
      <c r="E52" s="5">
        <v>453.23800068270037</v>
      </c>
      <c r="F52" s="5">
        <v>492.62623969308225</v>
      </c>
      <c r="G52" s="5">
        <v>478.87285774958855</v>
      </c>
      <c r="H52" s="5">
        <v>492.56328826341479</v>
      </c>
      <c r="I52" s="5">
        <v>480.38200617121453</v>
      </c>
      <c r="J52" s="5">
        <v>474.75749247295693</v>
      </c>
      <c r="K52" s="5">
        <v>495.66377198593938</v>
      </c>
      <c r="L52" s="5">
        <v>481.00767024752014</v>
      </c>
      <c r="M52" s="5">
        <v>466.10696004352246</v>
      </c>
      <c r="N52" s="5">
        <v>440.14160699538013</v>
      </c>
      <c r="O52" s="5">
        <v>454.94509397332217</v>
      </c>
      <c r="P52" s="5">
        <v>457.43598359289655</v>
      </c>
      <c r="Q52" s="5">
        <v>431.8466723547308</v>
      </c>
      <c r="R52" s="5">
        <v>432.20446920636402</v>
      </c>
    </row>
    <row r="53" spans="1:18" ht="11.25" customHeight="1" x14ac:dyDescent="0.25">
      <c r="A53" s="48" t="s">
        <v>187</v>
      </c>
      <c r="B53" s="49" t="s">
        <v>186</v>
      </c>
      <c r="C53" s="4">
        <v>447.42318253780923</v>
      </c>
      <c r="D53" s="4">
        <v>453.66961853492558</v>
      </c>
      <c r="E53" s="4">
        <v>453.23800068270037</v>
      </c>
      <c r="F53" s="4">
        <v>492.62623969308225</v>
      </c>
      <c r="G53" s="4">
        <v>478.87285774958855</v>
      </c>
      <c r="H53" s="4">
        <v>492.56328826341479</v>
      </c>
      <c r="I53" s="4">
        <v>480.38200617121453</v>
      </c>
      <c r="J53" s="4">
        <v>474.75749247295693</v>
      </c>
      <c r="K53" s="4">
        <v>495.66377198593938</v>
      </c>
      <c r="L53" s="4">
        <v>481.00767024752014</v>
      </c>
      <c r="M53" s="4">
        <v>466.10696004352246</v>
      </c>
      <c r="N53" s="4">
        <v>440.14160699538013</v>
      </c>
      <c r="O53" s="4">
        <v>454.94509397332217</v>
      </c>
      <c r="P53" s="4">
        <v>457.43598359289655</v>
      </c>
      <c r="Q53" s="4">
        <v>431.8466723547308</v>
      </c>
      <c r="R53" s="4">
        <v>432.20446920636402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5.0231642116115678</v>
      </c>
      <c r="D61" s="5">
        <v>4.9491783313089126</v>
      </c>
      <c r="E61" s="5">
        <v>5.003977666079467</v>
      </c>
      <c r="F61" s="5">
        <v>4.8046407799834405</v>
      </c>
      <c r="G61" s="5">
        <v>4.3489907323590513</v>
      </c>
      <c r="H61" s="5">
        <v>4.6482571430028834</v>
      </c>
      <c r="I61" s="5">
        <v>4.4011086190392454</v>
      </c>
      <c r="J61" s="5">
        <v>4.6379061568245525</v>
      </c>
      <c r="K61" s="5">
        <v>4.5797956474685968</v>
      </c>
      <c r="L61" s="5">
        <v>4.5470867156898338</v>
      </c>
      <c r="M61" s="5">
        <v>4.12153274978255</v>
      </c>
      <c r="N61" s="5">
        <v>5.0625785593997961</v>
      </c>
      <c r="O61" s="5">
        <v>4.805161999642988</v>
      </c>
      <c r="P61" s="5">
        <v>5.1549332242835915</v>
      </c>
      <c r="Q61" s="5">
        <v>6.7880683837780964</v>
      </c>
      <c r="R61" s="5">
        <v>6.3464214800494441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5.0231642116115678</v>
      </c>
      <c r="D68" s="4">
        <v>4.9491783313089126</v>
      </c>
      <c r="E68" s="4">
        <v>5.003977666079467</v>
      </c>
      <c r="F68" s="4">
        <v>4.8046407799834405</v>
      </c>
      <c r="G68" s="4">
        <v>4.3489907323590513</v>
      </c>
      <c r="H68" s="4">
        <v>4.6482571430028834</v>
      </c>
      <c r="I68" s="4">
        <v>4.4011086190392454</v>
      </c>
      <c r="J68" s="4">
        <v>4.6379061568245525</v>
      </c>
      <c r="K68" s="4">
        <v>4.5797956474685968</v>
      </c>
      <c r="L68" s="4">
        <v>4.5470867156898338</v>
      </c>
      <c r="M68" s="4">
        <v>4.12153274978255</v>
      </c>
      <c r="N68" s="4">
        <v>5.0625785593997961</v>
      </c>
      <c r="O68" s="4">
        <v>4.805161999642988</v>
      </c>
      <c r="P68" s="4">
        <v>5.1549332242835915</v>
      </c>
      <c r="Q68" s="4">
        <v>6.7880683837780964</v>
      </c>
      <c r="R68" s="4">
        <v>6.3464214800494441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5.0231642116115678</v>
      </c>
      <c r="D71" s="7">
        <v>4.9491783313089126</v>
      </c>
      <c r="E71" s="7">
        <v>5.003977666079467</v>
      </c>
      <c r="F71" s="7">
        <v>4.8046407799834405</v>
      </c>
      <c r="G71" s="7">
        <v>4.3489907323590513</v>
      </c>
      <c r="H71" s="7">
        <v>4.6482571430028834</v>
      </c>
      <c r="I71" s="7">
        <v>4.4011086190392454</v>
      </c>
      <c r="J71" s="7">
        <v>4.6379061568245525</v>
      </c>
      <c r="K71" s="7">
        <v>4.5797956474685968</v>
      </c>
      <c r="L71" s="7">
        <v>4.5470867156898338</v>
      </c>
      <c r="M71" s="7">
        <v>4.12153274978255</v>
      </c>
      <c r="N71" s="7">
        <v>5.0625785593997961</v>
      </c>
      <c r="O71" s="7">
        <v>4.805161999642988</v>
      </c>
      <c r="P71" s="7">
        <v>5.1549332242835915</v>
      </c>
      <c r="Q71" s="7">
        <v>6.7880683837780964</v>
      </c>
      <c r="R71" s="7">
        <v>6.3464214800494441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349.42632002615693</v>
      </c>
      <c r="D79" s="5">
        <v>341.77669515085972</v>
      </c>
      <c r="E79" s="5">
        <v>339.45536927159799</v>
      </c>
      <c r="F79" s="5">
        <v>297.95806559820795</v>
      </c>
      <c r="G79" s="5">
        <v>303.54864869219887</v>
      </c>
      <c r="H79" s="5">
        <v>290.45887890941327</v>
      </c>
      <c r="I79" s="5">
        <v>296.9053287331555</v>
      </c>
      <c r="J79" s="5">
        <v>344.1787092727738</v>
      </c>
      <c r="K79" s="5">
        <v>339.68784387081996</v>
      </c>
      <c r="L79" s="5">
        <v>331.49627921517776</v>
      </c>
      <c r="M79" s="5">
        <v>338.46282473403051</v>
      </c>
      <c r="N79" s="5">
        <v>382.01404595546421</v>
      </c>
      <c r="O79" s="5">
        <v>362.84245977104831</v>
      </c>
      <c r="P79" s="5">
        <v>346.14949437900731</v>
      </c>
      <c r="Q79" s="5">
        <v>387.78695859971617</v>
      </c>
      <c r="R79" s="5">
        <v>341.31291148733357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372.77210925718981</v>
      </c>
      <c r="D2" s="45">
        <v>379.08092973446787</v>
      </c>
      <c r="E2" s="45">
        <v>383.45545908718645</v>
      </c>
      <c r="F2" s="45">
        <v>386.83521205925666</v>
      </c>
      <c r="G2" s="45">
        <v>387.23786096083182</v>
      </c>
      <c r="H2" s="45">
        <v>394.00835068531336</v>
      </c>
      <c r="I2" s="45">
        <v>404.19665008070149</v>
      </c>
      <c r="J2" s="45">
        <v>417.91017572301018</v>
      </c>
      <c r="K2" s="45">
        <v>426.84841633631038</v>
      </c>
      <c r="L2" s="45">
        <v>426.61386506925459</v>
      </c>
      <c r="M2" s="45">
        <v>431.96796364953093</v>
      </c>
      <c r="N2" s="45">
        <v>438.41964137485706</v>
      </c>
      <c r="O2" s="45">
        <v>440.28664897592324</v>
      </c>
      <c r="P2" s="45">
        <v>439.9055193329724</v>
      </c>
      <c r="Q2" s="45">
        <v>440.3505815026345</v>
      </c>
      <c r="R2" s="45">
        <v>445.80784626901283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372.77210925718981</v>
      </c>
      <c r="D79" s="5">
        <v>379.08092973446787</v>
      </c>
      <c r="E79" s="5">
        <v>383.45545908718645</v>
      </c>
      <c r="F79" s="5">
        <v>386.83521205925666</v>
      </c>
      <c r="G79" s="5">
        <v>387.23786096083182</v>
      </c>
      <c r="H79" s="5">
        <v>394.00835068531336</v>
      </c>
      <c r="I79" s="5">
        <v>404.19665008070149</v>
      </c>
      <c r="J79" s="5">
        <v>417.91017572301018</v>
      </c>
      <c r="K79" s="5">
        <v>426.84841633631038</v>
      </c>
      <c r="L79" s="5">
        <v>426.61386506925459</v>
      </c>
      <c r="M79" s="5">
        <v>431.96796364953093</v>
      </c>
      <c r="N79" s="5">
        <v>438.41964137485706</v>
      </c>
      <c r="O79" s="5">
        <v>440.28664897592324</v>
      </c>
      <c r="P79" s="5">
        <v>439.9055193329724</v>
      </c>
      <c r="Q79" s="5">
        <v>440.3505815026345</v>
      </c>
      <c r="R79" s="5">
        <v>445.80784626901283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83.349293260603218</v>
      </c>
      <c r="D2" s="45">
        <v>83.872715613613096</v>
      </c>
      <c r="E2" s="45">
        <v>84.402696777352361</v>
      </c>
      <c r="F2" s="45">
        <v>84.671642581729031</v>
      </c>
      <c r="G2" s="45">
        <v>84.609482027081796</v>
      </c>
      <c r="H2" s="45">
        <v>85.048425367498382</v>
      </c>
      <c r="I2" s="45">
        <v>86.275748735392</v>
      </c>
      <c r="J2" s="45">
        <v>87.045959361058323</v>
      </c>
      <c r="K2" s="45">
        <v>88.063873831915089</v>
      </c>
      <c r="L2" s="45">
        <v>89.313390675747684</v>
      </c>
      <c r="M2" s="45">
        <v>90.485839704274042</v>
      </c>
      <c r="N2" s="45">
        <v>90.678316648327169</v>
      </c>
      <c r="O2" s="45">
        <v>91.132687528344192</v>
      </c>
      <c r="P2" s="45">
        <v>91.298856767069822</v>
      </c>
      <c r="Q2" s="45">
        <v>91.466441999321887</v>
      </c>
      <c r="R2" s="45">
        <v>90.2464937792586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83.349293260603218</v>
      </c>
      <c r="D79" s="5">
        <v>83.872715613613096</v>
      </c>
      <c r="E79" s="5">
        <v>84.402696777352361</v>
      </c>
      <c r="F79" s="5">
        <v>84.671642581729031</v>
      </c>
      <c r="G79" s="5">
        <v>84.609482027081796</v>
      </c>
      <c r="H79" s="5">
        <v>85.048425367498382</v>
      </c>
      <c r="I79" s="5">
        <v>86.275748735392</v>
      </c>
      <c r="J79" s="5">
        <v>87.045959361058323</v>
      </c>
      <c r="K79" s="5">
        <v>88.063873831915089</v>
      </c>
      <c r="L79" s="5">
        <v>89.313390675747684</v>
      </c>
      <c r="M79" s="5">
        <v>90.485839704274042</v>
      </c>
      <c r="N79" s="5">
        <v>90.678316648327169</v>
      </c>
      <c r="O79" s="5">
        <v>91.132687528344192</v>
      </c>
      <c r="P79" s="5">
        <v>91.298856767069822</v>
      </c>
      <c r="Q79" s="5">
        <v>91.466441999321887</v>
      </c>
      <c r="R79" s="5">
        <v>90.2464937792586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735.03228961127229</v>
      </c>
      <c r="D2" s="45">
        <v>746.40901112950439</v>
      </c>
      <c r="E2" s="45">
        <v>744.68013365717263</v>
      </c>
      <c r="F2" s="45">
        <v>734.4953965178496</v>
      </c>
      <c r="G2" s="45">
        <v>716.68362492345921</v>
      </c>
      <c r="H2" s="45">
        <v>715.50583791878557</v>
      </c>
      <c r="I2" s="45">
        <v>726.11766798393364</v>
      </c>
      <c r="J2" s="45">
        <v>741.08152413862456</v>
      </c>
      <c r="K2" s="45">
        <v>747.32370404833557</v>
      </c>
      <c r="L2" s="45">
        <v>739.55068567046783</v>
      </c>
      <c r="M2" s="45">
        <v>740.91442805991846</v>
      </c>
      <c r="N2" s="45">
        <v>744.07680643941376</v>
      </c>
      <c r="O2" s="45">
        <v>739.27264322106828</v>
      </c>
      <c r="P2" s="45">
        <v>730.69786269111535</v>
      </c>
      <c r="Q2" s="45">
        <v>725.09509447577659</v>
      </c>
      <c r="R2" s="45">
        <v>730.53208154779736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735.03228961127229</v>
      </c>
      <c r="D79" s="5">
        <v>746.40901112950439</v>
      </c>
      <c r="E79" s="5">
        <v>744.68013365717263</v>
      </c>
      <c r="F79" s="5">
        <v>734.4953965178496</v>
      </c>
      <c r="G79" s="5">
        <v>716.68362492345921</v>
      </c>
      <c r="H79" s="5">
        <v>715.50583791878557</v>
      </c>
      <c r="I79" s="5">
        <v>726.11766798393364</v>
      </c>
      <c r="J79" s="5">
        <v>741.08152413862456</v>
      </c>
      <c r="K79" s="5">
        <v>747.32370404833557</v>
      </c>
      <c r="L79" s="5">
        <v>739.55068567046783</v>
      </c>
      <c r="M79" s="5">
        <v>740.91442805991846</v>
      </c>
      <c r="N79" s="5">
        <v>744.07680643941376</v>
      </c>
      <c r="O79" s="5">
        <v>739.27264322106828</v>
      </c>
      <c r="P79" s="5">
        <v>730.69786269111535</v>
      </c>
      <c r="Q79" s="5">
        <v>725.09509447577659</v>
      </c>
      <c r="R79" s="5">
        <v>730.53208154779736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199.34651812340221</v>
      </c>
      <c r="D2" s="45">
        <v>199.3557366444133</v>
      </c>
      <c r="E2" s="45">
        <v>199.28348165546899</v>
      </c>
      <c r="F2" s="45">
        <v>198.85364738827232</v>
      </c>
      <c r="G2" s="45">
        <v>198.28380873104945</v>
      </c>
      <c r="H2" s="45">
        <v>197.66171451884455</v>
      </c>
      <c r="I2" s="45">
        <v>197.07718392072883</v>
      </c>
      <c r="J2" s="45">
        <v>196.69905723268138</v>
      </c>
      <c r="K2" s="45">
        <v>196.7879370538536</v>
      </c>
      <c r="L2" s="45">
        <v>197.43144130625819</v>
      </c>
      <c r="M2" s="45">
        <v>198.38955215273654</v>
      </c>
      <c r="N2" s="45">
        <v>199.3867553686421</v>
      </c>
      <c r="O2" s="45">
        <v>200.30914160931815</v>
      </c>
      <c r="P2" s="45">
        <v>200.92842843291092</v>
      </c>
      <c r="Q2" s="45">
        <v>201.55357767352564</v>
      </c>
      <c r="R2" s="45">
        <v>202.43895871836202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199.34651812340221</v>
      </c>
      <c r="D79" s="5">
        <v>199.3557366444133</v>
      </c>
      <c r="E79" s="5">
        <v>199.28348165546899</v>
      </c>
      <c r="F79" s="5">
        <v>198.85364738827232</v>
      </c>
      <c r="G79" s="5">
        <v>198.28380873104945</v>
      </c>
      <c r="H79" s="5">
        <v>197.66171451884455</v>
      </c>
      <c r="I79" s="5">
        <v>197.07718392072883</v>
      </c>
      <c r="J79" s="5">
        <v>196.69905723268138</v>
      </c>
      <c r="K79" s="5">
        <v>196.7879370538536</v>
      </c>
      <c r="L79" s="5">
        <v>197.43144130625819</v>
      </c>
      <c r="M79" s="5">
        <v>198.38955215273654</v>
      </c>
      <c r="N79" s="5">
        <v>199.3867553686421</v>
      </c>
      <c r="O79" s="5">
        <v>200.30914160931815</v>
      </c>
      <c r="P79" s="5">
        <v>200.92842843291092</v>
      </c>
      <c r="Q79" s="5">
        <v>201.55357767352564</v>
      </c>
      <c r="R79" s="5">
        <v>202.43895871836202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157.15238984576683</v>
      </c>
      <c r="D2" s="45">
        <v>165.98019824943475</v>
      </c>
      <c r="E2" s="45">
        <v>176.00567418945971</v>
      </c>
      <c r="F2" s="45">
        <v>189.63214541098813</v>
      </c>
      <c r="G2" s="45">
        <v>207.48174160545787</v>
      </c>
      <c r="H2" s="45">
        <v>229.50762459963323</v>
      </c>
      <c r="I2" s="45">
        <v>252.512827249461</v>
      </c>
      <c r="J2" s="45">
        <v>274.60990173496486</v>
      </c>
      <c r="K2" s="45">
        <v>291.57387073372161</v>
      </c>
      <c r="L2" s="45">
        <v>301.72826405386644</v>
      </c>
      <c r="M2" s="45">
        <v>311.89245751996867</v>
      </c>
      <c r="N2" s="45">
        <v>321.5470868675776</v>
      </c>
      <c r="O2" s="45">
        <v>329.8575599748313</v>
      </c>
      <c r="P2" s="45">
        <v>335.40966635049404</v>
      </c>
      <c r="Q2" s="45">
        <v>340.49169817368818</v>
      </c>
      <c r="R2" s="45">
        <v>348.09172660355722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157.15238984576683</v>
      </c>
      <c r="D79" s="5">
        <v>165.98019824943475</v>
      </c>
      <c r="E79" s="5">
        <v>176.00567418945971</v>
      </c>
      <c r="F79" s="5">
        <v>189.63214541098813</v>
      </c>
      <c r="G79" s="5">
        <v>207.48174160545787</v>
      </c>
      <c r="H79" s="5">
        <v>229.50762459963323</v>
      </c>
      <c r="I79" s="5">
        <v>252.512827249461</v>
      </c>
      <c r="J79" s="5">
        <v>274.60990173496486</v>
      </c>
      <c r="K79" s="5">
        <v>291.57387073372161</v>
      </c>
      <c r="L79" s="5">
        <v>301.72826405386644</v>
      </c>
      <c r="M79" s="5">
        <v>311.89245751996867</v>
      </c>
      <c r="N79" s="5">
        <v>321.5470868675776</v>
      </c>
      <c r="O79" s="5">
        <v>329.8575599748313</v>
      </c>
      <c r="P79" s="5">
        <v>335.40966635049404</v>
      </c>
      <c r="Q79" s="5">
        <v>340.49169817368818</v>
      </c>
      <c r="R79" s="5">
        <v>348.09172660355722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116.84735621672974</v>
      </c>
      <c r="D2" s="45">
        <v>117.82545203313001</v>
      </c>
      <c r="E2" s="45">
        <v>120.62384681064457</v>
      </c>
      <c r="F2" s="45">
        <v>124.62546755653905</v>
      </c>
      <c r="G2" s="45">
        <v>131.01791347893152</v>
      </c>
      <c r="H2" s="45">
        <v>138.11696388171941</v>
      </c>
      <c r="I2" s="45">
        <v>144.98531158784476</v>
      </c>
      <c r="J2" s="45">
        <v>149.99119998475626</v>
      </c>
      <c r="K2" s="45">
        <v>153.05402158579491</v>
      </c>
      <c r="L2" s="45">
        <v>154.89346246231617</v>
      </c>
      <c r="M2" s="45">
        <v>156.65743907938085</v>
      </c>
      <c r="N2" s="45">
        <v>157.29405952630952</v>
      </c>
      <c r="O2" s="45">
        <v>157.8675992330227</v>
      </c>
      <c r="P2" s="45">
        <v>158.19930550919383</v>
      </c>
      <c r="Q2" s="45">
        <v>158.53287264381291</v>
      </c>
      <c r="R2" s="45">
        <v>159.06751457698832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116.84735621672974</v>
      </c>
      <c r="D79" s="5">
        <v>117.82545203313001</v>
      </c>
      <c r="E79" s="5">
        <v>120.62384681064457</v>
      </c>
      <c r="F79" s="5">
        <v>124.62546755653905</v>
      </c>
      <c r="G79" s="5">
        <v>131.01791347893152</v>
      </c>
      <c r="H79" s="5">
        <v>138.11696388171941</v>
      </c>
      <c r="I79" s="5">
        <v>144.98531158784476</v>
      </c>
      <c r="J79" s="5">
        <v>149.99119998475626</v>
      </c>
      <c r="K79" s="5">
        <v>153.05402158579491</v>
      </c>
      <c r="L79" s="5">
        <v>154.89346246231617</v>
      </c>
      <c r="M79" s="5">
        <v>156.65743907938085</v>
      </c>
      <c r="N79" s="5">
        <v>157.29405952630952</v>
      </c>
      <c r="O79" s="5">
        <v>157.8675992330227</v>
      </c>
      <c r="P79" s="5">
        <v>158.19930550919383</v>
      </c>
      <c r="Q79" s="5">
        <v>158.53287264381291</v>
      </c>
      <c r="R79" s="5">
        <v>159.06751457698832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8" sqref="C8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4498.5417312348163</v>
      </c>
      <c r="D2" s="45">
        <v>4399.6640600000001</v>
      </c>
      <c r="E2" s="45">
        <v>4070.7098600000004</v>
      </c>
      <c r="F2" s="45">
        <v>4037.2157599999996</v>
      </c>
      <c r="G2" s="45">
        <v>4063.7782900000007</v>
      </c>
      <c r="H2" s="45">
        <v>4165.3229129459605</v>
      </c>
      <c r="I2" s="45">
        <v>3702.2453099999998</v>
      </c>
      <c r="J2" s="45">
        <v>3701.2122799999997</v>
      </c>
      <c r="K2" s="45">
        <v>3726.6317499999996</v>
      </c>
      <c r="L2" s="45">
        <v>3730.3336099999997</v>
      </c>
      <c r="M2" s="45">
        <v>4223.3569171866793</v>
      </c>
      <c r="N2" s="45">
        <v>3773.6751375111071</v>
      </c>
      <c r="O2" s="45">
        <v>3819.0468599875112</v>
      </c>
      <c r="P2" s="45">
        <v>3848.8029730399221</v>
      </c>
      <c r="Q2" s="45">
        <v>3546.8858511350263</v>
      </c>
      <c r="R2" s="45">
        <v>3761.2747775035587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823.9629172043941</v>
      </c>
      <c r="D21" s="5">
        <v>816.47718999999995</v>
      </c>
      <c r="E21" s="5">
        <v>730.49562000000003</v>
      </c>
      <c r="F21" s="5">
        <v>697.56965000000002</v>
      </c>
      <c r="G21" s="5">
        <v>669.36633000000006</v>
      </c>
      <c r="H21" s="5">
        <v>676.43407215705327</v>
      </c>
      <c r="I21" s="5">
        <v>654.05604000000005</v>
      </c>
      <c r="J21" s="5">
        <v>622.52407999999991</v>
      </c>
      <c r="K21" s="5">
        <v>595.56442000000004</v>
      </c>
      <c r="L21" s="5">
        <v>579.91514999999993</v>
      </c>
      <c r="M21" s="5">
        <v>597.24805195501517</v>
      </c>
      <c r="N21" s="5">
        <v>566.52459257799694</v>
      </c>
      <c r="O21" s="5">
        <v>503.55743993179476</v>
      </c>
      <c r="P21" s="5">
        <v>545.04427994887362</v>
      </c>
      <c r="Q21" s="5">
        <v>523.33645032813399</v>
      </c>
      <c r="R21" s="5">
        <v>586.13019348673504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823.9629172043941</v>
      </c>
      <c r="D30" s="4">
        <v>816.47718999999995</v>
      </c>
      <c r="E30" s="4">
        <v>730.49562000000003</v>
      </c>
      <c r="F30" s="4">
        <v>697.56965000000002</v>
      </c>
      <c r="G30" s="4">
        <v>669.36633000000006</v>
      </c>
      <c r="H30" s="4">
        <v>676.43407215705327</v>
      </c>
      <c r="I30" s="4">
        <v>654.05604000000005</v>
      </c>
      <c r="J30" s="4">
        <v>622.52407999999991</v>
      </c>
      <c r="K30" s="4">
        <v>595.56442000000004</v>
      </c>
      <c r="L30" s="4">
        <v>579.91514999999993</v>
      </c>
      <c r="M30" s="4">
        <v>597.24805195501517</v>
      </c>
      <c r="N30" s="4">
        <v>566.52459257799694</v>
      </c>
      <c r="O30" s="4">
        <v>503.55743993179476</v>
      </c>
      <c r="P30" s="4">
        <v>545.04427994887362</v>
      </c>
      <c r="Q30" s="4">
        <v>523.33645032813399</v>
      </c>
      <c r="R30" s="4">
        <v>586.13019348673504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45.332874789930649</v>
      </c>
      <c r="D34" s="7">
        <v>48.606769999999997</v>
      </c>
      <c r="E34" s="7">
        <v>44.302900000000001</v>
      </c>
      <c r="F34" s="7">
        <v>39.941560000000003</v>
      </c>
      <c r="G34" s="7">
        <v>42.1068</v>
      </c>
      <c r="H34" s="7">
        <v>39.939260151213027</v>
      </c>
      <c r="I34" s="7">
        <v>39.937480000000001</v>
      </c>
      <c r="J34" s="7">
        <v>39.901710000000001</v>
      </c>
      <c r="K34" s="7">
        <v>38.898130000000002</v>
      </c>
      <c r="L34" s="7">
        <v>36.699959999999997</v>
      </c>
      <c r="M34" s="7">
        <v>41.020519111720631</v>
      </c>
      <c r="N34" s="7">
        <v>32.384614881348263</v>
      </c>
      <c r="O34" s="7">
        <v>30.218419757419394</v>
      </c>
      <c r="P34" s="7">
        <v>32.395077598591385</v>
      </c>
      <c r="Q34" s="7">
        <v>22.67437232435033</v>
      </c>
      <c r="R34" s="7">
        <v>22.670168094232228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709.84238011636944</v>
      </c>
      <c r="D43" s="7">
        <v>705.76617999999996</v>
      </c>
      <c r="E43" s="7">
        <v>638.38954999999999</v>
      </c>
      <c r="F43" s="7">
        <v>611.81655000000001</v>
      </c>
      <c r="G43" s="7">
        <v>583.33546999999999</v>
      </c>
      <c r="H43" s="7">
        <v>592.54730010621574</v>
      </c>
      <c r="I43" s="7">
        <v>571.11693000000002</v>
      </c>
      <c r="J43" s="7">
        <v>541.52992999999992</v>
      </c>
      <c r="K43" s="7">
        <v>510.92781000000002</v>
      </c>
      <c r="L43" s="7">
        <v>492.61552999999998</v>
      </c>
      <c r="M43" s="7">
        <v>517.05711386840744</v>
      </c>
      <c r="N43" s="7">
        <v>515.03222604979328</v>
      </c>
      <c r="O43" s="7">
        <v>459.96368915949199</v>
      </c>
      <c r="P43" s="7">
        <v>492.58613512325951</v>
      </c>
      <c r="Q43" s="7">
        <v>469.13456196761473</v>
      </c>
      <c r="R43" s="7">
        <v>540.53082446967778</v>
      </c>
    </row>
    <row r="44" spans="1:18" ht="11.25" customHeight="1" x14ac:dyDescent="0.25">
      <c r="A44" s="50" t="s">
        <v>205</v>
      </c>
      <c r="B44" s="51" t="s">
        <v>204</v>
      </c>
      <c r="C44" s="7">
        <v>68.787662298094034</v>
      </c>
      <c r="D44" s="7">
        <v>62.104239999999997</v>
      </c>
      <c r="E44" s="7">
        <v>47.803170000000001</v>
      </c>
      <c r="F44" s="7">
        <v>45.811540000000001</v>
      </c>
      <c r="G44" s="7">
        <v>43.924059999999997</v>
      </c>
      <c r="H44" s="7">
        <v>43.94751189962448</v>
      </c>
      <c r="I44" s="7">
        <v>43.001629999999999</v>
      </c>
      <c r="J44" s="7">
        <v>41.092440000000003</v>
      </c>
      <c r="K44" s="7">
        <v>45.738480000000003</v>
      </c>
      <c r="L44" s="7">
        <v>50.59966</v>
      </c>
      <c r="M44" s="7">
        <v>39.170418974887106</v>
      </c>
      <c r="N44" s="7">
        <v>19.107751646855352</v>
      </c>
      <c r="O44" s="7">
        <v>13.375331014883358</v>
      </c>
      <c r="P44" s="7">
        <v>20.063067227022753</v>
      </c>
      <c r="Q44" s="7">
        <v>31.527516036168947</v>
      </c>
      <c r="R44" s="7">
        <v>22.929200922825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2956.344694838273</v>
      </c>
      <c r="D52" s="5">
        <v>2873.18372</v>
      </c>
      <c r="E52" s="5">
        <v>2673.1311900000001</v>
      </c>
      <c r="F52" s="5">
        <v>2681.0472799999998</v>
      </c>
      <c r="G52" s="5">
        <v>2730.9281500000002</v>
      </c>
      <c r="H52" s="5">
        <v>2766.3358504288494</v>
      </c>
      <c r="I52" s="5">
        <v>2330.6636400000002</v>
      </c>
      <c r="J52" s="5">
        <v>2327.9800300000002</v>
      </c>
      <c r="K52" s="5">
        <v>2370.3898399999998</v>
      </c>
      <c r="L52" s="5">
        <v>2343.3976499999999</v>
      </c>
      <c r="M52" s="5">
        <v>2818.4512492879012</v>
      </c>
      <c r="N52" s="5">
        <v>2409.2405823988543</v>
      </c>
      <c r="O52" s="5">
        <v>2458.6496685329498</v>
      </c>
      <c r="P52" s="5">
        <v>2396.7186944863274</v>
      </c>
      <c r="Q52" s="5">
        <v>2071.416299365791</v>
      </c>
      <c r="R52" s="5">
        <v>2168.5732666599779</v>
      </c>
    </row>
    <row r="53" spans="1:18" ht="11.25" customHeight="1" x14ac:dyDescent="0.25">
      <c r="A53" s="48" t="s">
        <v>187</v>
      </c>
      <c r="B53" s="49" t="s">
        <v>186</v>
      </c>
      <c r="C53" s="4">
        <v>2956.344694838273</v>
      </c>
      <c r="D53" s="4">
        <v>2873.18372</v>
      </c>
      <c r="E53" s="4">
        <v>2673.1311900000001</v>
      </c>
      <c r="F53" s="4">
        <v>2681.0472799999998</v>
      </c>
      <c r="G53" s="4">
        <v>2730.9281500000002</v>
      </c>
      <c r="H53" s="4">
        <v>2766.3358504288494</v>
      </c>
      <c r="I53" s="4">
        <v>2330.6636400000002</v>
      </c>
      <c r="J53" s="4">
        <v>2327.9800300000002</v>
      </c>
      <c r="K53" s="4">
        <v>2370.3898399999998</v>
      </c>
      <c r="L53" s="4">
        <v>2343.3976499999999</v>
      </c>
      <c r="M53" s="4">
        <v>2818.4512492879012</v>
      </c>
      <c r="N53" s="4">
        <v>2409.2405823988543</v>
      </c>
      <c r="O53" s="4">
        <v>2458.6496685329498</v>
      </c>
      <c r="P53" s="4">
        <v>2396.7186944863274</v>
      </c>
      <c r="Q53" s="4">
        <v>2071.416299365791</v>
      </c>
      <c r="R53" s="4">
        <v>2168.5732666599779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354.78209606666343</v>
      </c>
      <c r="D60" s="5">
        <v>335.80788999999999</v>
      </c>
      <c r="E60" s="5">
        <v>297.09213</v>
      </c>
      <c r="F60" s="5">
        <v>259.80390999999997</v>
      </c>
      <c r="G60" s="5">
        <v>222.09526</v>
      </c>
      <c r="H60" s="5">
        <v>221.40987444567469</v>
      </c>
      <c r="I60" s="5">
        <v>202.70808</v>
      </c>
      <c r="J60" s="5">
        <v>174.78682000000001</v>
      </c>
      <c r="K60" s="5">
        <v>148.98455999999999</v>
      </c>
      <c r="L60" s="5">
        <v>132.31698</v>
      </c>
      <c r="M60" s="5">
        <v>131.12631197530595</v>
      </c>
      <c r="N60" s="5">
        <v>115.81666223520828</v>
      </c>
      <c r="O60" s="5">
        <v>107.24249201307508</v>
      </c>
      <c r="P60" s="5">
        <v>99.980845890777857</v>
      </c>
      <c r="Q60" s="5">
        <v>99.980877434576371</v>
      </c>
      <c r="R60" s="5">
        <v>84.981370141842561</v>
      </c>
    </row>
    <row r="61" spans="1:18" ht="11.25" customHeight="1" x14ac:dyDescent="0.25">
      <c r="A61" s="46" t="s">
        <v>171</v>
      </c>
      <c r="B61" s="47" t="s">
        <v>170</v>
      </c>
      <c r="C61" s="5">
        <v>2.221267184551925</v>
      </c>
      <c r="D61" s="5">
        <v>2.20044</v>
      </c>
      <c r="E61" s="5">
        <v>2.2000199999999999</v>
      </c>
      <c r="F61" s="5">
        <v>2.2004100000000002</v>
      </c>
      <c r="G61" s="5">
        <v>2.09999</v>
      </c>
      <c r="H61" s="5">
        <v>6.6399116494308386</v>
      </c>
      <c r="I61" s="5">
        <v>20.800820000000002</v>
      </c>
      <c r="J61" s="5">
        <v>34.395589999999999</v>
      </c>
      <c r="K61" s="5">
        <v>50.388199999999998</v>
      </c>
      <c r="L61" s="5">
        <v>65.695440000000005</v>
      </c>
      <c r="M61" s="5">
        <v>80.92097885554557</v>
      </c>
      <c r="N61" s="5">
        <v>83.474891828505761</v>
      </c>
      <c r="O61" s="5">
        <v>110.13238918411716</v>
      </c>
      <c r="P61" s="5">
        <v>131.22191921243916</v>
      </c>
      <c r="Q61" s="5">
        <v>153.36328790298563</v>
      </c>
      <c r="R61" s="5">
        <v>183.93522515602092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2.221267184551925</v>
      </c>
      <c r="D68" s="4">
        <v>2.20044</v>
      </c>
      <c r="E68" s="4">
        <v>2.2000199999999999</v>
      </c>
      <c r="F68" s="4">
        <v>2.2004100000000002</v>
      </c>
      <c r="G68" s="4">
        <v>2.09999</v>
      </c>
      <c r="H68" s="4">
        <v>6.6399116494308386</v>
      </c>
      <c r="I68" s="4">
        <v>20.800820000000002</v>
      </c>
      <c r="J68" s="4">
        <v>34.395589999999999</v>
      </c>
      <c r="K68" s="4">
        <v>48.088200000000001</v>
      </c>
      <c r="L68" s="4">
        <v>62.295439999999999</v>
      </c>
      <c r="M68" s="4">
        <v>73.325679342791204</v>
      </c>
      <c r="N68" s="4">
        <v>75.927361495076894</v>
      </c>
      <c r="O68" s="4">
        <v>98.309517301056161</v>
      </c>
      <c r="P68" s="4">
        <v>107.50452167732887</v>
      </c>
      <c r="Q68" s="4">
        <v>117.48863422953572</v>
      </c>
      <c r="R68" s="4">
        <v>125.46574966160991</v>
      </c>
    </row>
    <row r="69" spans="1:18" ht="11.25" customHeight="1" x14ac:dyDescent="0.25">
      <c r="A69" s="50" t="s">
        <v>155</v>
      </c>
      <c r="B69" s="51" t="s">
        <v>154</v>
      </c>
      <c r="C69" s="7">
        <v>2.221267184551925</v>
      </c>
      <c r="D69" s="7">
        <v>2.20044</v>
      </c>
      <c r="E69" s="7">
        <v>2.2000199999999999</v>
      </c>
      <c r="F69" s="7">
        <v>2.2004100000000002</v>
      </c>
      <c r="G69" s="7">
        <v>2.09999</v>
      </c>
      <c r="H69" s="7">
        <v>6.2099906524618627</v>
      </c>
      <c r="I69" s="7">
        <v>19.30076</v>
      </c>
      <c r="J69" s="7">
        <v>29.373429999999999</v>
      </c>
      <c r="K69" s="7">
        <v>35.035710000000002</v>
      </c>
      <c r="L69" s="7">
        <v>39.103259999999999</v>
      </c>
      <c r="M69" s="7">
        <v>41.487470959079197</v>
      </c>
      <c r="N69" s="7">
        <v>44.639234785451272</v>
      </c>
      <c r="O69" s="7">
        <v>47.530718743800463</v>
      </c>
      <c r="P69" s="7">
        <v>54.839014097504702</v>
      </c>
      <c r="Q69" s="7">
        <v>57.012845564531247</v>
      </c>
      <c r="R69" s="7">
        <v>59.042705646316698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0.42992099696897573</v>
      </c>
      <c r="I71" s="7">
        <v>1.5000599999999999</v>
      </c>
      <c r="J71" s="7">
        <v>5.0221600000000004</v>
      </c>
      <c r="K71" s="7">
        <v>13.052490000000001</v>
      </c>
      <c r="L71" s="7">
        <v>23.19218</v>
      </c>
      <c r="M71" s="7">
        <v>31.838208383712008</v>
      </c>
      <c r="N71" s="7">
        <v>31.288126709625615</v>
      </c>
      <c r="O71" s="7">
        <v>40.174022521850773</v>
      </c>
      <c r="P71" s="7">
        <v>42.944486135452571</v>
      </c>
      <c r="Q71" s="7">
        <v>48.103583477472867</v>
      </c>
      <c r="R71" s="7">
        <v>54.934556224324098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10.604776035404917</v>
      </c>
      <c r="P73" s="7">
        <v>9.7210214443716048</v>
      </c>
      <c r="Q73" s="7">
        <v>12.372205187531609</v>
      </c>
      <c r="R73" s="7">
        <v>11.488487790969103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10.604776035404917</v>
      </c>
      <c r="P75" s="6">
        <v>9.7210214443716048</v>
      </c>
      <c r="Q75" s="6">
        <v>12.372205187531609</v>
      </c>
      <c r="R75" s="6">
        <v>11.488487790969103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2.2999999999999998</v>
      </c>
      <c r="L78" s="4">
        <v>3.4</v>
      </c>
      <c r="M78" s="4">
        <v>7.5952995127543703</v>
      </c>
      <c r="N78" s="4">
        <v>7.5475303334288704</v>
      </c>
      <c r="O78" s="4">
        <v>11.822871883061</v>
      </c>
      <c r="P78" s="4">
        <v>23.717397535110301</v>
      </c>
      <c r="Q78" s="4">
        <v>35.874653673449899</v>
      </c>
      <c r="R78" s="4">
        <v>58.469475494411</v>
      </c>
    </row>
    <row r="79" spans="1:18" ht="11.25" customHeight="1" x14ac:dyDescent="0.25">
      <c r="A79" s="58" t="s">
        <v>135</v>
      </c>
      <c r="B79" s="47" t="s">
        <v>134</v>
      </c>
      <c r="C79" s="5">
        <v>361.23075594093325</v>
      </c>
      <c r="D79" s="5">
        <v>371.99482</v>
      </c>
      <c r="E79" s="5">
        <v>367.79090000000002</v>
      </c>
      <c r="F79" s="5">
        <v>396.59451000000001</v>
      </c>
      <c r="G79" s="5">
        <v>439.28856000000002</v>
      </c>
      <c r="H79" s="5">
        <v>494.50320426495205</v>
      </c>
      <c r="I79" s="5">
        <v>494.01673</v>
      </c>
      <c r="J79" s="5">
        <v>541.52575999999999</v>
      </c>
      <c r="K79" s="5">
        <v>561.30472999999995</v>
      </c>
      <c r="L79" s="5">
        <v>609.00838999999996</v>
      </c>
      <c r="M79" s="5">
        <v>595.6103251129116</v>
      </c>
      <c r="N79" s="5">
        <v>598.61840847054168</v>
      </c>
      <c r="O79" s="5">
        <v>639.46487032557411</v>
      </c>
      <c r="P79" s="5">
        <v>675.83723350150399</v>
      </c>
      <c r="Q79" s="5">
        <v>698.7889361035393</v>
      </c>
      <c r="R79" s="5">
        <v>737.65472205898232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485</v>
      </c>
      <c r="B1" s="42" t="s">
        <v>484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14158.818111943712</v>
      </c>
      <c r="D2" s="45">
        <v>14156.237163578498</v>
      </c>
      <c r="E2" s="45">
        <v>14541.125759449511</v>
      </c>
      <c r="F2" s="45">
        <v>14655.660141759121</v>
      </c>
      <c r="G2" s="45">
        <v>15066.104637300748</v>
      </c>
      <c r="H2" s="45">
        <v>15237.724009580455</v>
      </c>
      <c r="I2" s="45">
        <v>15614.952287130338</v>
      </c>
      <c r="J2" s="45">
        <v>15684.874791004368</v>
      </c>
      <c r="K2" s="45">
        <v>15803.044745561781</v>
      </c>
      <c r="L2" s="45">
        <v>15127.326762446743</v>
      </c>
      <c r="M2" s="45">
        <v>15102.14428174432</v>
      </c>
      <c r="N2" s="45">
        <v>15361.754518547948</v>
      </c>
      <c r="O2" s="45">
        <v>14734.045585936592</v>
      </c>
      <c r="P2" s="45">
        <v>14503.86087165959</v>
      </c>
      <c r="Q2" s="45">
        <v>13909.84942549663</v>
      </c>
      <c r="R2" s="45">
        <v>14282.390241007195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14017.278442020013</v>
      </c>
      <c r="D21" s="5">
        <v>14019.23777</v>
      </c>
      <c r="E21" s="5">
        <v>14405.632740000001</v>
      </c>
      <c r="F21" s="5">
        <v>14517.794470000001</v>
      </c>
      <c r="G21" s="5">
        <v>14922.475350000001</v>
      </c>
      <c r="H21" s="5">
        <v>15097.420827393014</v>
      </c>
      <c r="I21" s="5">
        <v>15432.97395</v>
      </c>
      <c r="J21" s="5">
        <v>15208.594110000002</v>
      </c>
      <c r="K21" s="5">
        <v>15372.939620000001</v>
      </c>
      <c r="L21" s="5">
        <v>14603.081550000001</v>
      </c>
      <c r="M21" s="5">
        <v>14711.56356080683</v>
      </c>
      <c r="N21" s="5">
        <v>14872.737444627017</v>
      </c>
      <c r="O21" s="5">
        <v>14244.943944456234</v>
      </c>
      <c r="P21" s="5">
        <v>14026.761575182058</v>
      </c>
      <c r="Q21" s="5">
        <v>13379.141081997308</v>
      </c>
      <c r="R21" s="5">
        <v>13788.363040781744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14017.278442020013</v>
      </c>
      <c r="D30" s="4">
        <v>14019.23777</v>
      </c>
      <c r="E30" s="4">
        <v>14405.632740000001</v>
      </c>
      <c r="F30" s="4">
        <v>14517.794470000001</v>
      </c>
      <c r="G30" s="4">
        <v>14922.475350000001</v>
      </c>
      <c r="H30" s="4">
        <v>15097.420827393014</v>
      </c>
      <c r="I30" s="4">
        <v>15432.97395</v>
      </c>
      <c r="J30" s="4">
        <v>15208.594110000002</v>
      </c>
      <c r="K30" s="4">
        <v>15372.939620000001</v>
      </c>
      <c r="L30" s="4">
        <v>14603.081550000001</v>
      </c>
      <c r="M30" s="4">
        <v>14711.56356080683</v>
      </c>
      <c r="N30" s="4">
        <v>14872.737444627017</v>
      </c>
      <c r="O30" s="4">
        <v>14244.943944456234</v>
      </c>
      <c r="P30" s="4">
        <v>14026.761575182058</v>
      </c>
      <c r="Q30" s="4">
        <v>13379.141081997308</v>
      </c>
      <c r="R30" s="4">
        <v>13788.363040781744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602.34547805762656</v>
      </c>
      <c r="D34" s="7">
        <v>559.12226999999996</v>
      </c>
      <c r="E34" s="7">
        <v>540.73289</v>
      </c>
      <c r="F34" s="7">
        <v>472.80119000000002</v>
      </c>
      <c r="G34" s="7">
        <v>469.53305999999998</v>
      </c>
      <c r="H34" s="7">
        <v>447.9854471741678</v>
      </c>
      <c r="I34" s="7">
        <v>430.70010000000002</v>
      </c>
      <c r="J34" s="7">
        <v>362.70650999999998</v>
      </c>
      <c r="K34" s="7">
        <v>368.12767000000002</v>
      </c>
      <c r="L34" s="7">
        <v>366.99916999999999</v>
      </c>
      <c r="M34" s="7">
        <v>343.26012862044792</v>
      </c>
      <c r="N34" s="7">
        <v>309.80671992472566</v>
      </c>
      <c r="O34" s="7">
        <v>304.42694246471007</v>
      </c>
      <c r="P34" s="7">
        <v>286.0656742046084</v>
      </c>
      <c r="Q34" s="7">
        <v>220.20044065783046</v>
      </c>
      <c r="R34" s="7">
        <v>196.46053806911146</v>
      </c>
    </row>
    <row r="35" spans="1:18" ht="11.25" customHeight="1" x14ac:dyDescent="0.25">
      <c r="A35" s="50" t="s">
        <v>223</v>
      </c>
      <c r="B35" s="51" t="s">
        <v>222</v>
      </c>
      <c r="C35" s="7">
        <v>4238.3690992655738</v>
      </c>
      <c r="D35" s="7">
        <v>4335.0042099999991</v>
      </c>
      <c r="E35" s="7">
        <v>4385.4095400000006</v>
      </c>
      <c r="F35" s="7">
        <v>4401.2391699999989</v>
      </c>
      <c r="G35" s="7">
        <v>4355.0958499999997</v>
      </c>
      <c r="H35" s="7">
        <v>4315.083948429934</v>
      </c>
      <c r="I35" s="7">
        <v>4355.9925199999998</v>
      </c>
      <c r="J35" s="7">
        <v>4260.3756100000001</v>
      </c>
      <c r="K35" s="7">
        <v>4217.31034</v>
      </c>
      <c r="L35" s="7">
        <v>4161.6688999999997</v>
      </c>
      <c r="M35" s="7">
        <v>4163.7553844602862</v>
      </c>
      <c r="N35" s="7">
        <v>4209.9910786144937</v>
      </c>
      <c r="O35" s="7">
        <v>4043.9523923198558</v>
      </c>
      <c r="P35" s="7">
        <v>3931.5020921374544</v>
      </c>
      <c r="Q35" s="7">
        <v>3802.23406579118</v>
      </c>
      <c r="R35" s="7">
        <v>3863.1867831793534</v>
      </c>
    </row>
    <row r="36" spans="1:18" ht="11.25" customHeight="1" x14ac:dyDescent="0.25">
      <c r="A36" s="56" t="s">
        <v>221</v>
      </c>
      <c r="B36" s="53" t="s">
        <v>220</v>
      </c>
      <c r="C36" s="6">
        <v>4233.1144888294493</v>
      </c>
      <c r="D36" s="6">
        <v>4330.8041999999996</v>
      </c>
      <c r="E36" s="6">
        <v>4379.1095100000002</v>
      </c>
      <c r="F36" s="6">
        <v>4398.1135799999993</v>
      </c>
      <c r="G36" s="6">
        <v>4351.89588</v>
      </c>
      <c r="H36" s="6">
        <v>4312.9820974939639</v>
      </c>
      <c r="I36" s="6">
        <v>4353.8924699999998</v>
      </c>
      <c r="J36" s="6">
        <v>4258.2756200000003</v>
      </c>
      <c r="K36" s="6">
        <v>4215.2103299999999</v>
      </c>
      <c r="L36" s="6">
        <v>4159.5688799999998</v>
      </c>
      <c r="M36" s="6">
        <v>4161.6535401259762</v>
      </c>
      <c r="N36" s="6">
        <v>4207.8892358395888</v>
      </c>
      <c r="O36" s="6">
        <v>4041.8505459590278</v>
      </c>
      <c r="P36" s="6">
        <v>3930.4511652073793</v>
      </c>
      <c r="Q36" s="6">
        <v>3801.1831435266085</v>
      </c>
      <c r="R36" s="6">
        <v>3862.1358527920947</v>
      </c>
    </row>
    <row r="37" spans="1:18" ht="11.25" customHeight="1" x14ac:dyDescent="0.25">
      <c r="A37" s="52" t="s">
        <v>219</v>
      </c>
      <c r="B37" s="53" t="s">
        <v>218</v>
      </c>
      <c r="C37" s="6">
        <v>5.2546104361244472</v>
      </c>
      <c r="D37" s="6">
        <v>4.2000100000000007</v>
      </c>
      <c r="E37" s="6">
        <v>6.3000299999999996</v>
      </c>
      <c r="F37" s="6">
        <v>3.1255899999999999</v>
      </c>
      <c r="G37" s="6">
        <v>3.19997</v>
      </c>
      <c r="H37" s="6">
        <v>2.1018509359704995</v>
      </c>
      <c r="I37" s="6">
        <v>2.1000500000000004</v>
      </c>
      <c r="J37" s="6">
        <v>2.09999</v>
      </c>
      <c r="K37" s="6">
        <v>2.1000100000000002</v>
      </c>
      <c r="L37" s="6">
        <v>2.1000200000000002</v>
      </c>
      <c r="M37" s="6">
        <v>2.1018443343099209</v>
      </c>
      <c r="N37" s="6">
        <v>2.1018427749053163</v>
      </c>
      <c r="O37" s="6">
        <v>2.101846360828064</v>
      </c>
      <c r="P37" s="6">
        <v>1.0509269300750126</v>
      </c>
      <c r="Q37" s="6">
        <v>1.0509222645715584</v>
      </c>
      <c r="R37" s="6">
        <v>1.0509303872587568</v>
      </c>
    </row>
    <row r="38" spans="1:18" ht="11.25" customHeight="1" x14ac:dyDescent="0.25">
      <c r="A38" s="50" t="s">
        <v>217</v>
      </c>
      <c r="B38" s="51" t="s">
        <v>216</v>
      </c>
      <c r="C38" s="7">
        <v>3315.3729501519242</v>
      </c>
      <c r="D38" s="7">
        <v>3228.20183</v>
      </c>
      <c r="E38" s="7">
        <v>3365.3129300000001</v>
      </c>
      <c r="F38" s="7">
        <v>3320.6100099999999</v>
      </c>
      <c r="G38" s="7">
        <v>3553.20336</v>
      </c>
      <c r="H38" s="7">
        <v>3659.2849070374741</v>
      </c>
      <c r="I38" s="7">
        <v>3707.0934999999999</v>
      </c>
      <c r="J38" s="7">
        <v>3730.9830700000002</v>
      </c>
      <c r="K38" s="7">
        <v>3781.9142200000001</v>
      </c>
      <c r="L38" s="7">
        <v>3504.3751900000002</v>
      </c>
      <c r="M38" s="7">
        <v>3421.3751610375275</v>
      </c>
      <c r="N38" s="7">
        <v>3561.6203166683963</v>
      </c>
      <c r="O38" s="7">
        <v>3423.4300310362787</v>
      </c>
      <c r="P38" s="7">
        <v>3496.1811871840296</v>
      </c>
      <c r="Q38" s="7">
        <v>3626.0386705134097</v>
      </c>
      <c r="R38" s="7">
        <v>3835.9105171893966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3315.3729501519242</v>
      </c>
      <c r="D40" s="6">
        <v>3228.20183</v>
      </c>
      <c r="E40" s="6">
        <v>3365.3129300000001</v>
      </c>
      <c r="F40" s="6">
        <v>3320.6100099999999</v>
      </c>
      <c r="G40" s="6">
        <v>3553.20336</v>
      </c>
      <c r="H40" s="6">
        <v>3659.2849070374741</v>
      </c>
      <c r="I40" s="6">
        <v>3707.0934999999999</v>
      </c>
      <c r="J40" s="6">
        <v>3730.9830700000002</v>
      </c>
      <c r="K40" s="6">
        <v>3781.9142200000001</v>
      </c>
      <c r="L40" s="6">
        <v>3504.3751900000002</v>
      </c>
      <c r="M40" s="6">
        <v>3421.3751610375275</v>
      </c>
      <c r="N40" s="6">
        <v>3561.6203166683963</v>
      </c>
      <c r="O40" s="6">
        <v>3423.4300310362787</v>
      </c>
      <c r="P40" s="6">
        <v>3496.1811871840296</v>
      </c>
      <c r="Q40" s="6">
        <v>3626.0386705134097</v>
      </c>
      <c r="R40" s="6">
        <v>3835.9105171893966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5861.1909145448872</v>
      </c>
      <c r="D43" s="7">
        <v>5896.9094599999999</v>
      </c>
      <c r="E43" s="7">
        <v>6114.1773800000001</v>
      </c>
      <c r="F43" s="7">
        <v>6323.1441000000013</v>
      </c>
      <c r="G43" s="7">
        <v>6544.6430799999998</v>
      </c>
      <c r="H43" s="7">
        <v>6675.0665247514362</v>
      </c>
      <c r="I43" s="7">
        <v>6939.1878299999998</v>
      </c>
      <c r="J43" s="7">
        <v>6854.5289199999988</v>
      </c>
      <c r="K43" s="7">
        <v>7005.5873899999997</v>
      </c>
      <c r="L43" s="7">
        <v>6570.0382900000004</v>
      </c>
      <c r="M43" s="7">
        <v>6783.1728866885678</v>
      </c>
      <c r="N43" s="7">
        <v>6791.3193294194025</v>
      </c>
      <c r="O43" s="7">
        <v>6473.1345786353895</v>
      </c>
      <c r="P43" s="7">
        <v>6313.0126216559647</v>
      </c>
      <c r="Q43" s="7">
        <v>5730.6679050348876</v>
      </c>
      <c r="R43" s="7">
        <v>5892.8052023438813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0.14330781548143376</v>
      </c>
      <c r="D52" s="5">
        <v>0.2</v>
      </c>
      <c r="E52" s="5">
        <v>0.4</v>
      </c>
      <c r="F52" s="5">
        <v>0.5</v>
      </c>
      <c r="G52" s="5">
        <v>0.7</v>
      </c>
      <c r="H52" s="5">
        <v>0.74042019578435347</v>
      </c>
      <c r="I52" s="5">
        <v>1.3</v>
      </c>
      <c r="J52" s="5">
        <v>2.09999</v>
      </c>
      <c r="K52" s="5">
        <v>3.1000100000000002</v>
      </c>
      <c r="L52" s="5">
        <v>6.2999299999999998</v>
      </c>
      <c r="M52" s="5">
        <v>9.2672037825452467</v>
      </c>
      <c r="N52" s="5">
        <v>17.292396386127162</v>
      </c>
      <c r="O52" s="5">
        <v>23.717333547840216</v>
      </c>
      <c r="P52" s="5">
        <v>26.177521016742158</v>
      </c>
      <c r="Q52" s="5">
        <v>30.452869453395611</v>
      </c>
      <c r="R52" s="5">
        <v>36.424001701829738</v>
      </c>
    </row>
    <row r="53" spans="1:18" ht="11.25" customHeight="1" x14ac:dyDescent="0.25">
      <c r="A53" s="48" t="s">
        <v>187</v>
      </c>
      <c r="B53" s="49" t="s">
        <v>186</v>
      </c>
      <c r="C53" s="4">
        <v>0.14330781548143376</v>
      </c>
      <c r="D53" s="4">
        <v>0.2</v>
      </c>
      <c r="E53" s="4">
        <v>0.4</v>
      </c>
      <c r="F53" s="4">
        <v>0.5</v>
      </c>
      <c r="G53" s="4">
        <v>0.7</v>
      </c>
      <c r="H53" s="4">
        <v>0.74042019578435347</v>
      </c>
      <c r="I53" s="4">
        <v>1.3</v>
      </c>
      <c r="J53" s="4">
        <v>2.09999</v>
      </c>
      <c r="K53" s="4">
        <v>3.1000100000000002</v>
      </c>
      <c r="L53" s="4">
        <v>6.2999299999999998</v>
      </c>
      <c r="M53" s="4">
        <v>9.2672037825452467</v>
      </c>
      <c r="N53" s="4">
        <v>17.292396386127162</v>
      </c>
      <c r="O53" s="4">
        <v>23.717333547840216</v>
      </c>
      <c r="P53" s="4">
        <v>26.177521016742158</v>
      </c>
      <c r="Q53" s="4">
        <v>30.452869453395611</v>
      </c>
      <c r="R53" s="4">
        <v>36.424001701829738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41.400199999999998</v>
      </c>
      <c r="J61" s="5">
        <v>336.99763000000002</v>
      </c>
      <c r="K61" s="5">
        <v>287.20419000000004</v>
      </c>
      <c r="L61" s="5">
        <v>373.39985999999999</v>
      </c>
      <c r="M61" s="5">
        <v>229.6981512994455</v>
      </c>
      <c r="N61" s="5">
        <v>321.31071262354322</v>
      </c>
      <c r="O61" s="5">
        <v>312.69711023206747</v>
      </c>
      <c r="P61" s="5">
        <v>299.20223747119292</v>
      </c>
      <c r="Q61" s="5">
        <v>349.26408766082386</v>
      </c>
      <c r="R61" s="5">
        <v>297.41091331923508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41.400199999999998</v>
      </c>
      <c r="J68" s="4">
        <v>336.99763000000002</v>
      </c>
      <c r="K68" s="4">
        <v>287.20419000000004</v>
      </c>
      <c r="L68" s="4">
        <v>373.39985999999999</v>
      </c>
      <c r="M68" s="4">
        <v>229.6981512994455</v>
      </c>
      <c r="N68" s="4">
        <v>321.31071262354322</v>
      </c>
      <c r="O68" s="4">
        <v>312.69711023206747</v>
      </c>
      <c r="P68" s="4">
        <v>299.20223747119292</v>
      </c>
      <c r="Q68" s="4">
        <v>349.26408766082386</v>
      </c>
      <c r="R68" s="4">
        <v>297.41091331923508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41.400199999999998</v>
      </c>
      <c r="J73" s="7">
        <v>336.99763000000002</v>
      </c>
      <c r="K73" s="7">
        <v>287.20419000000004</v>
      </c>
      <c r="L73" s="7">
        <v>373.39985999999999</v>
      </c>
      <c r="M73" s="7">
        <v>229.6981512994455</v>
      </c>
      <c r="N73" s="7">
        <v>321.31071262354322</v>
      </c>
      <c r="O73" s="7">
        <v>312.69711023206747</v>
      </c>
      <c r="P73" s="7">
        <v>299.20223747119292</v>
      </c>
      <c r="Q73" s="7">
        <v>349.26408766082386</v>
      </c>
      <c r="R73" s="7">
        <v>297.41091331923508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18.756159999999998</v>
      </c>
      <c r="J74" s="6">
        <v>88.321520000000007</v>
      </c>
      <c r="K74" s="6">
        <v>107.80007000000001</v>
      </c>
      <c r="L74" s="6">
        <v>138.39917</v>
      </c>
      <c r="M74" s="6">
        <v>135.13905250079901</v>
      </c>
      <c r="N74" s="6">
        <v>148.96491148052874</v>
      </c>
      <c r="O74" s="6">
        <v>124.46264076393044</v>
      </c>
      <c r="P74" s="6">
        <v>125.10747835925361</v>
      </c>
      <c r="Q74" s="6">
        <v>128.33185216918957</v>
      </c>
      <c r="R74" s="6">
        <v>141.87446322611487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22.644039999999997</v>
      </c>
      <c r="J75" s="6">
        <v>248.67610999999999</v>
      </c>
      <c r="K75" s="6">
        <v>179.40412000000003</v>
      </c>
      <c r="L75" s="6">
        <v>235.00068999999999</v>
      </c>
      <c r="M75" s="6">
        <v>94.559098798646488</v>
      </c>
      <c r="N75" s="6">
        <v>172.34580114301448</v>
      </c>
      <c r="O75" s="6">
        <v>188.23446946813706</v>
      </c>
      <c r="P75" s="6">
        <v>174.09475911193931</v>
      </c>
      <c r="Q75" s="6">
        <v>220.93223549163434</v>
      </c>
      <c r="R75" s="6">
        <v>155.53645009312018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141.39636210821718</v>
      </c>
      <c r="D79" s="5">
        <v>136.79939357849867</v>
      </c>
      <c r="E79" s="5">
        <v>135.09301944951059</v>
      </c>
      <c r="F79" s="5">
        <v>137.36567175912046</v>
      </c>
      <c r="G79" s="5">
        <v>142.92928730074513</v>
      </c>
      <c r="H79" s="5">
        <v>139.56276199165546</v>
      </c>
      <c r="I79" s="5">
        <v>139.27813713033882</v>
      </c>
      <c r="J79" s="5">
        <v>137.18306100436524</v>
      </c>
      <c r="K79" s="5">
        <v>139.80092556178039</v>
      </c>
      <c r="L79" s="5">
        <v>144.54542244674317</v>
      </c>
      <c r="M79" s="5">
        <v>151.61536585549919</v>
      </c>
      <c r="N79" s="5">
        <v>150.4139649112615</v>
      </c>
      <c r="O79" s="5">
        <v>152.68719770045183</v>
      </c>
      <c r="P79" s="5">
        <v>151.71953798960061</v>
      </c>
      <c r="Q79" s="5">
        <v>150.99138638510334</v>
      </c>
      <c r="R79" s="5">
        <v>160.19228520438668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R82"/>
  <sheetViews>
    <sheetView showGridLines="0" workbookViewId="0">
      <pane xSplit="2" ySplit="1" topLeftCell="C33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539</v>
      </c>
      <c r="B1" s="42" t="s">
        <v>486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10419.274623532257</v>
      </c>
      <c r="D2" s="45">
        <v>10502.239033578498</v>
      </c>
      <c r="E2" s="45">
        <v>10741.512309449512</v>
      </c>
      <c r="F2" s="45">
        <v>10916.834521759121</v>
      </c>
      <c r="G2" s="45">
        <v>11085.210757300747</v>
      </c>
      <c r="H2" s="45">
        <v>11134.830593461258</v>
      </c>
      <c r="I2" s="45">
        <v>11451.280967130337</v>
      </c>
      <c r="J2" s="45">
        <v>11475.896981004365</v>
      </c>
      <c r="K2" s="45">
        <v>11533.230135561782</v>
      </c>
      <c r="L2" s="45">
        <v>11128.451892446743</v>
      </c>
      <c r="M2" s="45">
        <v>11137.919804453773</v>
      </c>
      <c r="N2" s="45">
        <v>11255.780907676497</v>
      </c>
      <c r="O2" s="45">
        <v>10798.767805631263</v>
      </c>
      <c r="P2" s="45">
        <v>10478.802456667017</v>
      </c>
      <c r="Q2" s="45">
        <v>9805.8089801462156</v>
      </c>
      <c r="R2" s="45">
        <v>9888.9733191516698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10418.224254062969</v>
      </c>
      <c r="D21" s="5">
        <v>10501.23806</v>
      </c>
      <c r="E21" s="5">
        <v>10740.220860000001</v>
      </c>
      <c r="F21" s="5">
        <v>10915.56818</v>
      </c>
      <c r="G21" s="5">
        <v>11083.582200000001</v>
      </c>
      <c r="H21" s="5">
        <v>11133.129424167244</v>
      </c>
      <c r="I21" s="5">
        <v>11407.602279999999</v>
      </c>
      <c r="J21" s="5">
        <v>11135.81747</v>
      </c>
      <c r="K21" s="5">
        <v>11242.126850000001</v>
      </c>
      <c r="L21" s="5">
        <v>10747.80738</v>
      </c>
      <c r="M21" s="5">
        <v>10897.477348363773</v>
      </c>
      <c r="N21" s="5">
        <v>10915.349536948368</v>
      </c>
      <c r="O21" s="5">
        <v>10460.425121036904</v>
      </c>
      <c r="P21" s="5">
        <v>10150.146333933142</v>
      </c>
      <c r="Q21" s="5">
        <v>9417.5244787416959</v>
      </c>
      <c r="R21" s="5">
        <v>9540.3956272439427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10418.224254062969</v>
      </c>
      <c r="D30" s="4">
        <v>10501.23806</v>
      </c>
      <c r="E30" s="4">
        <v>10740.220860000001</v>
      </c>
      <c r="F30" s="4">
        <v>10915.56818</v>
      </c>
      <c r="G30" s="4">
        <v>11083.582200000001</v>
      </c>
      <c r="H30" s="4">
        <v>11133.129424167244</v>
      </c>
      <c r="I30" s="4">
        <v>11407.602279999999</v>
      </c>
      <c r="J30" s="4">
        <v>11135.81747</v>
      </c>
      <c r="K30" s="4">
        <v>11242.126850000001</v>
      </c>
      <c r="L30" s="4">
        <v>10747.80738</v>
      </c>
      <c r="M30" s="4">
        <v>10897.477348363773</v>
      </c>
      <c r="N30" s="4">
        <v>10915.349536948368</v>
      </c>
      <c r="O30" s="4">
        <v>10460.425121036904</v>
      </c>
      <c r="P30" s="4">
        <v>10150.146333933142</v>
      </c>
      <c r="Q30" s="4">
        <v>9417.5244787416959</v>
      </c>
      <c r="R30" s="4">
        <v>9540.3956272439427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602.34547805762656</v>
      </c>
      <c r="D34" s="7">
        <v>559.12226999999996</v>
      </c>
      <c r="E34" s="7">
        <v>540.73289</v>
      </c>
      <c r="F34" s="7">
        <v>472.80119000000002</v>
      </c>
      <c r="G34" s="7">
        <v>469.53305999999998</v>
      </c>
      <c r="H34" s="7">
        <v>447.9854471741678</v>
      </c>
      <c r="I34" s="7">
        <v>430.70010000000002</v>
      </c>
      <c r="J34" s="7">
        <v>362.70650999999998</v>
      </c>
      <c r="K34" s="7">
        <v>368.12767000000002</v>
      </c>
      <c r="L34" s="7">
        <v>366.99916999999999</v>
      </c>
      <c r="M34" s="7">
        <v>343.26012862044792</v>
      </c>
      <c r="N34" s="7">
        <v>309.80671992472566</v>
      </c>
      <c r="O34" s="7">
        <v>304.42694246471007</v>
      </c>
      <c r="P34" s="7">
        <v>286.0656742046084</v>
      </c>
      <c r="Q34" s="7">
        <v>220.20044065783046</v>
      </c>
      <c r="R34" s="7">
        <v>196.46053806911146</v>
      </c>
    </row>
    <row r="35" spans="1:18" ht="11.25" customHeight="1" x14ac:dyDescent="0.25">
      <c r="A35" s="50" t="s">
        <v>223</v>
      </c>
      <c r="B35" s="51" t="s">
        <v>222</v>
      </c>
      <c r="C35" s="7">
        <v>4233.1144888294493</v>
      </c>
      <c r="D35" s="7">
        <v>4330.8041999999996</v>
      </c>
      <c r="E35" s="7">
        <v>4379.1095100000002</v>
      </c>
      <c r="F35" s="7">
        <v>4398.1135799999993</v>
      </c>
      <c r="G35" s="7">
        <v>4351.89588</v>
      </c>
      <c r="H35" s="7">
        <v>4312.9820974939639</v>
      </c>
      <c r="I35" s="7">
        <v>4353.8924699999998</v>
      </c>
      <c r="J35" s="7">
        <v>4258.2756200000003</v>
      </c>
      <c r="K35" s="7">
        <v>4215.2103299999999</v>
      </c>
      <c r="L35" s="7">
        <v>4159.5688799999998</v>
      </c>
      <c r="M35" s="7">
        <v>4161.6535401259762</v>
      </c>
      <c r="N35" s="7">
        <v>4207.8892358395888</v>
      </c>
      <c r="O35" s="7">
        <v>4041.8505459590278</v>
      </c>
      <c r="P35" s="7">
        <v>3930.4511652073793</v>
      </c>
      <c r="Q35" s="7">
        <v>3801.1831435266085</v>
      </c>
      <c r="R35" s="7">
        <v>3862.1358527920947</v>
      </c>
    </row>
    <row r="36" spans="1:18" ht="11.25" customHeight="1" x14ac:dyDescent="0.25">
      <c r="A36" s="56" t="s">
        <v>221</v>
      </c>
      <c r="B36" s="53" t="s">
        <v>220</v>
      </c>
      <c r="C36" s="6">
        <v>4233.1144888294493</v>
      </c>
      <c r="D36" s="6">
        <v>4330.8041999999996</v>
      </c>
      <c r="E36" s="6">
        <v>4379.1095100000002</v>
      </c>
      <c r="F36" s="6">
        <v>4398.1135799999993</v>
      </c>
      <c r="G36" s="6">
        <v>4351.89588</v>
      </c>
      <c r="H36" s="6">
        <v>4312.9820974939639</v>
      </c>
      <c r="I36" s="6">
        <v>4353.8924699999998</v>
      </c>
      <c r="J36" s="6">
        <v>4258.2756200000003</v>
      </c>
      <c r="K36" s="6">
        <v>4215.2103299999999</v>
      </c>
      <c r="L36" s="6">
        <v>4159.5688799999998</v>
      </c>
      <c r="M36" s="6">
        <v>4161.6535401259762</v>
      </c>
      <c r="N36" s="6">
        <v>4207.8892358395888</v>
      </c>
      <c r="O36" s="6">
        <v>4041.8505459590278</v>
      </c>
      <c r="P36" s="6">
        <v>3930.4511652073793</v>
      </c>
      <c r="Q36" s="6">
        <v>3801.1831435266085</v>
      </c>
      <c r="R36" s="6">
        <v>3862.1358527920947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5582.7642871758926</v>
      </c>
      <c r="D43" s="7">
        <v>5611.3115900000003</v>
      </c>
      <c r="E43" s="7">
        <v>5820.3784599999999</v>
      </c>
      <c r="F43" s="7">
        <v>6044.6534100000008</v>
      </c>
      <c r="G43" s="7">
        <v>6262.15326</v>
      </c>
      <c r="H43" s="7">
        <v>6372.1618794991118</v>
      </c>
      <c r="I43" s="7">
        <v>6623.0097100000003</v>
      </c>
      <c r="J43" s="7">
        <v>6514.8353399999996</v>
      </c>
      <c r="K43" s="7">
        <v>6658.7888499999999</v>
      </c>
      <c r="L43" s="7">
        <v>6221.2393300000003</v>
      </c>
      <c r="M43" s="7">
        <v>6392.5636796173476</v>
      </c>
      <c r="N43" s="7">
        <v>6397.6535811840549</v>
      </c>
      <c r="O43" s="7">
        <v>6114.1476326131669</v>
      </c>
      <c r="P43" s="7">
        <v>5933.6294945211539</v>
      </c>
      <c r="Q43" s="7">
        <v>5396.1408945572575</v>
      </c>
      <c r="R43" s="7">
        <v>5481.7992363827361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0.14330781548143376</v>
      </c>
      <c r="D52" s="5">
        <v>0.2</v>
      </c>
      <c r="E52" s="5">
        <v>0.4</v>
      </c>
      <c r="F52" s="5">
        <v>0.5</v>
      </c>
      <c r="G52" s="5">
        <v>0.7</v>
      </c>
      <c r="H52" s="5">
        <v>0.74042019578435347</v>
      </c>
      <c r="I52" s="5">
        <v>1.3</v>
      </c>
      <c r="J52" s="5">
        <v>2.09999</v>
      </c>
      <c r="K52" s="5">
        <v>3.1000100000000002</v>
      </c>
      <c r="L52" s="5">
        <v>6.2999299999999998</v>
      </c>
      <c r="M52" s="5">
        <v>9.2672037825452467</v>
      </c>
      <c r="N52" s="5">
        <v>17.292396386127162</v>
      </c>
      <c r="O52" s="5">
        <v>23.717333547840216</v>
      </c>
      <c r="P52" s="5">
        <v>26.177521016742158</v>
      </c>
      <c r="Q52" s="5">
        <v>30.452869453395611</v>
      </c>
      <c r="R52" s="5">
        <v>36.424001701829738</v>
      </c>
    </row>
    <row r="53" spans="1:18" ht="11.25" customHeight="1" x14ac:dyDescent="0.25">
      <c r="A53" s="48" t="s">
        <v>187</v>
      </c>
      <c r="B53" s="49" t="s">
        <v>186</v>
      </c>
      <c r="C53" s="4">
        <v>0.14330781548143376</v>
      </c>
      <c r="D53" s="4">
        <v>0.2</v>
      </c>
      <c r="E53" s="4">
        <v>0.4</v>
      </c>
      <c r="F53" s="4">
        <v>0.5</v>
      </c>
      <c r="G53" s="4">
        <v>0.7</v>
      </c>
      <c r="H53" s="4">
        <v>0.74042019578435347</v>
      </c>
      <c r="I53" s="4">
        <v>1.3</v>
      </c>
      <c r="J53" s="4">
        <v>2.09999</v>
      </c>
      <c r="K53" s="4">
        <v>3.1000100000000002</v>
      </c>
      <c r="L53" s="4">
        <v>6.2999299999999998</v>
      </c>
      <c r="M53" s="4">
        <v>9.2672037825452467</v>
      </c>
      <c r="N53" s="4">
        <v>17.292396386127162</v>
      </c>
      <c r="O53" s="4">
        <v>23.717333547840216</v>
      </c>
      <c r="P53" s="4">
        <v>26.177521016742158</v>
      </c>
      <c r="Q53" s="4">
        <v>30.452869453395611</v>
      </c>
      <c r="R53" s="4">
        <v>36.424001701829738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41.400199999999998</v>
      </c>
      <c r="J61" s="5">
        <v>336.99763000000002</v>
      </c>
      <c r="K61" s="5">
        <v>287.20419000000004</v>
      </c>
      <c r="L61" s="5">
        <v>373.39985999999999</v>
      </c>
      <c r="M61" s="5">
        <v>229.6981512994455</v>
      </c>
      <c r="N61" s="5">
        <v>321.31071262354322</v>
      </c>
      <c r="O61" s="5">
        <v>311.81337838280854</v>
      </c>
      <c r="P61" s="5">
        <v>298.31850772950793</v>
      </c>
      <c r="Q61" s="5">
        <v>348.38035871885734</v>
      </c>
      <c r="R61" s="5">
        <v>296.52718348916051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41.400199999999998</v>
      </c>
      <c r="J68" s="4">
        <v>336.99763000000002</v>
      </c>
      <c r="K68" s="4">
        <v>287.20419000000004</v>
      </c>
      <c r="L68" s="4">
        <v>373.39985999999999</v>
      </c>
      <c r="M68" s="4">
        <v>229.6981512994455</v>
      </c>
      <c r="N68" s="4">
        <v>321.31071262354322</v>
      </c>
      <c r="O68" s="4">
        <v>311.81337838280854</v>
      </c>
      <c r="P68" s="4">
        <v>298.31850772950793</v>
      </c>
      <c r="Q68" s="4">
        <v>348.38035871885734</v>
      </c>
      <c r="R68" s="4">
        <v>296.52718348916051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41.400199999999998</v>
      </c>
      <c r="J73" s="7">
        <v>336.99763000000002</v>
      </c>
      <c r="K73" s="7">
        <v>287.20419000000004</v>
      </c>
      <c r="L73" s="7">
        <v>373.39985999999999</v>
      </c>
      <c r="M73" s="7">
        <v>229.6981512994455</v>
      </c>
      <c r="N73" s="7">
        <v>321.31071262354322</v>
      </c>
      <c r="O73" s="7">
        <v>311.81337838280854</v>
      </c>
      <c r="P73" s="7">
        <v>298.31850772950793</v>
      </c>
      <c r="Q73" s="7">
        <v>348.38035871885734</v>
      </c>
      <c r="R73" s="7">
        <v>296.52718348916051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18.756159999999998</v>
      </c>
      <c r="J74" s="6">
        <v>88.321520000000007</v>
      </c>
      <c r="K74" s="6">
        <v>107.80007000000001</v>
      </c>
      <c r="L74" s="6">
        <v>138.39917</v>
      </c>
      <c r="M74" s="6">
        <v>135.13905250079901</v>
      </c>
      <c r="N74" s="6">
        <v>148.96491148052874</v>
      </c>
      <c r="O74" s="6">
        <v>124.46264076393044</v>
      </c>
      <c r="P74" s="6">
        <v>125.10747835925361</v>
      </c>
      <c r="Q74" s="6">
        <v>128.33185216918957</v>
      </c>
      <c r="R74" s="6">
        <v>141.87446322611487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22.644039999999997</v>
      </c>
      <c r="J75" s="6">
        <v>248.67610999999999</v>
      </c>
      <c r="K75" s="6">
        <v>179.40412000000003</v>
      </c>
      <c r="L75" s="6">
        <v>235.00068999999999</v>
      </c>
      <c r="M75" s="6">
        <v>94.559098798646488</v>
      </c>
      <c r="N75" s="6">
        <v>172.34580114301448</v>
      </c>
      <c r="O75" s="6">
        <v>187.35073761887813</v>
      </c>
      <c r="P75" s="6">
        <v>173.21102937025432</v>
      </c>
      <c r="Q75" s="6">
        <v>220.04850654966779</v>
      </c>
      <c r="R75" s="6">
        <v>154.65272026304564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0.90706165380688919</v>
      </c>
      <c r="D79" s="5">
        <v>0.8009735784986638</v>
      </c>
      <c r="E79" s="5">
        <v>0.89144944951058047</v>
      </c>
      <c r="F79" s="5">
        <v>0.76634175912046143</v>
      </c>
      <c r="G79" s="5">
        <v>0.92855730074512921</v>
      </c>
      <c r="H79" s="5">
        <v>0.96074909822809884</v>
      </c>
      <c r="I79" s="5">
        <v>0.97848713033881562</v>
      </c>
      <c r="J79" s="5">
        <v>0.98189100436526133</v>
      </c>
      <c r="K79" s="5">
        <v>0.79908556178040857</v>
      </c>
      <c r="L79" s="5">
        <v>0.94472244674317862</v>
      </c>
      <c r="M79" s="5">
        <v>1.4771010080089062</v>
      </c>
      <c r="N79" s="5">
        <v>1.8282617184590422</v>
      </c>
      <c r="O79" s="5">
        <v>2.8119726637114146</v>
      </c>
      <c r="P79" s="5">
        <v>4.1600939876268654</v>
      </c>
      <c r="Q79" s="5">
        <v>9.4512732322659954</v>
      </c>
      <c r="R79" s="5">
        <v>15.626506716736811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130.49221186094709</v>
      </c>
      <c r="D2" s="45">
        <v>135.11726287987992</v>
      </c>
      <c r="E2" s="45">
        <v>138.78952619070387</v>
      </c>
      <c r="F2" s="45">
        <v>138.70971641504406</v>
      </c>
      <c r="G2" s="45">
        <v>130.95120949262511</v>
      </c>
      <c r="H2" s="45">
        <v>134.14450839503047</v>
      </c>
      <c r="I2" s="45">
        <v>140.48729791408343</v>
      </c>
      <c r="J2" s="45">
        <v>152.54073173751871</v>
      </c>
      <c r="K2" s="45">
        <v>162.76443306144813</v>
      </c>
      <c r="L2" s="45">
        <v>167.81381447384334</v>
      </c>
      <c r="M2" s="45">
        <v>169.7855812085688</v>
      </c>
      <c r="N2" s="45">
        <v>172.1686452492647</v>
      </c>
      <c r="O2" s="45">
        <v>165.66773575023697</v>
      </c>
      <c r="P2" s="45">
        <v>160.03478979383885</v>
      </c>
      <c r="Q2" s="45">
        <v>153.21113086505676</v>
      </c>
      <c r="R2" s="45">
        <v>154.58707778008247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130.49221186094709</v>
      </c>
      <c r="D21" s="5">
        <v>135.11726287987992</v>
      </c>
      <c r="E21" s="5">
        <v>138.78952619070387</v>
      </c>
      <c r="F21" s="5">
        <v>138.70971641504406</v>
      </c>
      <c r="G21" s="5">
        <v>130.95120949262511</v>
      </c>
      <c r="H21" s="5">
        <v>134.14450839503047</v>
      </c>
      <c r="I21" s="5">
        <v>139.88468781192111</v>
      </c>
      <c r="J21" s="5">
        <v>149.44115088034962</v>
      </c>
      <c r="K21" s="5">
        <v>158.70568333520774</v>
      </c>
      <c r="L21" s="5">
        <v>162.41003008840244</v>
      </c>
      <c r="M21" s="5">
        <v>164.445630052398</v>
      </c>
      <c r="N21" s="5">
        <v>166.28203850686211</v>
      </c>
      <c r="O21" s="5">
        <v>160.71864936216497</v>
      </c>
      <c r="P21" s="5">
        <v>155.09797325128417</v>
      </c>
      <c r="Q21" s="5">
        <v>148.20749346492329</v>
      </c>
      <c r="R21" s="5">
        <v>149.10957973418505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130.49221186094709</v>
      </c>
      <c r="D30" s="4">
        <v>135.11726287987992</v>
      </c>
      <c r="E30" s="4">
        <v>138.78952619070387</v>
      </c>
      <c r="F30" s="4">
        <v>138.70971641504406</v>
      </c>
      <c r="G30" s="4">
        <v>130.95120949262511</v>
      </c>
      <c r="H30" s="4">
        <v>134.14450839503047</v>
      </c>
      <c r="I30" s="4">
        <v>139.88468781192111</v>
      </c>
      <c r="J30" s="4">
        <v>149.44115088034962</v>
      </c>
      <c r="K30" s="4">
        <v>158.70568333520774</v>
      </c>
      <c r="L30" s="4">
        <v>162.41003008840244</v>
      </c>
      <c r="M30" s="4">
        <v>164.445630052398</v>
      </c>
      <c r="N30" s="4">
        <v>166.28203850686211</v>
      </c>
      <c r="O30" s="4">
        <v>160.71864936216497</v>
      </c>
      <c r="P30" s="4">
        <v>155.09797325128417</v>
      </c>
      <c r="Q30" s="4">
        <v>148.20749346492329</v>
      </c>
      <c r="R30" s="4">
        <v>149.10957973418505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130.49221186094709</v>
      </c>
      <c r="D35" s="7">
        <v>135.11726287987992</v>
      </c>
      <c r="E35" s="7">
        <v>138.78952619070387</v>
      </c>
      <c r="F35" s="7">
        <v>138.70971641504406</v>
      </c>
      <c r="G35" s="7">
        <v>130.95120949262511</v>
      </c>
      <c r="H35" s="7">
        <v>134.14450839503047</v>
      </c>
      <c r="I35" s="7">
        <v>139.88468781192111</v>
      </c>
      <c r="J35" s="7">
        <v>149.44115088034962</v>
      </c>
      <c r="K35" s="7">
        <v>158.70568333520774</v>
      </c>
      <c r="L35" s="7">
        <v>162.41003008840244</v>
      </c>
      <c r="M35" s="7">
        <v>164.445630052398</v>
      </c>
      <c r="N35" s="7">
        <v>166.28203850686211</v>
      </c>
      <c r="O35" s="7">
        <v>160.71864936216497</v>
      </c>
      <c r="P35" s="7">
        <v>155.09797325128417</v>
      </c>
      <c r="Q35" s="7">
        <v>148.20749346492329</v>
      </c>
      <c r="R35" s="7">
        <v>149.10957973418505</v>
      </c>
    </row>
    <row r="36" spans="1:18" ht="11.25" customHeight="1" x14ac:dyDescent="0.25">
      <c r="A36" s="56" t="s">
        <v>221</v>
      </c>
      <c r="B36" s="53" t="s">
        <v>220</v>
      </c>
      <c r="C36" s="6">
        <v>130.49221186094709</v>
      </c>
      <c r="D36" s="6">
        <v>135.11726287987992</v>
      </c>
      <c r="E36" s="6">
        <v>138.78952619070387</v>
      </c>
      <c r="F36" s="6">
        <v>138.70971641504406</v>
      </c>
      <c r="G36" s="6">
        <v>130.95120949262511</v>
      </c>
      <c r="H36" s="6">
        <v>134.14450839503047</v>
      </c>
      <c r="I36" s="6">
        <v>139.88468781192111</v>
      </c>
      <c r="J36" s="6">
        <v>149.44115088034962</v>
      </c>
      <c r="K36" s="6">
        <v>158.70568333520774</v>
      </c>
      <c r="L36" s="6">
        <v>162.41003008840244</v>
      </c>
      <c r="M36" s="6">
        <v>164.445630052398</v>
      </c>
      <c r="N36" s="6">
        <v>166.28203850686211</v>
      </c>
      <c r="O36" s="6">
        <v>160.71864936216497</v>
      </c>
      <c r="P36" s="6">
        <v>155.09797325128417</v>
      </c>
      <c r="Q36" s="6">
        <v>148.20749346492329</v>
      </c>
      <c r="R36" s="6">
        <v>149.10957973418505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0.60261010216231692</v>
      </c>
      <c r="J61" s="5">
        <v>3.099580857169085</v>
      </c>
      <c r="K61" s="5">
        <v>4.0587497262404044</v>
      </c>
      <c r="L61" s="5">
        <v>5.4037843854409076</v>
      </c>
      <c r="M61" s="5">
        <v>5.3399511561707946</v>
      </c>
      <c r="N61" s="5">
        <v>5.8866067424025852</v>
      </c>
      <c r="O61" s="5">
        <v>4.9490863880720068</v>
      </c>
      <c r="P61" s="5">
        <v>4.9368165425546859</v>
      </c>
      <c r="Q61" s="5">
        <v>5.0036374001334742</v>
      </c>
      <c r="R61" s="5">
        <v>5.4774980458974234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0.60261010216231692</v>
      </c>
      <c r="J68" s="4">
        <v>3.099580857169085</v>
      </c>
      <c r="K68" s="4">
        <v>4.0587497262404044</v>
      </c>
      <c r="L68" s="4">
        <v>5.4037843854409076</v>
      </c>
      <c r="M68" s="4">
        <v>5.3399511561707946</v>
      </c>
      <c r="N68" s="4">
        <v>5.8866067424025852</v>
      </c>
      <c r="O68" s="4">
        <v>4.9490863880720068</v>
      </c>
      <c r="P68" s="4">
        <v>4.9368165425546859</v>
      </c>
      <c r="Q68" s="4">
        <v>5.0036374001334742</v>
      </c>
      <c r="R68" s="4">
        <v>5.4774980458974234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0.60261010216231692</v>
      </c>
      <c r="J73" s="7">
        <v>3.099580857169085</v>
      </c>
      <c r="K73" s="7">
        <v>4.0587497262404044</v>
      </c>
      <c r="L73" s="7">
        <v>5.4037843854409076</v>
      </c>
      <c r="M73" s="7">
        <v>5.3399511561707946</v>
      </c>
      <c r="N73" s="7">
        <v>5.8866067424025852</v>
      </c>
      <c r="O73" s="7">
        <v>4.9490863880720068</v>
      </c>
      <c r="P73" s="7">
        <v>4.9368165425546859</v>
      </c>
      <c r="Q73" s="7">
        <v>5.0036374001334742</v>
      </c>
      <c r="R73" s="7">
        <v>5.4774980458974234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0.60261010216231692</v>
      </c>
      <c r="J74" s="6">
        <v>3.099580857169085</v>
      </c>
      <c r="K74" s="6">
        <v>4.0587497262404044</v>
      </c>
      <c r="L74" s="6">
        <v>5.4037843854409076</v>
      </c>
      <c r="M74" s="6">
        <v>5.3399511561707946</v>
      </c>
      <c r="N74" s="6">
        <v>5.8866067424025852</v>
      </c>
      <c r="O74" s="6">
        <v>4.9490863880720068</v>
      </c>
      <c r="P74" s="6">
        <v>4.9368165425546859</v>
      </c>
      <c r="Q74" s="6">
        <v>5.0036374001334742</v>
      </c>
      <c r="R74" s="6">
        <v>5.4774980458974234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5844.2852787452421</v>
      </c>
      <c r="D2" s="45">
        <v>5787.2866895113439</v>
      </c>
      <c r="E2" s="45">
        <v>5862.0954412343881</v>
      </c>
      <c r="F2" s="45">
        <v>5882.2976219807524</v>
      </c>
      <c r="G2" s="45">
        <v>5963.4147963632577</v>
      </c>
      <c r="H2" s="45">
        <v>5923.3782714642966</v>
      </c>
      <c r="I2" s="45">
        <v>5972.6214936960041</v>
      </c>
      <c r="J2" s="45">
        <v>5993.4705015050804</v>
      </c>
      <c r="K2" s="45">
        <v>5935.9795663001587</v>
      </c>
      <c r="L2" s="45">
        <v>5963.1201569505429</v>
      </c>
      <c r="M2" s="45">
        <v>5931.584590723859</v>
      </c>
      <c r="N2" s="45">
        <v>5878.0219259827591</v>
      </c>
      <c r="O2" s="45">
        <v>5825.8243307867324</v>
      </c>
      <c r="P2" s="45">
        <v>5650.2008072191838</v>
      </c>
      <c r="Q2" s="45">
        <v>5532.2580214194404</v>
      </c>
      <c r="R2" s="45">
        <v>5505.735236288735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5844.2852787452421</v>
      </c>
      <c r="D21" s="5">
        <v>5787.2866895113439</v>
      </c>
      <c r="E21" s="5">
        <v>5862.0954412343881</v>
      </c>
      <c r="F21" s="5">
        <v>5882.2976219807524</v>
      </c>
      <c r="G21" s="5">
        <v>5963.4147963632577</v>
      </c>
      <c r="H21" s="5">
        <v>5923.3782714642966</v>
      </c>
      <c r="I21" s="5">
        <v>5949.94813404051</v>
      </c>
      <c r="J21" s="5">
        <v>5853.902994643965</v>
      </c>
      <c r="K21" s="5">
        <v>5794.5675697371817</v>
      </c>
      <c r="L21" s="5">
        <v>5775.6978980928434</v>
      </c>
      <c r="M21" s="5">
        <v>5780.3445739855952</v>
      </c>
      <c r="N21" s="5">
        <v>5696.8702311335428</v>
      </c>
      <c r="O21" s="5">
        <v>5657.5692306365709</v>
      </c>
      <c r="P21" s="5">
        <v>5482.7622706824159</v>
      </c>
      <c r="Q21" s="5">
        <v>5335.1053442069806</v>
      </c>
      <c r="R21" s="5">
        <v>5309.6790233644642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5844.2852787452421</v>
      </c>
      <c r="D30" s="4">
        <v>5787.2866895113439</v>
      </c>
      <c r="E30" s="4">
        <v>5862.0954412343881</v>
      </c>
      <c r="F30" s="4">
        <v>5882.2976219807524</v>
      </c>
      <c r="G30" s="4">
        <v>5963.4147963632577</v>
      </c>
      <c r="H30" s="4">
        <v>5923.3782714642966</v>
      </c>
      <c r="I30" s="4">
        <v>5949.94813404051</v>
      </c>
      <c r="J30" s="4">
        <v>5853.902994643965</v>
      </c>
      <c r="K30" s="4">
        <v>5794.5675697371817</v>
      </c>
      <c r="L30" s="4">
        <v>5775.6978980928434</v>
      </c>
      <c r="M30" s="4">
        <v>5780.3445739855952</v>
      </c>
      <c r="N30" s="4">
        <v>5696.8702311335428</v>
      </c>
      <c r="O30" s="4">
        <v>5657.5692306365709</v>
      </c>
      <c r="P30" s="4">
        <v>5482.7622706824159</v>
      </c>
      <c r="Q30" s="4">
        <v>5335.1053442069806</v>
      </c>
      <c r="R30" s="4">
        <v>5309.6790233644642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565.84174974775874</v>
      </c>
      <c r="D34" s="7">
        <v>522.78112814013957</v>
      </c>
      <c r="E34" s="7">
        <v>505.85051194599714</v>
      </c>
      <c r="F34" s="7">
        <v>439.32885366775571</v>
      </c>
      <c r="G34" s="7">
        <v>437.23889961855264</v>
      </c>
      <c r="H34" s="7">
        <v>419.64621426398833</v>
      </c>
      <c r="I34" s="7">
        <v>404.64697836909852</v>
      </c>
      <c r="J34" s="7">
        <v>336.65549824858164</v>
      </c>
      <c r="K34" s="7">
        <v>341.75723550524185</v>
      </c>
      <c r="L34" s="7">
        <v>341.45712665888374</v>
      </c>
      <c r="M34" s="7">
        <v>317.79534102491334</v>
      </c>
      <c r="N34" s="7">
        <v>284.26042688767012</v>
      </c>
      <c r="O34" s="7">
        <v>279.27856601591333</v>
      </c>
      <c r="P34" s="7">
        <v>261.01023440728278</v>
      </c>
      <c r="Q34" s="7">
        <v>195.00084204941572</v>
      </c>
      <c r="R34" s="7">
        <v>171.05346088792177</v>
      </c>
    </row>
    <row r="35" spans="1:18" ht="11.25" customHeight="1" x14ac:dyDescent="0.25">
      <c r="A35" s="50" t="s">
        <v>223</v>
      </c>
      <c r="B35" s="51" t="s">
        <v>222</v>
      </c>
      <c r="C35" s="7">
        <v>4039.9458184654418</v>
      </c>
      <c r="D35" s="7">
        <v>4138.2688137733239</v>
      </c>
      <c r="E35" s="7">
        <v>4189.3972119372866</v>
      </c>
      <c r="F35" s="7">
        <v>4213.4134130319226</v>
      </c>
      <c r="G35" s="7">
        <v>4178.3485346621646</v>
      </c>
      <c r="H35" s="7">
        <v>4138.3053514445082</v>
      </c>
      <c r="I35" s="7">
        <v>4177.8371469104031</v>
      </c>
      <c r="J35" s="7">
        <v>4075.5814870292934</v>
      </c>
      <c r="K35" s="7">
        <v>4025.1254488831974</v>
      </c>
      <c r="L35" s="7">
        <v>3968.5212188887076</v>
      </c>
      <c r="M35" s="7">
        <v>3970.2341479901665</v>
      </c>
      <c r="N35" s="7">
        <v>4016.3448637176839</v>
      </c>
      <c r="O35" s="7">
        <v>3857.5188108531111</v>
      </c>
      <c r="P35" s="7">
        <v>3753.801509156704</v>
      </c>
      <c r="Q35" s="7">
        <v>3632.1004157290604</v>
      </c>
      <c r="R35" s="7">
        <v>3692.71527171464</v>
      </c>
    </row>
    <row r="36" spans="1:18" ht="11.25" customHeight="1" x14ac:dyDescent="0.25">
      <c r="A36" s="56" t="s">
        <v>221</v>
      </c>
      <c r="B36" s="53" t="s">
        <v>220</v>
      </c>
      <c r="C36" s="6">
        <v>4039.9458184654418</v>
      </c>
      <c r="D36" s="6">
        <v>4138.2688137733239</v>
      </c>
      <c r="E36" s="6">
        <v>4189.3972119372866</v>
      </c>
      <c r="F36" s="6">
        <v>4213.4134130319226</v>
      </c>
      <c r="G36" s="6">
        <v>4178.3485346621646</v>
      </c>
      <c r="H36" s="6">
        <v>4138.3053514445082</v>
      </c>
      <c r="I36" s="6">
        <v>4177.8371469104031</v>
      </c>
      <c r="J36" s="6">
        <v>4075.5814870292934</v>
      </c>
      <c r="K36" s="6">
        <v>4025.1254488831974</v>
      </c>
      <c r="L36" s="6">
        <v>3968.5212188887076</v>
      </c>
      <c r="M36" s="6">
        <v>3970.2341479901665</v>
      </c>
      <c r="N36" s="6">
        <v>4016.3448637176839</v>
      </c>
      <c r="O36" s="6">
        <v>3857.5188108531111</v>
      </c>
      <c r="P36" s="6">
        <v>3753.801509156704</v>
      </c>
      <c r="Q36" s="6">
        <v>3632.1004157290604</v>
      </c>
      <c r="R36" s="6">
        <v>3692.71527171464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1238.4977105320413</v>
      </c>
      <c r="D43" s="7">
        <v>1126.2367475978804</v>
      </c>
      <c r="E43" s="7">
        <v>1166.8477173511044</v>
      </c>
      <c r="F43" s="7">
        <v>1229.5553552810743</v>
      </c>
      <c r="G43" s="7">
        <v>1347.82736208254</v>
      </c>
      <c r="H43" s="7">
        <v>1365.4267057557995</v>
      </c>
      <c r="I43" s="7">
        <v>1367.4640087610085</v>
      </c>
      <c r="J43" s="7">
        <v>1441.6660093660901</v>
      </c>
      <c r="K43" s="7">
        <v>1427.6848853487427</v>
      </c>
      <c r="L43" s="7">
        <v>1465.7195525452512</v>
      </c>
      <c r="M43" s="7">
        <v>1492.3150849705153</v>
      </c>
      <c r="N43" s="7">
        <v>1396.2649405281888</v>
      </c>
      <c r="O43" s="7">
        <v>1520.771853767546</v>
      </c>
      <c r="P43" s="7">
        <v>1467.9505271184289</v>
      </c>
      <c r="Q43" s="7">
        <v>1508.0040864285043</v>
      </c>
      <c r="R43" s="7">
        <v>1445.9102907619022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0.20701390656081156</v>
      </c>
      <c r="N52" s="5">
        <v>0.94068319823350621</v>
      </c>
      <c r="O52" s="5">
        <v>1.6626186817126669</v>
      </c>
      <c r="P52" s="5">
        <v>2.1088183979110386</v>
      </c>
      <c r="Q52" s="5">
        <v>5.0359433419783981</v>
      </c>
      <c r="R52" s="5">
        <v>5.5126564262055355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0.20701390656081156</v>
      </c>
      <c r="N53" s="4">
        <v>0.94068319823350621</v>
      </c>
      <c r="O53" s="4">
        <v>1.6626186817126669</v>
      </c>
      <c r="P53" s="4">
        <v>2.1088183979110386</v>
      </c>
      <c r="Q53" s="4">
        <v>5.0359433419783981</v>
      </c>
      <c r="R53" s="4">
        <v>5.5126564262055355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22.673359655493673</v>
      </c>
      <c r="J61" s="5">
        <v>139.56750686111502</v>
      </c>
      <c r="K61" s="5">
        <v>141.41199656297661</v>
      </c>
      <c r="L61" s="5">
        <v>187.42225885769912</v>
      </c>
      <c r="M61" s="5">
        <v>151.00939098792873</v>
      </c>
      <c r="N61" s="5">
        <v>179.809455793513</v>
      </c>
      <c r="O61" s="5">
        <v>165.39431802073867</v>
      </c>
      <c r="P61" s="5">
        <v>162.34422480738499</v>
      </c>
      <c r="Q61" s="5">
        <v>184.12780689411323</v>
      </c>
      <c r="R61" s="5">
        <v>176.45322138742677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22.673359655493673</v>
      </c>
      <c r="J68" s="4">
        <v>139.56750686111502</v>
      </c>
      <c r="K68" s="4">
        <v>141.41199656297661</v>
      </c>
      <c r="L68" s="4">
        <v>187.42225885769912</v>
      </c>
      <c r="M68" s="4">
        <v>151.00939098792873</v>
      </c>
      <c r="N68" s="4">
        <v>179.809455793513</v>
      </c>
      <c r="O68" s="4">
        <v>165.39431802073867</v>
      </c>
      <c r="P68" s="4">
        <v>162.34422480738499</v>
      </c>
      <c r="Q68" s="4">
        <v>184.12780689411323</v>
      </c>
      <c r="R68" s="4">
        <v>176.45322138742677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22.673359655493673</v>
      </c>
      <c r="J73" s="7">
        <v>139.56750686111502</v>
      </c>
      <c r="K73" s="7">
        <v>141.41199656297661</v>
      </c>
      <c r="L73" s="7">
        <v>187.42225885769912</v>
      </c>
      <c r="M73" s="7">
        <v>151.00939098792873</v>
      </c>
      <c r="N73" s="7">
        <v>179.809455793513</v>
      </c>
      <c r="O73" s="7">
        <v>165.39431802073867</v>
      </c>
      <c r="P73" s="7">
        <v>162.34422480738499</v>
      </c>
      <c r="Q73" s="7">
        <v>184.12780689411323</v>
      </c>
      <c r="R73" s="7">
        <v>176.45322138742677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17.997730196904705</v>
      </c>
      <c r="J74" s="6">
        <v>84.532234157799181</v>
      </c>
      <c r="K74" s="6">
        <v>102.93882657769775</v>
      </c>
      <c r="L74" s="6">
        <v>132.04254062540861</v>
      </c>
      <c r="M74" s="6">
        <v>128.92319742442254</v>
      </c>
      <c r="N74" s="6">
        <v>142.18398431288674</v>
      </c>
      <c r="O74" s="6">
        <v>118.78642531088326</v>
      </c>
      <c r="P74" s="6">
        <v>119.48466507584183</v>
      </c>
      <c r="Q74" s="6">
        <v>122.62344538930815</v>
      </c>
      <c r="R74" s="6">
        <v>135.65084631671914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4.6756294585889693</v>
      </c>
      <c r="J75" s="6">
        <v>55.035272703315826</v>
      </c>
      <c r="K75" s="6">
        <v>38.473169985278858</v>
      </c>
      <c r="L75" s="6">
        <v>55.379718232290514</v>
      </c>
      <c r="M75" s="6">
        <v>22.086193563506171</v>
      </c>
      <c r="N75" s="6">
        <v>37.625471480626274</v>
      </c>
      <c r="O75" s="6">
        <v>46.607892709855406</v>
      </c>
      <c r="P75" s="6">
        <v>42.859559731543158</v>
      </c>
      <c r="Q75" s="6">
        <v>61.504361504805075</v>
      </c>
      <c r="R75" s="6">
        <v>40.802375070707619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2.3611843774419525E-2</v>
      </c>
      <c r="N79" s="5">
        <v>0.40155585746973926</v>
      </c>
      <c r="O79" s="5">
        <v>1.1981634477093293</v>
      </c>
      <c r="P79" s="5">
        <v>2.9854933314719916</v>
      </c>
      <c r="Q79" s="5">
        <v>7.9889269763693669</v>
      </c>
      <c r="R79" s="5">
        <v>14.090335110638431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363.28181321992292</v>
      </c>
      <c r="D2" s="45">
        <v>355.37522807800531</v>
      </c>
      <c r="E2" s="45">
        <v>352.99935410019464</v>
      </c>
      <c r="F2" s="45">
        <v>345.1969114598628</v>
      </c>
      <c r="G2" s="45">
        <v>338.31260428781746</v>
      </c>
      <c r="H2" s="45">
        <v>337.10541072282058</v>
      </c>
      <c r="I2" s="45">
        <v>333.03760752915639</v>
      </c>
      <c r="J2" s="45">
        <v>329.96063410574789</v>
      </c>
      <c r="K2" s="45">
        <v>340.04135155443947</v>
      </c>
      <c r="L2" s="45">
        <v>349.91496260781651</v>
      </c>
      <c r="M2" s="45">
        <v>366.61135099123095</v>
      </c>
      <c r="N2" s="45">
        <v>359.89748600635056</v>
      </c>
      <c r="O2" s="45">
        <v>352.54040312038535</v>
      </c>
      <c r="P2" s="45">
        <v>338.76246687021302</v>
      </c>
      <c r="Q2" s="45">
        <v>325.24143649428612</v>
      </c>
      <c r="R2" s="45">
        <v>320.25284399664343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362.23144375063464</v>
      </c>
      <c r="D21" s="5">
        <v>354.37425449950666</v>
      </c>
      <c r="E21" s="5">
        <v>351.7079046506841</v>
      </c>
      <c r="F21" s="5">
        <v>344.0583668329088</v>
      </c>
      <c r="G21" s="5">
        <v>337.04318581314777</v>
      </c>
      <c r="H21" s="5">
        <v>335.73418739675111</v>
      </c>
      <c r="I21" s="5">
        <v>329.95854321455062</v>
      </c>
      <c r="J21" s="5">
        <v>315.63537107619334</v>
      </c>
      <c r="K21" s="5">
        <v>328.09756669865988</v>
      </c>
      <c r="L21" s="5">
        <v>331.37435338558095</v>
      </c>
      <c r="M21" s="5">
        <v>352.55630810719379</v>
      </c>
      <c r="N21" s="5">
        <v>335.265783132401</v>
      </c>
      <c r="O21" s="5">
        <v>321.5979084974403</v>
      </c>
      <c r="P21" s="5">
        <v>307.62636813066172</v>
      </c>
      <c r="Q21" s="5">
        <v>290.3742024182373</v>
      </c>
      <c r="R21" s="5">
        <v>284.02692520259842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362.23144375063464</v>
      </c>
      <c r="D30" s="4">
        <v>354.37425449950666</v>
      </c>
      <c r="E30" s="4">
        <v>351.7079046506841</v>
      </c>
      <c r="F30" s="4">
        <v>344.0583668329088</v>
      </c>
      <c r="G30" s="4">
        <v>337.04318581314777</v>
      </c>
      <c r="H30" s="4">
        <v>335.73418739675111</v>
      </c>
      <c r="I30" s="4">
        <v>329.95854321455062</v>
      </c>
      <c r="J30" s="4">
        <v>315.63537107619334</v>
      </c>
      <c r="K30" s="4">
        <v>328.09756669865988</v>
      </c>
      <c r="L30" s="4">
        <v>331.37435338558095</v>
      </c>
      <c r="M30" s="4">
        <v>352.55630810719379</v>
      </c>
      <c r="N30" s="4">
        <v>335.265783132401</v>
      </c>
      <c r="O30" s="4">
        <v>321.5979084974403</v>
      </c>
      <c r="P30" s="4">
        <v>307.62636813066172</v>
      </c>
      <c r="Q30" s="4">
        <v>290.3742024182373</v>
      </c>
      <c r="R30" s="4">
        <v>284.02692520259842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2.4632094923933843</v>
      </c>
      <c r="D34" s="7">
        <v>2.3162843352177607</v>
      </c>
      <c r="E34" s="7">
        <v>2.02858299490395</v>
      </c>
      <c r="F34" s="7">
        <v>1.8509310107351058</v>
      </c>
      <c r="G34" s="7">
        <v>1.5889055288842477</v>
      </c>
      <c r="H34" s="7">
        <v>1.9630158051464475</v>
      </c>
      <c r="I34" s="7">
        <v>1.6165456664065041</v>
      </c>
      <c r="J34" s="7">
        <v>1.4473941840685882</v>
      </c>
      <c r="K34" s="7">
        <v>1.447146503720935</v>
      </c>
      <c r="L34" s="7">
        <v>1.3687364578707368</v>
      </c>
      <c r="M34" s="7">
        <v>1.382771678331312</v>
      </c>
      <c r="N34" s="7">
        <v>1.3387370080439294</v>
      </c>
      <c r="O34" s="7">
        <v>1.3079389921930882</v>
      </c>
      <c r="P34" s="7">
        <v>1.3024716265136898</v>
      </c>
      <c r="Q34" s="7">
        <v>1.2828065824249884</v>
      </c>
      <c r="R34" s="7">
        <v>1.3312591486638845</v>
      </c>
    </row>
    <row r="35" spans="1:18" ht="11.25" customHeight="1" x14ac:dyDescent="0.25">
      <c r="A35" s="50" t="s">
        <v>223</v>
      </c>
      <c r="B35" s="51" t="s">
        <v>222</v>
      </c>
      <c r="C35" s="7">
        <v>0.13853855371079543</v>
      </c>
      <c r="D35" s="7">
        <v>0.1658589747098998</v>
      </c>
      <c r="E35" s="7">
        <v>0.19505848353456329</v>
      </c>
      <c r="F35" s="7">
        <v>0.21808643927224383</v>
      </c>
      <c r="G35" s="7">
        <v>0.20388342275030408</v>
      </c>
      <c r="H35" s="7">
        <v>0.21931267266936239</v>
      </c>
      <c r="I35" s="7">
        <v>0.22623608811167129</v>
      </c>
      <c r="J35" s="7">
        <v>0.23746449081178428</v>
      </c>
      <c r="K35" s="7">
        <v>0.23728133662784104</v>
      </c>
      <c r="L35" s="7">
        <v>0.24313669243470626</v>
      </c>
      <c r="M35" s="7">
        <v>0.26341313545690537</v>
      </c>
      <c r="N35" s="7">
        <v>0.2134988701073991</v>
      </c>
      <c r="O35" s="7">
        <v>0.1222707859657533</v>
      </c>
      <c r="P35" s="7">
        <v>0.1060103960760299</v>
      </c>
      <c r="Q35" s="7">
        <v>9.8447375676305529E-2</v>
      </c>
      <c r="R35" s="7">
        <v>9.0999705221150168E-2</v>
      </c>
    </row>
    <row r="36" spans="1:18" ht="11.25" customHeight="1" x14ac:dyDescent="0.25">
      <c r="A36" s="56" t="s">
        <v>221</v>
      </c>
      <c r="B36" s="53" t="s">
        <v>220</v>
      </c>
      <c r="C36" s="6">
        <v>0.13853855371079543</v>
      </c>
      <c r="D36" s="6">
        <v>0.1658589747098998</v>
      </c>
      <c r="E36" s="6">
        <v>0.19505848353456329</v>
      </c>
      <c r="F36" s="6">
        <v>0.21808643927224383</v>
      </c>
      <c r="G36" s="6">
        <v>0.20388342275030408</v>
      </c>
      <c r="H36" s="6">
        <v>0.21931267266936239</v>
      </c>
      <c r="I36" s="6">
        <v>0.22623608811167129</v>
      </c>
      <c r="J36" s="6">
        <v>0.23746449081178428</v>
      </c>
      <c r="K36" s="6">
        <v>0.23728133662784104</v>
      </c>
      <c r="L36" s="6">
        <v>0.24313669243470626</v>
      </c>
      <c r="M36" s="6">
        <v>0.26341313545690537</v>
      </c>
      <c r="N36" s="6">
        <v>0.2134988701073991</v>
      </c>
      <c r="O36" s="6">
        <v>0.1222707859657533</v>
      </c>
      <c r="P36" s="6">
        <v>0.1060103960760299</v>
      </c>
      <c r="Q36" s="6">
        <v>9.8447375676305529E-2</v>
      </c>
      <c r="R36" s="6">
        <v>9.0999705221150168E-2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359.62969570453043</v>
      </c>
      <c r="D43" s="7">
        <v>351.892111189579</v>
      </c>
      <c r="E43" s="7">
        <v>349.48426317224556</v>
      </c>
      <c r="F43" s="7">
        <v>341.98934938290148</v>
      </c>
      <c r="G43" s="7">
        <v>335.2503968615132</v>
      </c>
      <c r="H43" s="7">
        <v>333.5518589189353</v>
      </c>
      <c r="I43" s="7">
        <v>328.11576146003245</v>
      </c>
      <c r="J43" s="7">
        <v>313.95051240131295</v>
      </c>
      <c r="K43" s="7">
        <v>326.41313885831107</v>
      </c>
      <c r="L43" s="7">
        <v>329.76248023527552</v>
      </c>
      <c r="M43" s="7">
        <v>350.91012329340555</v>
      </c>
      <c r="N43" s="7">
        <v>333.71354725424965</v>
      </c>
      <c r="O43" s="7">
        <v>320.16769871928147</v>
      </c>
      <c r="P43" s="7">
        <v>306.21788610807198</v>
      </c>
      <c r="Q43" s="7">
        <v>288.99294846013601</v>
      </c>
      <c r="R43" s="7">
        <v>282.60466634871341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0.14330781548143376</v>
      </c>
      <c r="D52" s="5">
        <v>0.2</v>
      </c>
      <c r="E52" s="5">
        <v>0.4</v>
      </c>
      <c r="F52" s="5">
        <v>0.37220286783356821</v>
      </c>
      <c r="G52" s="5">
        <v>0.34086117392455817</v>
      </c>
      <c r="H52" s="5">
        <v>0.41047422784133952</v>
      </c>
      <c r="I52" s="5">
        <v>0.97777862833920759</v>
      </c>
      <c r="J52" s="5">
        <v>1.3547706137916493</v>
      </c>
      <c r="K52" s="5">
        <v>2.3443326030481941</v>
      </c>
      <c r="L52" s="5">
        <v>5.1314970679277732</v>
      </c>
      <c r="M52" s="5">
        <v>7.4375818994536118</v>
      </c>
      <c r="N52" s="5">
        <v>14.286475238974214</v>
      </c>
      <c r="O52" s="5">
        <v>19.76140073567808</v>
      </c>
      <c r="P52" s="5">
        <v>21.349556957981754</v>
      </c>
      <c r="Q52" s="5">
        <v>22.277775801196082</v>
      </c>
      <c r="R52" s="5">
        <v>27.506098599787432</v>
      </c>
    </row>
    <row r="53" spans="1:18" ht="11.25" customHeight="1" x14ac:dyDescent="0.25">
      <c r="A53" s="48" t="s">
        <v>187</v>
      </c>
      <c r="B53" s="49" t="s">
        <v>186</v>
      </c>
      <c r="C53" s="4">
        <v>0.14330781548143376</v>
      </c>
      <c r="D53" s="4">
        <v>0.2</v>
      </c>
      <c r="E53" s="4">
        <v>0.4</v>
      </c>
      <c r="F53" s="4">
        <v>0.37220286783356821</v>
      </c>
      <c r="G53" s="4">
        <v>0.34086117392455817</v>
      </c>
      <c r="H53" s="4">
        <v>0.41047422784133952</v>
      </c>
      <c r="I53" s="4">
        <v>0.97777862833920759</v>
      </c>
      <c r="J53" s="4">
        <v>1.3547706137916493</v>
      </c>
      <c r="K53" s="4">
        <v>2.3443326030481941</v>
      </c>
      <c r="L53" s="4">
        <v>5.1314970679277732</v>
      </c>
      <c r="M53" s="4">
        <v>7.4375818994536118</v>
      </c>
      <c r="N53" s="4">
        <v>14.286475238974214</v>
      </c>
      <c r="O53" s="4">
        <v>19.76140073567808</v>
      </c>
      <c r="P53" s="4">
        <v>21.349556957981754</v>
      </c>
      <c r="Q53" s="4">
        <v>22.277775801196082</v>
      </c>
      <c r="R53" s="4">
        <v>27.506098599787432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1.1227985559277671</v>
      </c>
      <c r="J61" s="5">
        <v>11.988601411397649</v>
      </c>
      <c r="K61" s="5">
        <v>8.800366690950991</v>
      </c>
      <c r="L61" s="5">
        <v>12.46438970756458</v>
      </c>
      <c r="M61" s="5">
        <v>5.199100343433658</v>
      </c>
      <c r="N61" s="5">
        <v>8.9972889022759013</v>
      </c>
      <c r="O61" s="5">
        <v>9.8142961316059925</v>
      </c>
      <c r="P61" s="5">
        <v>8.9421942190064243</v>
      </c>
      <c r="Q61" s="5">
        <v>11.788000632076916</v>
      </c>
      <c r="R61" s="5">
        <v>7.9760629318396212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1.1227985559277671</v>
      </c>
      <c r="J68" s="4">
        <v>11.988601411397649</v>
      </c>
      <c r="K68" s="4">
        <v>8.800366690950991</v>
      </c>
      <c r="L68" s="4">
        <v>12.46438970756458</v>
      </c>
      <c r="M68" s="4">
        <v>5.199100343433658</v>
      </c>
      <c r="N68" s="4">
        <v>8.9972889022759013</v>
      </c>
      <c r="O68" s="4">
        <v>9.8142961316059925</v>
      </c>
      <c r="P68" s="4">
        <v>8.9421942190064243</v>
      </c>
      <c r="Q68" s="4">
        <v>11.788000632076916</v>
      </c>
      <c r="R68" s="4">
        <v>7.9760629318396212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1.1227985559277671</v>
      </c>
      <c r="J73" s="7">
        <v>11.988601411397649</v>
      </c>
      <c r="K73" s="7">
        <v>8.800366690950991</v>
      </c>
      <c r="L73" s="7">
        <v>12.46438970756458</v>
      </c>
      <c r="M73" s="7">
        <v>5.199100343433658</v>
      </c>
      <c r="N73" s="7">
        <v>8.9972889022759013</v>
      </c>
      <c r="O73" s="7">
        <v>9.8142961316059925</v>
      </c>
      <c r="P73" s="7">
        <v>8.9421942190064243</v>
      </c>
      <c r="Q73" s="7">
        <v>11.788000632076916</v>
      </c>
      <c r="R73" s="7">
        <v>7.9760629318396212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9.7460382764037409E-4</v>
      </c>
      <c r="J74" s="6">
        <v>4.9252858776959157E-3</v>
      </c>
      <c r="K74" s="6">
        <v>6.0682487220453437E-3</v>
      </c>
      <c r="L74" s="6">
        <v>8.0897605978599921E-3</v>
      </c>
      <c r="M74" s="6">
        <v>8.5536677185370068E-3</v>
      </c>
      <c r="N74" s="6">
        <v>7.5581457838435426E-3</v>
      </c>
      <c r="O74" s="6">
        <v>3.765142905838965E-3</v>
      </c>
      <c r="P74" s="6">
        <v>3.3743437522745674E-3</v>
      </c>
      <c r="Q74" s="6">
        <v>3.3236846488840779E-3</v>
      </c>
      <c r="R74" s="6">
        <v>3.3428483160818424E-3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1.1218239521001268</v>
      </c>
      <c r="J75" s="6">
        <v>11.983676125519953</v>
      </c>
      <c r="K75" s="6">
        <v>8.7942984422289463</v>
      </c>
      <c r="L75" s="6">
        <v>12.45629994696672</v>
      </c>
      <c r="M75" s="6">
        <v>5.1905466757151206</v>
      </c>
      <c r="N75" s="6">
        <v>8.9897307564920581</v>
      </c>
      <c r="O75" s="6">
        <v>9.8105309887001528</v>
      </c>
      <c r="P75" s="6">
        <v>8.9388198752541506</v>
      </c>
      <c r="Q75" s="6">
        <v>11.784676947428032</v>
      </c>
      <c r="R75" s="6">
        <v>7.972720083523539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0.90706165380688919</v>
      </c>
      <c r="D79" s="5">
        <v>0.8009735784986638</v>
      </c>
      <c r="E79" s="5">
        <v>0.89144944951058047</v>
      </c>
      <c r="F79" s="5">
        <v>0.76634175912046143</v>
      </c>
      <c r="G79" s="5">
        <v>0.92855730074512921</v>
      </c>
      <c r="H79" s="5">
        <v>0.96074909822809884</v>
      </c>
      <c r="I79" s="5">
        <v>0.97848713033881562</v>
      </c>
      <c r="J79" s="5">
        <v>0.98189100436526133</v>
      </c>
      <c r="K79" s="5">
        <v>0.79908556178040857</v>
      </c>
      <c r="L79" s="5">
        <v>0.94472244674317862</v>
      </c>
      <c r="M79" s="5">
        <v>1.4183606411498924</v>
      </c>
      <c r="N79" s="5">
        <v>1.3479387326994345</v>
      </c>
      <c r="O79" s="5">
        <v>1.3667977556609727</v>
      </c>
      <c r="P79" s="5">
        <v>0.84434756256316523</v>
      </c>
      <c r="Q79" s="5">
        <v>0.80145764277577891</v>
      </c>
      <c r="R79" s="5">
        <v>0.74375726241794582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1467.9815288218606</v>
      </c>
      <c r="D2" s="45">
        <v>1549.2869394734246</v>
      </c>
      <c r="E2" s="45">
        <v>1595.5288293884407</v>
      </c>
      <c r="F2" s="45">
        <v>1661.5430959724954</v>
      </c>
      <c r="G2" s="45">
        <v>1744.1841778986723</v>
      </c>
      <c r="H2" s="45">
        <v>1761.4760634370205</v>
      </c>
      <c r="I2" s="45">
        <v>1746.4257800069347</v>
      </c>
      <c r="J2" s="45">
        <v>1761.4648723784896</v>
      </c>
      <c r="K2" s="45">
        <v>1782.34817880991</v>
      </c>
      <c r="L2" s="45">
        <v>1668.0961526778881</v>
      </c>
      <c r="M2" s="45">
        <v>1672.9161423592836</v>
      </c>
      <c r="N2" s="45">
        <v>1696.4920775835949</v>
      </c>
      <c r="O2" s="45">
        <v>1612.4091181535202</v>
      </c>
      <c r="P2" s="45">
        <v>1586.5056251016556</v>
      </c>
      <c r="Q2" s="45">
        <v>1483.0493764745449</v>
      </c>
      <c r="R2" s="45">
        <v>1509.1904873978344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1467.9815288218606</v>
      </c>
      <c r="D21" s="5">
        <v>1549.2869394734246</v>
      </c>
      <c r="E21" s="5">
        <v>1595.5288293884407</v>
      </c>
      <c r="F21" s="5">
        <v>1661.4152988403289</v>
      </c>
      <c r="G21" s="5">
        <v>1743.8250390725968</v>
      </c>
      <c r="H21" s="5">
        <v>1761.1461174690774</v>
      </c>
      <c r="I21" s="5">
        <v>1740.2058457903086</v>
      </c>
      <c r="J21" s="5">
        <v>1697.4500140361365</v>
      </c>
      <c r="K21" s="5">
        <v>1735.5583689700991</v>
      </c>
      <c r="L21" s="5">
        <v>1607.2746421480397</v>
      </c>
      <c r="M21" s="5">
        <v>1646.7993359898144</v>
      </c>
      <c r="N21" s="5">
        <v>1650.3470091603353</v>
      </c>
      <c r="O21" s="5">
        <v>1562.7213473282361</v>
      </c>
      <c r="P21" s="5">
        <v>1539.1731268469132</v>
      </c>
      <c r="Q21" s="5">
        <v>1422.3787578858339</v>
      </c>
      <c r="R21" s="5">
        <v>1464.2041613964695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1467.9815288218606</v>
      </c>
      <c r="D30" s="4">
        <v>1549.2869394734246</v>
      </c>
      <c r="E30" s="4">
        <v>1595.5288293884407</v>
      </c>
      <c r="F30" s="4">
        <v>1661.4152988403289</v>
      </c>
      <c r="G30" s="4">
        <v>1743.8250390725968</v>
      </c>
      <c r="H30" s="4">
        <v>1761.1461174690774</v>
      </c>
      <c r="I30" s="4">
        <v>1740.2058457903086</v>
      </c>
      <c r="J30" s="4">
        <v>1697.4500140361365</v>
      </c>
      <c r="K30" s="4">
        <v>1735.5583689700991</v>
      </c>
      <c r="L30" s="4">
        <v>1607.2746421480397</v>
      </c>
      <c r="M30" s="4">
        <v>1646.7993359898144</v>
      </c>
      <c r="N30" s="4">
        <v>1650.3470091603353</v>
      </c>
      <c r="O30" s="4">
        <v>1562.7213473282361</v>
      </c>
      <c r="P30" s="4">
        <v>1539.1731268469132</v>
      </c>
      <c r="Q30" s="4">
        <v>1422.3787578858339</v>
      </c>
      <c r="R30" s="4">
        <v>1464.2041613964695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34.040518817474428</v>
      </c>
      <c r="D34" s="7">
        <v>34.02485752464257</v>
      </c>
      <c r="E34" s="7">
        <v>32.853795059098907</v>
      </c>
      <c r="F34" s="7">
        <v>31.621405321509204</v>
      </c>
      <c r="G34" s="7">
        <v>30.705254852563101</v>
      </c>
      <c r="H34" s="7">
        <v>26.376217105033025</v>
      </c>
      <c r="I34" s="7">
        <v>24.436575964494967</v>
      </c>
      <c r="J34" s="7">
        <v>24.603617567349794</v>
      </c>
      <c r="K34" s="7">
        <v>24.923287991037231</v>
      </c>
      <c r="L34" s="7">
        <v>24.173306883245527</v>
      </c>
      <c r="M34" s="7">
        <v>24.082015917203247</v>
      </c>
      <c r="N34" s="7">
        <v>24.20755602901157</v>
      </c>
      <c r="O34" s="7">
        <v>23.840437456603631</v>
      </c>
      <c r="P34" s="7">
        <v>23.752968170811936</v>
      </c>
      <c r="Q34" s="7">
        <v>23.916792025989729</v>
      </c>
      <c r="R34" s="7">
        <v>24.075818032525795</v>
      </c>
    </row>
    <row r="35" spans="1:18" ht="11.25" customHeight="1" x14ac:dyDescent="0.25">
      <c r="A35" s="50" t="s">
        <v>223</v>
      </c>
      <c r="B35" s="51" t="s">
        <v>222</v>
      </c>
      <c r="C35" s="7">
        <v>62.537919949348989</v>
      </c>
      <c r="D35" s="7">
        <v>57.252264372085918</v>
      </c>
      <c r="E35" s="7">
        <v>50.727713388474704</v>
      </c>
      <c r="F35" s="7">
        <v>45.77236411376073</v>
      </c>
      <c r="G35" s="7">
        <v>42.39225242246016</v>
      </c>
      <c r="H35" s="7">
        <v>40.312924981755771</v>
      </c>
      <c r="I35" s="7">
        <v>35.944399189564592</v>
      </c>
      <c r="J35" s="7">
        <v>33.015517599545582</v>
      </c>
      <c r="K35" s="7">
        <v>31.141916444966856</v>
      </c>
      <c r="L35" s="7">
        <v>28.394494330455505</v>
      </c>
      <c r="M35" s="7">
        <v>26.710348947954419</v>
      </c>
      <c r="N35" s="7">
        <v>25.048834744935444</v>
      </c>
      <c r="O35" s="7">
        <v>23.490814957787045</v>
      </c>
      <c r="P35" s="7">
        <v>21.445672403314596</v>
      </c>
      <c r="Q35" s="7">
        <v>20.776786956948744</v>
      </c>
      <c r="R35" s="7">
        <v>20.220001638048434</v>
      </c>
    </row>
    <row r="36" spans="1:18" ht="11.25" customHeight="1" x14ac:dyDescent="0.25">
      <c r="A36" s="56" t="s">
        <v>221</v>
      </c>
      <c r="B36" s="53" t="s">
        <v>220</v>
      </c>
      <c r="C36" s="6">
        <v>62.537919949348989</v>
      </c>
      <c r="D36" s="6">
        <v>57.252264372085918</v>
      </c>
      <c r="E36" s="6">
        <v>50.727713388474704</v>
      </c>
      <c r="F36" s="6">
        <v>45.77236411376073</v>
      </c>
      <c r="G36" s="6">
        <v>42.39225242246016</v>
      </c>
      <c r="H36" s="6">
        <v>40.312924981755771</v>
      </c>
      <c r="I36" s="6">
        <v>35.944399189564592</v>
      </c>
      <c r="J36" s="6">
        <v>33.015517599545582</v>
      </c>
      <c r="K36" s="6">
        <v>31.141916444966856</v>
      </c>
      <c r="L36" s="6">
        <v>28.394494330455505</v>
      </c>
      <c r="M36" s="6">
        <v>26.710348947954419</v>
      </c>
      <c r="N36" s="6">
        <v>25.048834744935444</v>
      </c>
      <c r="O36" s="6">
        <v>23.490814957787045</v>
      </c>
      <c r="P36" s="6">
        <v>21.445672403314596</v>
      </c>
      <c r="Q36" s="6">
        <v>20.776786956948744</v>
      </c>
      <c r="R36" s="6">
        <v>20.220001638048434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1371.4030900550372</v>
      </c>
      <c r="D43" s="7">
        <v>1458.0098175766962</v>
      </c>
      <c r="E43" s="7">
        <v>1511.947320940867</v>
      </c>
      <c r="F43" s="7">
        <v>1584.021529405059</v>
      </c>
      <c r="G43" s="7">
        <v>1670.7275317975736</v>
      </c>
      <c r="H43" s="7">
        <v>1694.4569753822886</v>
      </c>
      <c r="I43" s="7">
        <v>1679.824870636249</v>
      </c>
      <c r="J43" s="7">
        <v>1639.8308788692411</v>
      </c>
      <c r="K43" s="7">
        <v>1679.4931645340951</v>
      </c>
      <c r="L43" s="7">
        <v>1554.7068409343387</v>
      </c>
      <c r="M43" s="7">
        <v>1596.0069711246567</v>
      </c>
      <c r="N43" s="7">
        <v>1601.0906183863883</v>
      </c>
      <c r="O43" s="7">
        <v>1515.3900949138454</v>
      </c>
      <c r="P43" s="7">
        <v>1493.9744862727866</v>
      </c>
      <c r="Q43" s="7">
        <v>1377.6851789028954</v>
      </c>
      <c r="R43" s="7">
        <v>1419.9083417258953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0.12779713216643179</v>
      </c>
      <c r="G52" s="5">
        <v>0.35913882607544179</v>
      </c>
      <c r="H52" s="5">
        <v>0.32994596794301395</v>
      </c>
      <c r="I52" s="5">
        <v>0.32222137166079251</v>
      </c>
      <c r="J52" s="5">
        <v>0.7452193862083506</v>
      </c>
      <c r="K52" s="5">
        <v>0.75567739695180625</v>
      </c>
      <c r="L52" s="5">
        <v>1.1684329320722271</v>
      </c>
      <c r="M52" s="5">
        <v>1.6226079765308234</v>
      </c>
      <c r="N52" s="5">
        <v>2.0652379489194415</v>
      </c>
      <c r="O52" s="5">
        <v>2.2933141304494717</v>
      </c>
      <c r="P52" s="5">
        <v>2.7191456608493638</v>
      </c>
      <c r="Q52" s="5">
        <v>3.1391503102211282</v>
      </c>
      <c r="R52" s="5">
        <v>3.4052466758367697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0.12779713216643179</v>
      </c>
      <c r="G53" s="4">
        <v>0.35913882607544179</v>
      </c>
      <c r="H53" s="4">
        <v>0.32994596794301395</v>
      </c>
      <c r="I53" s="4">
        <v>0.32222137166079251</v>
      </c>
      <c r="J53" s="4">
        <v>0.7452193862083506</v>
      </c>
      <c r="K53" s="4">
        <v>0.75567739695180625</v>
      </c>
      <c r="L53" s="4">
        <v>1.1684329320722271</v>
      </c>
      <c r="M53" s="4">
        <v>1.6226079765308234</v>
      </c>
      <c r="N53" s="4">
        <v>2.0652379489194415</v>
      </c>
      <c r="O53" s="4">
        <v>2.2933141304494717</v>
      </c>
      <c r="P53" s="4">
        <v>2.7191456608493638</v>
      </c>
      <c r="Q53" s="4">
        <v>3.1391503102211282</v>
      </c>
      <c r="R53" s="4">
        <v>3.4052466758367697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5.8977128449653238</v>
      </c>
      <c r="J61" s="5">
        <v>63.26963895614481</v>
      </c>
      <c r="K61" s="5">
        <v>46.034132442859139</v>
      </c>
      <c r="L61" s="5">
        <v>59.653077597776303</v>
      </c>
      <c r="M61" s="5">
        <v>24.459069869853913</v>
      </c>
      <c r="N61" s="5">
        <v>44.001063346050124</v>
      </c>
      <c r="O61" s="5">
        <v>47.147445234493439</v>
      </c>
      <c r="P61" s="5">
        <v>44.283099500301333</v>
      </c>
      <c r="Q61" s="5">
        <v>56.870579665368908</v>
      </c>
      <c r="R61" s="5">
        <v>40.788664981847852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5.8977128449653238</v>
      </c>
      <c r="J68" s="4">
        <v>63.26963895614481</v>
      </c>
      <c r="K68" s="4">
        <v>46.034132442859139</v>
      </c>
      <c r="L68" s="4">
        <v>59.653077597776303</v>
      </c>
      <c r="M68" s="4">
        <v>24.459069869853913</v>
      </c>
      <c r="N68" s="4">
        <v>44.001063346050124</v>
      </c>
      <c r="O68" s="4">
        <v>47.147445234493439</v>
      </c>
      <c r="P68" s="4">
        <v>44.283099500301333</v>
      </c>
      <c r="Q68" s="4">
        <v>56.870579665368908</v>
      </c>
      <c r="R68" s="4">
        <v>40.788664981847852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5.8977128449653238</v>
      </c>
      <c r="J73" s="7">
        <v>63.26963895614481</v>
      </c>
      <c r="K73" s="7">
        <v>46.034132442859139</v>
      </c>
      <c r="L73" s="7">
        <v>59.653077597776303</v>
      </c>
      <c r="M73" s="7">
        <v>24.459069869853913</v>
      </c>
      <c r="N73" s="7">
        <v>44.001063346050124</v>
      </c>
      <c r="O73" s="7">
        <v>47.147445234493439</v>
      </c>
      <c r="P73" s="7">
        <v>44.283099500301333</v>
      </c>
      <c r="Q73" s="7">
        <v>56.870579665368908</v>
      </c>
      <c r="R73" s="7">
        <v>40.788664981847852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0.15484509710533659</v>
      </c>
      <c r="J74" s="6">
        <v>0.68477969915404813</v>
      </c>
      <c r="K74" s="6">
        <v>0.79642544733979581</v>
      </c>
      <c r="L74" s="6">
        <v>0.94475522855261551</v>
      </c>
      <c r="M74" s="6">
        <v>0.86735025248714204</v>
      </c>
      <c r="N74" s="6">
        <v>0.88676227945557751</v>
      </c>
      <c r="O74" s="6">
        <v>0.72336392206933675</v>
      </c>
      <c r="P74" s="6">
        <v>0.68262239710482731</v>
      </c>
      <c r="Q74" s="6">
        <v>0.70144569509907073</v>
      </c>
      <c r="R74" s="6">
        <v>0.74277601518221692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5.7428677478599868</v>
      </c>
      <c r="J75" s="6">
        <v>62.584859256990761</v>
      </c>
      <c r="K75" s="6">
        <v>45.237706995519346</v>
      </c>
      <c r="L75" s="6">
        <v>58.708322369223687</v>
      </c>
      <c r="M75" s="6">
        <v>23.59171961736677</v>
      </c>
      <c r="N75" s="6">
        <v>43.11430106659455</v>
      </c>
      <c r="O75" s="6">
        <v>46.4240813124241</v>
      </c>
      <c r="P75" s="6">
        <v>43.600477103196503</v>
      </c>
      <c r="Q75" s="6">
        <v>56.16913397026984</v>
      </c>
      <c r="R75" s="6">
        <v>40.045888966665636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3.512852308459425E-2</v>
      </c>
      <c r="N79" s="5">
        <v>7.876712828986826E-2</v>
      </c>
      <c r="O79" s="5">
        <v>0.24701146034111296</v>
      </c>
      <c r="P79" s="5">
        <v>0.33025309359170846</v>
      </c>
      <c r="Q79" s="5">
        <v>0.66088861312085001</v>
      </c>
      <c r="R79" s="5">
        <v>0.79241434368043373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2613.2337908842837</v>
      </c>
      <c r="D2" s="45">
        <v>2675.1729136358449</v>
      </c>
      <c r="E2" s="45">
        <v>2792.0991585357833</v>
      </c>
      <c r="F2" s="45">
        <v>2889.0871759309657</v>
      </c>
      <c r="G2" s="45">
        <v>2908.3479692583733</v>
      </c>
      <c r="H2" s="45">
        <v>2978.7263394420884</v>
      </c>
      <c r="I2" s="45">
        <v>3258.7087879841606</v>
      </c>
      <c r="J2" s="45">
        <v>3238.4602412775284</v>
      </c>
      <c r="K2" s="45">
        <v>3312.0966058358249</v>
      </c>
      <c r="L2" s="45">
        <v>2979.5068057366534</v>
      </c>
      <c r="M2" s="45">
        <v>2997.0221391708283</v>
      </c>
      <c r="N2" s="45">
        <v>3149.20077285453</v>
      </c>
      <c r="O2" s="45">
        <v>2842.3262178203931</v>
      </c>
      <c r="P2" s="45">
        <v>2743.2987676821267</v>
      </c>
      <c r="Q2" s="45">
        <v>2312.0490148928875</v>
      </c>
      <c r="R2" s="45">
        <v>2399.2076736883741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2613.2337908842837</v>
      </c>
      <c r="D21" s="5">
        <v>2675.1729136358449</v>
      </c>
      <c r="E21" s="5">
        <v>2792.0991585357833</v>
      </c>
      <c r="F21" s="5">
        <v>2889.0871759309657</v>
      </c>
      <c r="G21" s="5">
        <v>2908.3479692583733</v>
      </c>
      <c r="H21" s="5">
        <v>2978.7263394420884</v>
      </c>
      <c r="I21" s="5">
        <v>3247.6050691427099</v>
      </c>
      <c r="J21" s="5">
        <v>3119.3879393633551</v>
      </c>
      <c r="K21" s="5">
        <v>3225.1976612588519</v>
      </c>
      <c r="L21" s="5">
        <v>2871.0504562851343</v>
      </c>
      <c r="M21" s="5">
        <v>2953.33150022877</v>
      </c>
      <c r="N21" s="5">
        <v>3066.5844750152282</v>
      </c>
      <c r="O21" s="5">
        <v>2757.8179852124945</v>
      </c>
      <c r="P21" s="5">
        <v>2665.4865950218664</v>
      </c>
      <c r="Q21" s="5">
        <v>2221.4586807657224</v>
      </c>
      <c r="R21" s="5">
        <v>2333.3759375462255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2613.2337908842837</v>
      </c>
      <c r="D30" s="4">
        <v>2675.1729136358449</v>
      </c>
      <c r="E30" s="4">
        <v>2792.0991585357833</v>
      </c>
      <c r="F30" s="4">
        <v>2889.0871759309657</v>
      </c>
      <c r="G30" s="4">
        <v>2908.3479692583733</v>
      </c>
      <c r="H30" s="4">
        <v>2978.7263394420884</v>
      </c>
      <c r="I30" s="4">
        <v>3247.6050691427099</v>
      </c>
      <c r="J30" s="4">
        <v>3119.3879393633551</v>
      </c>
      <c r="K30" s="4">
        <v>3225.1976612588519</v>
      </c>
      <c r="L30" s="4">
        <v>2871.0504562851343</v>
      </c>
      <c r="M30" s="4">
        <v>2953.33150022877</v>
      </c>
      <c r="N30" s="4">
        <v>3066.5844750152282</v>
      </c>
      <c r="O30" s="4">
        <v>2757.8179852124945</v>
      </c>
      <c r="P30" s="4">
        <v>2665.4865950218664</v>
      </c>
      <c r="Q30" s="4">
        <v>2221.4586807657224</v>
      </c>
      <c r="R30" s="4">
        <v>2333.3759375462255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2613.2337908842837</v>
      </c>
      <c r="D43" s="7">
        <v>2675.1729136358449</v>
      </c>
      <c r="E43" s="7">
        <v>2792.0991585357833</v>
      </c>
      <c r="F43" s="7">
        <v>2889.0871759309657</v>
      </c>
      <c r="G43" s="7">
        <v>2908.3479692583733</v>
      </c>
      <c r="H43" s="7">
        <v>2978.7263394420884</v>
      </c>
      <c r="I43" s="7">
        <v>3247.6050691427099</v>
      </c>
      <c r="J43" s="7">
        <v>3119.3879393633551</v>
      </c>
      <c r="K43" s="7">
        <v>3225.1976612588519</v>
      </c>
      <c r="L43" s="7">
        <v>2871.0504562851343</v>
      </c>
      <c r="M43" s="7">
        <v>2953.33150022877</v>
      </c>
      <c r="N43" s="7">
        <v>3066.5844750152282</v>
      </c>
      <c r="O43" s="7">
        <v>2757.8179852124945</v>
      </c>
      <c r="P43" s="7">
        <v>2665.4865950218664</v>
      </c>
      <c r="Q43" s="7">
        <v>2221.4586807657224</v>
      </c>
      <c r="R43" s="7">
        <v>2333.3759375462255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11.103718841450917</v>
      </c>
      <c r="J61" s="5">
        <v>119.07230191417342</v>
      </c>
      <c r="K61" s="5">
        <v>86.89894457697288</v>
      </c>
      <c r="L61" s="5">
        <v>108.45634945151909</v>
      </c>
      <c r="M61" s="5">
        <v>43.690638942058406</v>
      </c>
      <c r="N61" s="5">
        <v>82.616297839301595</v>
      </c>
      <c r="O61" s="5">
        <v>84.508232607898464</v>
      </c>
      <c r="P61" s="5">
        <v>77.812172660260501</v>
      </c>
      <c r="Q61" s="5">
        <v>90.590334127164851</v>
      </c>
      <c r="R61" s="5">
        <v>65.831736142148827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11.103718841450917</v>
      </c>
      <c r="J68" s="4">
        <v>119.07230191417342</v>
      </c>
      <c r="K68" s="4">
        <v>86.89894457697288</v>
      </c>
      <c r="L68" s="4">
        <v>108.45634945151909</v>
      </c>
      <c r="M68" s="4">
        <v>43.690638942058406</v>
      </c>
      <c r="N68" s="4">
        <v>82.616297839301595</v>
      </c>
      <c r="O68" s="4">
        <v>84.508232607898464</v>
      </c>
      <c r="P68" s="4">
        <v>77.812172660260501</v>
      </c>
      <c r="Q68" s="4">
        <v>90.590334127164851</v>
      </c>
      <c r="R68" s="4">
        <v>65.831736142148827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11.103718841450917</v>
      </c>
      <c r="J73" s="7">
        <v>119.07230191417342</v>
      </c>
      <c r="K73" s="7">
        <v>86.89894457697288</v>
      </c>
      <c r="L73" s="7">
        <v>108.45634945151909</v>
      </c>
      <c r="M73" s="7">
        <v>43.690638942058406</v>
      </c>
      <c r="N73" s="7">
        <v>82.616297839301595</v>
      </c>
      <c r="O73" s="7">
        <v>84.508232607898464</v>
      </c>
      <c r="P73" s="7">
        <v>77.812172660260501</v>
      </c>
      <c r="Q73" s="7">
        <v>90.590334127164851</v>
      </c>
      <c r="R73" s="7">
        <v>65.831736142148827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11.103718841450917</v>
      </c>
      <c r="J75" s="6">
        <v>119.07230191417342</v>
      </c>
      <c r="K75" s="6">
        <v>86.89894457697288</v>
      </c>
      <c r="L75" s="6">
        <v>108.45634945151909</v>
      </c>
      <c r="M75" s="6">
        <v>43.690638942058406</v>
      </c>
      <c r="N75" s="6">
        <v>82.616297839301595</v>
      </c>
      <c r="O75" s="6">
        <v>84.508232607898464</v>
      </c>
      <c r="P75" s="6">
        <v>77.812172660260501</v>
      </c>
      <c r="Q75" s="6">
        <v>90.590334127164851</v>
      </c>
      <c r="R75" s="6">
        <v>65.831736142148827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540</v>
      </c>
      <c r="B1" s="42" t="s">
        <v>492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177.20473339275475</v>
      </c>
      <c r="D2" s="45">
        <v>170.69816</v>
      </c>
      <c r="E2" s="45">
        <v>167.90145000000001</v>
      </c>
      <c r="F2" s="45">
        <v>170.29820000000001</v>
      </c>
      <c r="G2" s="45">
        <v>176.68225000000001</v>
      </c>
      <c r="H2" s="45">
        <v>172.25543074238857</v>
      </c>
      <c r="I2" s="45">
        <v>171.97982000000002</v>
      </c>
      <c r="J2" s="45">
        <v>169.90053</v>
      </c>
      <c r="K2" s="45">
        <v>172.70169999999999</v>
      </c>
      <c r="L2" s="45">
        <v>174.20060999999998</v>
      </c>
      <c r="M2" s="45">
        <v>183.79170576490188</v>
      </c>
      <c r="N2" s="45">
        <v>181.21204781660325</v>
      </c>
      <c r="O2" s="45">
        <v>177.2709668716725</v>
      </c>
      <c r="P2" s="45">
        <v>174.95508957843839</v>
      </c>
      <c r="Q2" s="45">
        <v>169.9627285063923</v>
      </c>
      <c r="R2" s="45">
        <v>177.07270095676185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36.715432938344449</v>
      </c>
      <c r="D21" s="5">
        <v>34.699739999999998</v>
      </c>
      <c r="E21" s="5">
        <v>33.69988</v>
      </c>
      <c r="F21" s="5">
        <v>33.698869999999999</v>
      </c>
      <c r="G21" s="5">
        <v>34.681519999999999</v>
      </c>
      <c r="H21" s="5">
        <v>33.653417848961212</v>
      </c>
      <c r="I21" s="5">
        <v>33.680169999999997</v>
      </c>
      <c r="J21" s="5">
        <v>33.699359999999999</v>
      </c>
      <c r="K21" s="5">
        <v>33.699860000000001</v>
      </c>
      <c r="L21" s="5">
        <v>30.599910000000001</v>
      </c>
      <c r="M21" s="5">
        <v>33.653440917411594</v>
      </c>
      <c r="N21" s="5">
        <v>32.626344623800776</v>
      </c>
      <c r="O21" s="5">
        <v>26.512009985673131</v>
      </c>
      <c r="P21" s="5">
        <v>26.511915834779661</v>
      </c>
      <c r="Q21" s="5">
        <v>27.538886411588411</v>
      </c>
      <c r="R21" s="5">
        <v>31.623192639037413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36.715432938344449</v>
      </c>
      <c r="D30" s="4">
        <v>34.699739999999998</v>
      </c>
      <c r="E30" s="4">
        <v>33.69988</v>
      </c>
      <c r="F30" s="4">
        <v>33.698869999999999</v>
      </c>
      <c r="G30" s="4">
        <v>34.681519999999999</v>
      </c>
      <c r="H30" s="4">
        <v>33.653417848961212</v>
      </c>
      <c r="I30" s="4">
        <v>33.680169999999997</v>
      </c>
      <c r="J30" s="4">
        <v>33.699359999999999</v>
      </c>
      <c r="K30" s="4">
        <v>33.699860000000001</v>
      </c>
      <c r="L30" s="4">
        <v>30.599910000000001</v>
      </c>
      <c r="M30" s="4">
        <v>33.653440917411594</v>
      </c>
      <c r="N30" s="4">
        <v>32.626344623800776</v>
      </c>
      <c r="O30" s="4">
        <v>26.512009985673131</v>
      </c>
      <c r="P30" s="4">
        <v>26.511915834779661</v>
      </c>
      <c r="Q30" s="4">
        <v>27.538886411588411</v>
      </c>
      <c r="R30" s="4">
        <v>31.623192639037413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36.715432938344449</v>
      </c>
      <c r="D43" s="7">
        <v>34.699739999999998</v>
      </c>
      <c r="E43" s="7">
        <v>33.69988</v>
      </c>
      <c r="F43" s="7">
        <v>33.698869999999999</v>
      </c>
      <c r="G43" s="7">
        <v>34.681519999999999</v>
      </c>
      <c r="H43" s="7">
        <v>33.653417848961212</v>
      </c>
      <c r="I43" s="7">
        <v>33.680169999999997</v>
      </c>
      <c r="J43" s="7">
        <v>33.699359999999999</v>
      </c>
      <c r="K43" s="7">
        <v>33.699860000000001</v>
      </c>
      <c r="L43" s="7">
        <v>30.599910000000001</v>
      </c>
      <c r="M43" s="7">
        <v>33.653440917411594</v>
      </c>
      <c r="N43" s="7">
        <v>32.626344623800776</v>
      </c>
      <c r="O43" s="7">
        <v>26.512009985673131</v>
      </c>
      <c r="P43" s="7">
        <v>26.511915834779661</v>
      </c>
      <c r="Q43" s="7">
        <v>27.538886411588411</v>
      </c>
      <c r="R43" s="7">
        <v>31.623192639037413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0.88373184925894965</v>
      </c>
      <c r="P61" s="5">
        <v>0.88372974168497631</v>
      </c>
      <c r="Q61" s="5">
        <v>0.88372894196654228</v>
      </c>
      <c r="R61" s="5">
        <v>0.88372983007454919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0.88373184925894965</v>
      </c>
      <c r="P68" s="4">
        <v>0.88372974168497631</v>
      </c>
      <c r="Q68" s="4">
        <v>0.88372894196654228</v>
      </c>
      <c r="R68" s="4">
        <v>0.88372983007454919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0.88373184925894965</v>
      </c>
      <c r="P73" s="7">
        <v>0.88372974168497631</v>
      </c>
      <c r="Q73" s="7">
        <v>0.88372894196654228</v>
      </c>
      <c r="R73" s="7">
        <v>0.88372983007454919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0.88373184925894965</v>
      </c>
      <c r="P75" s="6">
        <v>0.88372974168497631</v>
      </c>
      <c r="Q75" s="6">
        <v>0.88372894196654228</v>
      </c>
      <c r="R75" s="6">
        <v>0.88372983007454919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140.48930045441028</v>
      </c>
      <c r="D79" s="5">
        <v>135.99842000000001</v>
      </c>
      <c r="E79" s="5">
        <v>134.20157</v>
      </c>
      <c r="F79" s="5">
        <v>136.59933000000001</v>
      </c>
      <c r="G79" s="5">
        <v>142.00073</v>
      </c>
      <c r="H79" s="5">
        <v>138.60201289342737</v>
      </c>
      <c r="I79" s="5">
        <v>138.29965000000001</v>
      </c>
      <c r="J79" s="5">
        <v>136.20116999999999</v>
      </c>
      <c r="K79" s="5">
        <v>139.00183999999999</v>
      </c>
      <c r="L79" s="5">
        <v>143.60069999999999</v>
      </c>
      <c r="M79" s="5">
        <v>150.13826484749029</v>
      </c>
      <c r="N79" s="5">
        <v>148.58570319280247</v>
      </c>
      <c r="O79" s="5">
        <v>149.87522503674043</v>
      </c>
      <c r="P79" s="5">
        <v>147.55944400197376</v>
      </c>
      <c r="Q79" s="5">
        <v>141.54011315283734</v>
      </c>
      <c r="R79" s="5">
        <v>144.56577848764988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163.1788503846862</v>
      </c>
      <c r="D2" s="45">
        <v>156.92870317251811</v>
      </c>
      <c r="E2" s="45">
        <v>155.09144045326892</v>
      </c>
      <c r="F2" s="45">
        <v>153.04375997433209</v>
      </c>
      <c r="G2" s="45">
        <v>156.87470556244276</v>
      </c>
      <c r="H2" s="45">
        <v>153.14869034352188</v>
      </c>
      <c r="I2" s="45">
        <v>151.75039566266173</v>
      </c>
      <c r="J2" s="45">
        <v>146.41488074537196</v>
      </c>
      <c r="K2" s="45">
        <v>147.2683954255497</v>
      </c>
      <c r="L2" s="45">
        <v>150.25564578421029</v>
      </c>
      <c r="M2" s="45">
        <v>162.78997430616275</v>
      </c>
      <c r="N2" s="45">
        <v>161.36084981124026</v>
      </c>
      <c r="O2" s="45">
        <v>158.62484125795032</v>
      </c>
      <c r="P2" s="45">
        <v>156.46773875564324</v>
      </c>
      <c r="Q2" s="45">
        <v>152.66203765295933</v>
      </c>
      <c r="R2" s="45">
        <v>154.26648460361375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34.069891135798983</v>
      </c>
      <c r="D21" s="5">
        <v>32.249544105847733</v>
      </c>
      <c r="E21" s="5">
        <v>31.446896444341508</v>
      </c>
      <c r="F21" s="5">
        <v>31.118889959266685</v>
      </c>
      <c r="G21" s="5">
        <v>31.659083194883213</v>
      </c>
      <c r="H21" s="5">
        <v>30.845481862040241</v>
      </c>
      <c r="I21" s="5">
        <v>30.65071722268075</v>
      </c>
      <c r="J21" s="5">
        <v>29.982205667140345</v>
      </c>
      <c r="K21" s="5">
        <v>29.69661487246929</v>
      </c>
      <c r="L21" s="5">
        <v>27.331317476928874</v>
      </c>
      <c r="M21" s="5">
        <v>30.005529217128263</v>
      </c>
      <c r="N21" s="5">
        <v>29.325945388870103</v>
      </c>
      <c r="O21" s="5">
        <v>23.891218000798048</v>
      </c>
      <c r="P21" s="5">
        <v>23.884370888613191</v>
      </c>
      <c r="Q21" s="5">
        <v>24.801678586393109</v>
      </c>
      <c r="R21" s="5">
        <v>28.44005432034082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34.069891135798983</v>
      </c>
      <c r="D30" s="4">
        <v>32.249544105847733</v>
      </c>
      <c r="E30" s="4">
        <v>31.446896444341508</v>
      </c>
      <c r="F30" s="4">
        <v>31.118889959266685</v>
      </c>
      <c r="G30" s="4">
        <v>31.659083194883213</v>
      </c>
      <c r="H30" s="4">
        <v>30.845481862040241</v>
      </c>
      <c r="I30" s="4">
        <v>30.65071722268075</v>
      </c>
      <c r="J30" s="4">
        <v>29.982205667140345</v>
      </c>
      <c r="K30" s="4">
        <v>29.69661487246929</v>
      </c>
      <c r="L30" s="4">
        <v>27.331317476928874</v>
      </c>
      <c r="M30" s="4">
        <v>30.005529217128263</v>
      </c>
      <c r="N30" s="4">
        <v>29.325945388870103</v>
      </c>
      <c r="O30" s="4">
        <v>23.891218000798048</v>
      </c>
      <c r="P30" s="4">
        <v>23.884370888613191</v>
      </c>
      <c r="Q30" s="4">
        <v>24.801678586393109</v>
      </c>
      <c r="R30" s="4">
        <v>28.44005432034082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34.069891135798983</v>
      </c>
      <c r="D43" s="7">
        <v>32.249544105847733</v>
      </c>
      <c r="E43" s="7">
        <v>31.446896444341508</v>
      </c>
      <c r="F43" s="7">
        <v>31.118889959266685</v>
      </c>
      <c r="G43" s="7">
        <v>31.659083194883213</v>
      </c>
      <c r="H43" s="7">
        <v>30.845481862040241</v>
      </c>
      <c r="I43" s="7">
        <v>30.65071722268075</v>
      </c>
      <c r="J43" s="7">
        <v>29.982205667140345</v>
      </c>
      <c r="K43" s="7">
        <v>29.69661487246929</v>
      </c>
      <c r="L43" s="7">
        <v>27.331317476928874</v>
      </c>
      <c r="M43" s="7">
        <v>30.005529217128263</v>
      </c>
      <c r="N43" s="7">
        <v>29.325945388870103</v>
      </c>
      <c r="O43" s="7">
        <v>23.891218000798048</v>
      </c>
      <c r="P43" s="7">
        <v>23.884370888613191</v>
      </c>
      <c r="Q43" s="7">
        <v>24.801678586393109</v>
      </c>
      <c r="R43" s="7">
        <v>28.44005432034082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0.79637229603879467</v>
      </c>
      <c r="P61" s="5">
        <v>0.79614498805901646</v>
      </c>
      <c r="Q61" s="5">
        <v>0.79589133883512131</v>
      </c>
      <c r="R61" s="5">
        <v>0.79477504560370604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0.79637229603879467</v>
      </c>
      <c r="P68" s="4">
        <v>0.79614498805901646</v>
      </c>
      <c r="Q68" s="4">
        <v>0.79589133883512131</v>
      </c>
      <c r="R68" s="4">
        <v>0.79477504560370604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0.79637229603879467</v>
      </c>
      <c r="P73" s="7">
        <v>0.79614498805901646</v>
      </c>
      <c r="Q73" s="7">
        <v>0.79589133883512131</v>
      </c>
      <c r="R73" s="7">
        <v>0.79477504560370604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0.79637229603879467</v>
      </c>
      <c r="P75" s="6">
        <v>0.79614498805901646</v>
      </c>
      <c r="Q75" s="6">
        <v>0.79589133883512131</v>
      </c>
      <c r="R75" s="6">
        <v>0.79477504560370604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129.1089592488872</v>
      </c>
      <c r="D79" s="5">
        <v>124.67915906667038</v>
      </c>
      <c r="E79" s="5">
        <v>123.64454400892741</v>
      </c>
      <c r="F79" s="5">
        <v>121.92487001506539</v>
      </c>
      <c r="G79" s="5">
        <v>125.21562236755955</v>
      </c>
      <c r="H79" s="5">
        <v>122.30320848148165</v>
      </c>
      <c r="I79" s="5">
        <v>121.09967843998098</v>
      </c>
      <c r="J79" s="5">
        <v>116.43267507823163</v>
      </c>
      <c r="K79" s="5">
        <v>117.57178055308042</v>
      </c>
      <c r="L79" s="5">
        <v>122.92432830728143</v>
      </c>
      <c r="M79" s="5">
        <v>132.78444508903448</v>
      </c>
      <c r="N79" s="5">
        <v>132.03490442237015</v>
      </c>
      <c r="O79" s="5">
        <v>133.93725096111348</v>
      </c>
      <c r="P79" s="5">
        <v>131.78722287897102</v>
      </c>
      <c r="Q79" s="5">
        <v>127.06446772773108</v>
      </c>
      <c r="R79" s="5">
        <v>125.03165523766921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0.76169689105287264</v>
      </c>
      <c r="D2" s="45">
        <v>1.2718877708155738</v>
      </c>
      <c r="E2" s="45">
        <v>1.3246289104797218</v>
      </c>
      <c r="F2" s="45">
        <v>4.3204675697306305</v>
      </c>
      <c r="G2" s="45">
        <v>4.2403671281374589</v>
      </c>
      <c r="H2" s="45">
        <v>4.3560211859862594</v>
      </c>
      <c r="I2" s="45">
        <v>4.576011205751132</v>
      </c>
      <c r="J2" s="45">
        <v>5.0588017956745137</v>
      </c>
      <c r="K2" s="45">
        <v>5.4440866729619408</v>
      </c>
      <c r="L2" s="45">
        <v>5.7087840163825856</v>
      </c>
      <c r="M2" s="45">
        <v>1.7243832233013556</v>
      </c>
      <c r="N2" s="45">
        <v>1.809825564143654</v>
      </c>
      <c r="O2" s="45">
        <v>1.8981768572906672</v>
      </c>
      <c r="P2" s="45">
        <v>2.0850481389136983</v>
      </c>
      <c r="Q2" s="45">
        <v>1.366430015750316</v>
      </c>
      <c r="R2" s="45">
        <v>5.7725568960182425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0.76169689105287264</v>
      </c>
      <c r="D79" s="5">
        <v>1.2718877708155738</v>
      </c>
      <c r="E79" s="5">
        <v>1.3246289104797218</v>
      </c>
      <c r="F79" s="5">
        <v>4.3204675697306305</v>
      </c>
      <c r="G79" s="5">
        <v>4.2403671281374589</v>
      </c>
      <c r="H79" s="5">
        <v>4.3560211859862594</v>
      </c>
      <c r="I79" s="5">
        <v>4.576011205751132</v>
      </c>
      <c r="J79" s="5">
        <v>5.0588017956745137</v>
      </c>
      <c r="K79" s="5">
        <v>5.4440866729619408</v>
      </c>
      <c r="L79" s="5">
        <v>5.7087840163825856</v>
      </c>
      <c r="M79" s="5">
        <v>1.7243832233013556</v>
      </c>
      <c r="N79" s="5">
        <v>1.809825564143654</v>
      </c>
      <c r="O79" s="5">
        <v>1.8981768572906672</v>
      </c>
      <c r="P79" s="5">
        <v>2.0850481389136983</v>
      </c>
      <c r="Q79" s="5">
        <v>1.366430015750316</v>
      </c>
      <c r="R79" s="5">
        <v>5.7725568960182425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3.0771201838749151</v>
      </c>
      <c r="D2" s="45">
        <v>3.1234709037742476</v>
      </c>
      <c r="E2" s="45">
        <v>3.0016512838567606</v>
      </c>
      <c r="F2" s="45">
        <v>3.0551188057834446</v>
      </c>
      <c r="G2" s="45">
        <v>3.1996379132927255</v>
      </c>
      <c r="H2" s="45">
        <v>3.2035314843300018</v>
      </c>
      <c r="I2" s="45">
        <v>3.2794699173904651</v>
      </c>
      <c r="J2" s="45">
        <v>3.3893128085129489</v>
      </c>
      <c r="K2" s="45">
        <v>3.491510518320883</v>
      </c>
      <c r="L2" s="45">
        <v>3.4632137353465722</v>
      </c>
      <c r="M2" s="45">
        <v>3.4848428402025551</v>
      </c>
      <c r="N2" s="45">
        <v>3.5616097698387983</v>
      </c>
      <c r="O2" s="45">
        <v>3.238899501879231</v>
      </c>
      <c r="P2" s="45">
        <v>3.3181564823182903</v>
      </c>
      <c r="Q2" s="45">
        <v>3.2611867116290654</v>
      </c>
      <c r="R2" s="45">
        <v>3.6132837349344573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3.0771201838749151</v>
      </c>
      <c r="D79" s="5">
        <v>3.1234709037742476</v>
      </c>
      <c r="E79" s="5">
        <v>3.0016512838567606</v>
      </c>
      <c r="F79" s="5">
        <v>3.0551188057834446</v>
      </c>
      <c r="G79" s="5">
        <v>3.1996379132927255</v>
      </c>
      <c r="H79" s="5">
        <v>3.2035314843300018</v>
      </c>
      <c r="I79" s="5">
        <v>3.2794699173904651</v>
      </c>
      <c r="J79" s="5">
        <v>3.3893128085129489</v>
      </c>
      <c r="K79" s="5">
        <v>3.491510518320883</v>
      </c>
      <c r="L79" s="5">
        <v>3.4632137353465722</v>
      </c>
      <c r="M79" s="5">
        <v>3.4848428402025551</v>
      </c>
      <c r="N79" s="5">
        <v>3.5616097698387983</v>
      </c>
      <c r="O79" s="5">
        <v>3.238899501879231</v>
      </c>
      <c r="P79" s="5">
        <v>3.3181564823182903</v>
      </c>
      <c r="Q79" s="5">
        <v>3.2611867116290654</v>
      </c>
      <c r="R79" s="5">
        <v>3.6132837349344573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10.187065933140746</v>
      </c>
      <c r="D2" s="45">
        <v>9.3740981528920706</v>
      </c>
      <c r="E2" s="45">
        <v>8.4837293523945654</v>
      </c>
      <c r="F2" s="45">
        <v>9.8788536501538502</v>
      </c>
      <c r="G2" s="45">
        <v>12.367539396127068</v>
      </c>
      <c r="H2" s="45">
        <v>11.547187728550426</v>
      </c>
      <c r="I2" s="45">
        <v>12.373943214196697</v>
      </c>
      <c r="J2" s="45">
        <v>15.037534650440538</v>
      </c>
      <c r="K2" s="45">
        <v>16.497707383167462</v>
      </c>
      <c r="L2" s="45">
        <v>14.772966464060513</v>
      </c>
      <c r="M2" s="45">
        <v>15.792505395235253</v>
      </c>
      <c r="N2" s="45">
        <v>14.479762671380529</v>
      </c>
      <c r="O2" s="45">
        <v>13.509049254552293</v>
      </c>
      <c r="P2" s="45">
        <v>13.084146201563192</v>
      </c>
      <c r="Q2" s="45">
        <v>12.673074126053594</v>
      </c>
      <c r="R2" s="45">
        <v>13.420375722195372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2.6455418025454649</v>
      </c>
      <c r="D21" s="5">
        <v>2.450195894152265</v>
      </c>
      <c r="E21" s="5">
        <v>2.2529835556584965</v>
      </c>
      <c r="F21" s="5">
        <v>2.5799800407333158</v>
      </c>
      <c r="G21" s="5">
        <v>3.0224368051167909</v>
      </c>
      <c r="H21" s="5">
        <v>2.8079359869209672</v>
      </c>
      <c r="I21" s="5">
        <v>3.0294527773192512</v>
      </c>
      <c r="J21" s="5">
        <v>3.7171543328596512</v>
      </c>
      <c r="K21" s="5">
        <v>4.0032451275307119</v>
      </c>
      <c r="L21" s="5">
        <v>3.2685925230711268</v>
      </c>
      <c r="M21" s="5">
        <v>3.6479117002833306</v>
      </c>
      <c r="N21" s="5">
        <v>3.3003992349306728</v>
      </c>
      <c r="O21" s="5">
        <v>2.6207919848750816</v>
      </c>
      <c r="P21" s="5">
        <v>2.6275449461664726</v>
      </c>
      <c r="Q21" s="5">
        <v>2.7372078251953038</v>
      </c>
      <c r="R21" s="5">
        <v>3.1831383186965927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2.6455418025454649</v>
      </c>
      <c r="D30" s="4">
        <v>2.450195894152265</v>
      </c>
      <c r="E30" s="4">
        <v>2.2529835556584965</v>
      </c>
      <c r="F30" s="4">
        <v>2.5799800407333158</v>
      </c>
      <c r="G30" s="4">
        <v>3.0224368051167909</v>
      </c>
      <c r="H30" s="4">
        <v>2.8079359869209672</v>
      </c>
      <c r="I30" s="4">
        <v>3.0294527773192512</v>
      </c>
      <c r="J30" s="4">
        <v>3.7171543328596512</v>
      </c>
      <c r="K30" s="4">
        <v>4.0032451275307119</v>
      </c>
      <c r="L30" s="4">
        <v>3.2685925230711268</v>
      </c>
      <c r="M30" s="4">
        <v>3.6479117002833306</v>
      </c>
      <c r="N30" s="4">
        <v>3.3003992349306728</v>
      </c>
      <c r="O30" s="4">
        <v>2.6207919848750816</v>
      </c>
      <c r="P30" s="4">
        <v>2.6275449461664726</v>
      </c>
      <c r="Q30" s="4">
        <v>2.7372078251953038</v>
      </c>
      <c r="R30" s="4">
        <v>3.1831383186965927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2.6455418025454649</v>
      </c>
      <c r="D43" s="7">
        <v>2.450195894152265</v>
      </c>
      <c r="E43" s="7">
        <v>2.2529835556584965</v>
      </c>
      <c r="F43" s="7">
        <v>2.5799800407333158</v>
      </c>
      <c r="G43" s="7">
        <v>3.0224368051167909</v>
      </c>
      <c r="H43" s="7">
        <v>2.8079359869209672</v>
      </c>
      <c r="I43" s="7">
        <v>3.0294527773192512</v>
      </c>
      <c r="J43" s="7">
        <v>3.7171543328596512</v>
      </c>
      <c r="K43" s="7">
        <v>4.0032451275307119</v>
      </c>
      <c r="L43" s="7">
        <v>3.2685925230711268</v>
      </c>
      <c r="M43" s="7">
        <v>3.6479117002833306</v>
      </c>
      <c r="N43" s="7">
        <v>3.3003992349306728</v>
      </c>
      <c r="O43" s="7">
        <v>2.6207919848750816</v>
      </c>
      <c r="P43" s="7">
        <v>2.6275449461664726</v>
      </c>
      <c r="Q43" s="7">
        <v>2.7372078251953038</v>
      </c>
      <c r="R43" s="7">
        <v>3.1831383186965927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8.7359553220154859E-2</v>
      </c>
      <c r="P61" s="5">
        <v>8.758475362595991E-2</v>
      </c>
      <c r="Q61" s="5">
        <v>8.7837603131421013E-2</v>
      </c>
      <c r="R61" s="5">
        <v>8.8954784470843137E-2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8.7359553220154859E-2</v>
      </c>
      <c r="P68" s="4">
        <v>8.758475362595991E-2</v>
      </c>
      <c r="Q68" s="4">
        <v>8.7837603131421013E-2</v>
      </c>
      <c r="R68" s="4">
        <v>8.8954784470843137E-2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8.7359553220154859E-2</v>
      </c>
      <c r="P73" s="7">
        <v>8.758475362595991E-2</v>
      </c>
      <c r="Q73" s="7">
        <v>8.7837603131421013E-2</v>
      </c>
      <c r="R73" s="7">
        <v>8.8954784470843137E-2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8.7359553220154859E-2</v>
      </c>
      <c r="P75" s="6">
        <v>8.758475362595991E-2</v>
      </c>
      <c r="Q75" s="6">
        <v>8.7837603131421013E-2</v>
      </c>
      <c r="R75" s="6">
        <v>8.8954784470843137E-2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7.5415241305952803</v>
      </c>
      <c r="D79" s="5">
        <v>6.9239022587398047</v>
      </c>
      <c r="E79" s="5">
        <v>6.230745796736068</v>
      </c>
      <c r="F79" s="5">
        <v>7.298873609420534</v>
      </c>
      <c r="G79" s="5">
        <v>9.3451025910102761</v>
      </c>
      <c r="H79" s="5">
        <v>8.7392517416294595</v>
      </c>
      <c r="I79" s="5">
        <v>9.3444904368774448</v>
      </c>
      <c r="J79" s="5">
        <v>11.320380317580886</v>
      </c>
      <c r="K79" s="5">
        <v>12.494462255636751</v>
      </c>
      <c r="L79" s="5">
        <v>11.504373940989387</v>
      </c>
      <c r="M79" s="5">
        <v>12.144593694951922</v>
      </c>
      <c r="N79" s="5">
        <v>11.179363436449856</v>
      </c>
      <c r="O79" s="5">
        <v>10.800897716457056</v>
      </c>
      <c r="P79" s="5">
        <v>10.369016501770759</v>
      </c>
      <c r="Q79" s="5">
        <v>9.8480286977268694</v>
      </c>
      <c r="R79" s="5">
        <v>10.148282619027936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3320.6275605880487</v>
      </c>
      <c r="D2" s="45">
        <v>3232.40184</v>
      </c>
      <c r="E2" s="45">
        <v>3371.6129599999999</v>
      </c>
      <c r="F2" s="45">
        <v>3323.7356</v>
      </c>
      <c r="G2" s="45">
        <v>3556.4033300000001</v>
      </c>
      <c r="H2" s="45">
        <v>3661.3867579734447</v>
      </c>
      <c r="I2" s="45">
        <v>3709.19355</v>
      </c>
      <c r="J2" s="45">
        <v>3733.0830600000004</v>
      </c>
      <c r="K2" s="45">
        <v>3784.0142300000002</v>
      </c>
      <c r="L2" s="45">
        <v>3506.4752100000001</v>
      </c>
      <c r="M2" s="45">
        <v>3423.4770053718375</v>
      </c>
      <c r="N2" s="45">
        <v>3563.7221594433017</v>
      </c>
      <c r="O2" s="45">
        <v>3425.5318773971067</v>
      </c>
      <c r="P2" s="45">
        <v>3497.2321141141047</v>
      </c>
      <c r="Q2" s="45">
        <v>3627.0895927779811</v>
      </c>
      <c r="R2" s="45">
        <v>3836.9614475766552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3320.6275605880487</v>
      </c>
      <c r="D21" s="5">
        <v>3232.40184</v>
      </c>
      <c r="E21" s="5">
        <v>3371.6129599999999</v>
      </c>
      <c r="F21" s="5">
        <v>3323.7356</v>
      </c>
      <c r="G21" s="5">
        <v>3556.4033300000001</v>
      </c>
      <c r="H21" s="5">
        <v>3661.3867579734447</v>
      </c>
      <c r="I21" s="5">
        <v>3709.19355</v>
      </c>
      <c r="J21" s="5">
        <v>3733.0830600000004</v>
      </c>
      <c r="K21" s="5">
        <v>3784.0142300000002</v>
      </c>
      <c r="L21" s="5">
        <v>3506.4752100000001</v>
      </c>
      <c r="M21" s="5">
        <v>3423.4770053718375</v>
      </c>
      <c r="N21" s="5">
        <v>3563.7221594433017</v>
      </c>
      <c r="O21" s="5">
        <v>3425.5318773971067</v>
      </c>
      <c r="P21" s="5">
        <v>3497.2321141141047</v>
      </c>
      <c r="Q21" s="5">
        <v>3627.0895927779811</v>
      </c>
      <c r="R21" s="5">
        <v>3836.9614475766552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3320.6275605880487</v>
      </c>
      <c r="D30" s="4">
        <v>3232.40184</v>
      </c>
      <c r="E30" s="4">
        <v>3371.6129599999999</v>
      </c>
      <c r="F30" s="4">
        <v>3323.7356</v>
      </c>
      <c r="G30" s="4">
        <v>3556.4033300000001</v>
      </c>
      <c r="H30" s="4">
        <v>3661.3867579734447</v>
      </c>
      <c r="I30" s="4">
        <v>3709.19355</v>
      </c>
      <c r="J30" s="4">
        <v>3733.0830600000004</v>
      </c>
      <c r="K30" s="4">
        <v>3784.0142300000002</v>
      </c>
      <c r="L30" s="4">
        <v>3506.4752100000001</v>
      </c>
      <c r="M30" s="4">
        <v>3423.4770053718375</v>
      </c>
      <c r="N30" s="4">
        <v>3563.7221594433017</v>
      </c>
      <c r="O30" s="4">
        <v>3425.5318773971067</v>
      </c>
      <c r="P30" s="4">
        <v>3497.2321141141047</v>
      </c>
      <c r="Q30" s="4">
        <v>3627.0895927779811</v>
      </c>
      <c r="R30" s="4">
        <v>3836.9614475766552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5.2546104361244472</v>
      </c>
      <c r="D35" s="7">
        <v>4.2000100000000007</v>
      </c>
      <c r="E35" s="7">
        <v>6.3000299999999996</v>
      </c>
      <c r="F35" s="7">
        <v>3.1255899999999999</v>
      </c>
      <c r="G35" s="7">
        <v>3.19997</v>
      </c>
      <c r="H35" s="7">
        <v>2.1018509359704995</v>
      </c>
      <c r="I35" s="7">
        <v>2.1000500000000004</v>
      </c>
      <c r="J35" s="7">
        <v>2.09999</v>
      </c>
      <c r="K35" s="7">
        <v>2.1000100000000002</v>
      </c>
      <c r="L35" s="7">
        <v>2.1000200000000002</v>
      </c>
      <c r="M35" s="7">
        <v>2.1018443343099209</v>
      </c>
      <c r="N35" s="7">
        <v>2.1018427749053163</v>
      </c>
      <c r="O35" s="7">
        <v>2.101846360828064</v>
      </c>
      <c r="P35" s="7">
        <v>1.0509269300750126</v>
      </c>
      <c r="Q35" s="7">
        <v>1.0509222645715584</v>
      </c>
      <c r="R35" s="7">
        <v>1.0509303872587568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5.2546104361244472</v>
      </c>
      <c r="D37" s="6">
        <v>4.2000100000000007</v>
      </c>
      <c r="E37" s="6">
        <v>6.3000299999999996</v>
      </c>
      <c r="F37" s="6">
        <v>3.1255899999999999</v>
      </c>
      <c r="G37" s="6">
        <v>3.19997</v>
      </c>
      <c r="H37" s="6">
        <v>2.1018509359704995</v>
      </c>
      <c r="I37" s="6">
        <v>2.1000500000000004</v>
      </c>
      <c r="J37" s="6">
        <v>2.09999</v>
      </c>
      <c r="K37" s="6">
        <v>2.1000100000000002</v>
      </c>
      <c r="L37" s="6">
        <v>2.1000200000000002</v>
      </c>
      <c r="M37" s="6">
        <v>2.1018443343099209</v>
      </c>
      <c r="N37" s="6">
        <v>2.1018427749053163</v>
      </c>
      <c r="O37" s="6">
        <v>2.101846360828064</v>
      </c>
      <c r="P37" s="6">
        <v>1.0509269300750126</v>
      </c>
      <c r="Q37" s="6">
        <v>1.0509222645715584</v>
      </c>
      <c r="R37" s="6">
        <v>1.0509303872587568</v>
      </c>
    </row>
    <row r="38" spans="1:18" ht="11.25" customHeight="1" x14ac:dyDescent="0.25">
      <c r="A38" s="50" t="s">
        <v>217</v>
      </c>
      <c r="B38" s="51" t="s">
        <v>216</v>
      </c>
      <c r="C38" s="7">
        <v>3315.3729501519242</v>
      </c>
      <c r="D38" s="7">
        <v>3228.20183</v>
      </c>
      <c r="E38" s="7">
        <v>3365.3129300000001</v>
      </c>
      <c r="F38" s="7">
        <v>3320.6100099999999</v>
      </c>
      <c r="G38" s="7">
        <v>3553.20336</v>
      </c>
      <c r="H38" s="7">
        <v>3659.2849070374741</v>
      </c>
      <c r="I38" s="7">
        <v>3707.0934999999999</v>
      </c>
      <c r="J38" s="7">
        <v>3730.9830700000002</v>
      </c>
      <c r="K38" s="7">
        <v>3781.9142200000001</v>
      </c>
      <c r="L38" s="7">
        <v>3504.3751900000002</v>
      </c>
      <c r="M38" s="7">
        <v>3421.3751610375275</v>
      </c>
      <c r="N38" s="7">
        <v>3561.6203166683963</v>
      </c>
      <c r="O38" s="7">
        <v>3423.4300310362787</v>
      </c>
      <c r="P38" s="7">
        <v>3496.1811871840296</v>
      </c>
      <c r="Q38" s="7">
        <v>3626.0386705134097</v>
      </c>
      <c r="R38" s="7">
        <v>3835.9105171893966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3315.3729501519242</v>
      </c>
      <c r="D40" s="6">
        <v>3228.20183</v>
      </c>
      <c r="E40" s="6">
        <v>3365.3129300000001</v>
      </c>
      <c r="F40" s="6">
        <v>3320.6100099999999</v>
      </c>
      <c r="G40" s="6">
        <v>3553.20336</v>
      </c>
      <c r="H40" s="6">
        <v>3659.2849070374741</v>
      </c>
      <c r="I40" s="6">
        <v>3707.0934999999999</v>
      </c>
      <c r="J40" s="6">
        <v>3730.9830700000002</v>
      </c>
      <c r="K40" s="6">
        <v>3781.9142200000001</v>
      </c>
      <c r="L40" s="6">
        <v>3504.3751900000002</v>
      </c>
      <c r="M40" s="6">
        <v>3421.3751610375275</v>
      </c>
      <c r="N40" s="6">
        <v>3561.6203166683963</v>
      </c>
      <c r="O40" s="6">
        <v>3423.4300310362787</v>
      </c>
      <c r="P40" s="6">
        <v>3496.1811871840296</v>
      </c>
      <c r="Q40" s="6">
        <v>3626.0386705134097</v>
      </c>
      <c r="R40" s="6">
        <v>3835.9105171893966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782.90570100109505</v>
      </c>
      <c r="D2" s="45">
        <v>841.61589226915305</v>
      </c>
      <c r="E2" s="45">
        <v>886.06747164592969</v>
      </c>
      <c r="F2" s="45">
        <v>884.29463539793517</v>
      </c>
      <c r="G2" s="45">
        <v>920.62783815303408</v>
      </c>
      <c r="H2" s="45">
        <v>965.78685292538034</v>
      </c>
      <c r="I2" s="45">
        <v>1081.1127397257039</v>
      </c>
      <c r="J2" s="45">
        <v>1081.85493935352</v>
      </c>
      <c r="K2" s="45">
        <v>1028.7404674191218</v>
      </c>
      <c r="L2" s="45">
        <v>954.3408078168784</v>
      </c>
      <c r="M2" s="45">
        <v>938.82209006817948</v>
      </c>
      <c r="N2" s="45">
        <v>1025.615797573734</v>
      </c>
      <c r="O2" s="45">
        <v>976.93667093586942</v>
      </c>
      <c r="P2" s="45">
        <v>979.78967997099039</v>
      </c>
      <c r="Q2" s="45">
        <v>1044.8110250715895</v>
      </c>
      <c r="R2" s="45">
        <v>1102.013832484093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782.90570100109505</v>
      </c>
      <c r="D21" s="5">
        <v>841.61589226915305</v>
      </c>
      <c r="E21" s="5">
        <v>886.06747164592969</v>
      </c>
      <c r="F21" s="5">
        <v>884.29463539793517</v>
      </c>
      <c r="G21" s="5">
        <v>920.62783815303408</v>
      </c>
      <c r="H21" s="5">
        <v>965.78685292538034</v>
      </c>
      <c r="I21" s="5">
        <v>1081.1127397257039</v>
      </c>
      <c r="J21" s="5">
        <v>1081.85493935352</v>
      </c>
      <c r="K21" s="5">
        <v>1028.7404674191218</v>
      </c>
      <c r="L21" s="5">
        <v>954.3408078168784</v>
      </c>
      <c r="M21" s="5">
        <v>938.82209006817948</v>
      </c>
      <c r="N21" s="5">
        <v>1025.615797573734</v>
      </c>
      <c r="O21" s="5">
        <v>976.93667093586942</v>
      </c>
      <c r="P21" s="5">
        <v>979.78967997099039</v>
      </c>
      <c r="Q21" s="5">
        <v>1044.8110250715895</v>
      </c>
      <c r="R21" s="5">
        <v>1102.013832484093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782.90570100109505</v>
      </c>
      <c r="D30" s="4">
        <v>841.61589226915305</v>
      </c>
      <c r="E30" s="4">
        <v>886.06747164592969</v>
      </c>
      <c r="F30" s="4">
        <v>884.29463539793517</v>
      </c>
      <c r="G30" s="4">
        <v>920.62783815303408</v>
      </c>
      <c r="H30" s="4">
        <v>965.78685292538034</v>
      </c>
      <c r="I30" s="4">
        <v>1081.1127397257039</v>
      </c>
      <c r="J30" s="4">
        <v>1081.85493935352</v>
      </c>
      <c r="K30" s="4">
        <v>1028.7404674191218</v>
      </c>
      <c r="L30" s="4">
        <v>954.3408078168784</v>
      </c>
      <c r="M30" s="4">
        <v>938.82209006817948</v>
      </c>
      <c r="N30" s="4">
        <v>1025.615797573734</v>
      </c>
      <c r="O30" s="4">
        <v>976.93667093586942</v>
      </c>
      <c r="P30" s="4">
        <v>979.78967997099039</v>
      </c>
      <c r="Q30" s="4">
        <v>1044.8110250715895</v>
      </c>
      <c r="R30" s="4">
        <v>1102.013832484093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1.2388816246086802</v>
      </c>
      <c r="D35" s="7">
        <v>1.0935506594345232</v>
      </c>
      <c r="E35" s="7">
        <v>1.6556620583738371</v>
      </c>
      <c r="F35" s="7">
        <v>0.83157711746188001</v>
      </c>
      <c r="G35" s="7">
        <v>0.82835977528301441</v>
      </c>
      <c r="H35" s="7">
        <v>0.55441834882605334</v>
      </c>
      <c r="I35" s="7">
        <v>0.61209823064125757</v>
      </c>
      <c r="J35" s="7">
        <v>0.60858130332974647</v>
      </c>
      <c r="K35" s="7">
        <v>0.57091890719048133</v>
      </c>
      <c r="L35" s="7">
        <v>0.57155253158957908</v>
      </c>
      <c r="M35" s="7">
        <v>0.57638999410205705</v>
      </c>
      <c r="N35" s="7">
        <v>0.60489652602318789</v>
      </c>
      <c r="O35" s="7">
        <v>0.5994312299689637</v>
      </c>
      <c r="P35" s="7">
        <v>0.29442923057222514</v>
      </c>
      <c r="Q35" s="7">
        <v>0.30272623281869315</v>
      </c>
      <c r="R35" s="7">
        <v>0.30183775353501963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1.2388816246086802</v>
      </c>
      <c r="D37" s="6">
        <v>1.0935506594345232</v>
      </c>
      <c r="E37" s="6">
        <v>1.6556620583738371</v>
      </c>
      <c r="F37" s="6">
        <v>0.83157711746188001</v>
      </c>
      <c r="G37" s="6">
        <v>0.82835977528301441</v>
      </c>
      <c r="H37" s="6">
        <v>0.55441834882605334</v>
      </c>
      <c r="I37" s="6">
        <v>0.61209823064125757</v>
      </c>
      <c r="J37" s="6">
        <v>0.60858130332974647</v>
      </c>
      <c r="K37" s="6">
        <v>0.57091890719048133</v>
      </c>
      <c r="L37" s="6">
        <v>0.57155253158957908</v>
      </c>
      <c r="M37" s="6">
        <v>0.57638999410205705</v>
      </c>
      <c r="N37" s="6">
        <v>0.60489652602318789</v>
      </c>
      <c r="O37" s="6">
        <v>0.5994312299689637</v>
      </c>
      <c r="P37" s="6">
        <v>0.29442923057222514</v>
      </c>
      <c r="Q37" s="6">
        <v>0.30272623281869315</v>
      </c>
      <c r="R37" s="6">
        <v>0.30183775353501963</v>
      </c>
    </row>
    <row r="38" spans="1:18" ht="11.25" customHeight="1" x14ac:dyDescent="0.25">
      <c r="A38" s="50" t="s">
        <v>217</v>
      </c>
      <c r="B38" s="51" t="s">
        <v>216</v>
      </c>
      <c r="C38" s="7">
        <v>781.66681937648639</v>
      </c>
      <c r="D38" s="7">
        <v>840.52234160971852</v>
      </c>
      <c r="E38" s="7">
        <v>884.41180958755581</v>
      </c>
      <c r="F38" s="7">
        <v>883.46305828047332</v>
      </c>
      <c r="G38" s="7">
        <v>919.79947837775103</v>
      </c>
      <c r="H38" s="7">
        <v>965.23243457655428</v>
      </c>
      <c r="I38" s="7">
        <v>1080.5006414950626</v>
      </c>
      <c r="J38" s="7">
        <v>1081.2463580501901</v>
      </c>
      <c r="K38" s="7">
        <v>1028.1695485119315</v>
      </c>
      <c r="L38" s="7">
        <v>953.76925528528886</v>
      </c>
      <c r="M38" s="7">
        <v>938.24570007407738</v>
      </c>
      <c r="N38" s="7">
        <v>1025.0109010477108</v>
      </c>
      <c r="O38" s="7">
        <v>976.3372397059004</v>
      </c>
      <c r="P38" s="7">
        <v>979.49525074041821</v>
      </c>
      <c r="Q38" s="7">
        <v>1044.5082988387708</v>
      </c>
      <c r="R38" s="7">
        <v>1101.711994730558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781.66681937648639</v>
      </c>
      <c r="D40" s="6">
        <v>840.52234160971852</v>
      </c>
      <c r="E40" s="6">
        <v>884.41180958755581</v>
      </c>
      <c r="F40" s="6">
        <v>883.46305828047332</v>
      </c>
      <c r="G40" s="6">
        <v>919.79947837775103</v>
      </c>
      <c r="H40" s="6">
        <v>965.23243457655428</v>
      </c>
      <c r="I40" s="6">
        <v>1080.5006414950626</v>
      </c>
      <c r="J40" s="6">
        <v>1081.2463580501901</v>
      </c>
      <c r="K40" s="6">
        <v>1028.1695485119315</v>
      </c>
      <c r="L40" s="6">
        <v>953.76925528528886</v>
      </c>
      <c r="M40" s="6">
        <v>938.24570007407738</v>
      </c>
      <c r="N40" s="6">
        <v>1025.0109010477108</v>
      </c>
      <c r="O40" s="6">
        <v>976.3372397059004</v>
      </c>
      <c r="P40" s="6">
        <v>979.49525074041821</v>
      </c>
      <c r="Q40" s="6">
        <v>1044.5082988387708</v>
      </c>
      <c r="R40" s="6">
        <v>1101.711994730558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2150.5116141015274</v>
      </c>
      <c r="D2" s="45">
        <v>1958.7064892775047</v>
      </c>
      <c r="E2" s="45">
        <v>2043.8106253882859</v>
      </c>
      <c r="F2" s="45">
        <v>1980.8729100083206</v>
      </c>
      <c r="G2" s="45">
        <v>2160.1563161518916</v>
      </c>
      <c r="H2" s="45">
        <v>2226.8281221498983</v>
      </c>
      <c r="I2" s="45">
        <v>2158.6247843787555</v>
      </c>
      <c r="J2" s="45">
        <v>2161.9714212082281</v>
      </c>
      <c r="K2" s="45">
        <v>2238.6522321686284</v>
      </c>
      <c r="L2" s="45">
        <v>2119.9106984835539</v>
      </c>
      <c r="M2" s="45">
        <v>1992.2429084426035</v>
      </c>
      <c r="N2" s="45">
        <v>2036.5043605449662</v>
      </c>
      <c r="O2" s="45">
        <v>1978.4279956266585</v>
      </c>
      <c r="P2" s="45">
        <v>2023.1509659027815</v>
      </c>
      <c r="Q2" s="45">
        <v>2080.3481147164935</v>
      </c>
      <c r="R2" s="45">
        <v>2206.4367909989851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2150.5116141015274</v>
      </c>
      <c r="D21" s="5">
        <v>1958.7064892775047</v>
      </c>
      <c r="E21" s="5">
        <v>2043.8106253882859</v>
      </c>
      <c r="F21" s="5">
        <v>1980.8729100083206</v>
      </c>
      <c r="G21" s="5">
        <v>2160.1563161518916</v>
      </c>
      <c r="H21" s="5">
        <v>2226.8281221498983</v>
      </c>
      <c r="I21" s="5">
        <v>2158.6247843787555</v>
      </c>
      <c r="J21" s="5">
        <v>2161.9714212082281</v>
      </c>
      <c r="K21" s="5">
        <v>2238.6522321686284</v>
      </c>
      <c r="L21" s="5">
        <v>2119.9106984835539</v>
      </c>
      <c r="M21" s="5">
        <v>1992.2429084426035</v>
      </c>
      <c r="N21" s="5">
        <v>2036.5043605449662</v>
      </c>
      <c r="O21" s="5">
        <v>1978.4279956266585</v>
      </c>
      <c r="P21" s="5">
        <v>2023.1509659027815</v>
      </c>
      <c r="Q21" s="5">
        <v>2080.3481147164935</v>
      </c>
      <c r="R21" s="5">
        <v>2206.4367909989851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2150.5116141015274</v>
      </c>
      <c r="D30" s="4">
        <v>1958.7064892775047</v>
      </c>
      <c r="E30" s="4">
        <v>2043.8106253882859</v>
      </c>
      <c r="F30" s="4">
        <v>1980.8729100083206</v>
      </c>
      <c r="G30" s="4">
        <v>2160.1563161518916</v>
      </c>
      <c r="H30" s="4">
        <v>2226.8281221498983</v>
      </c>
      <c r="I30" s="4">
        <v>2158.6247843787555</v>
      </c>
      <c r="J30" s="4">
        <v>2161.9714212082281</v>
      </c>
      <c r="K30" s="4">
        <v>2238.6522321686284</v>
      </c>
      <c r="L30" s="4">
        <v>2119.9106984835539</v>
      </c>
      <c r="M30" s="4">
        <v>1992.2429084426035</v>
      </c>
      <c r="N30" s="4">
        <v>2036.5043605449662</v>
      </c>
      <c r="O30" s="4">
        <v>1978.4279956266585</v>
      </c>
      <c r="P30" s="4">
        <v>2023.1509659027815</v>
      </c>
      <c r="Q30" s="4">
        <v>2080.3481147164935</v>
      </c>
      <c r="R30" s="4">
        <v>2206.4367909989851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3.4030015604832196</v>
      </c>
      <c r="D35" s="7">
        <v>2.5450384108277868</v>
      </c>
      <c r="E35" s="7">
        <v>3.8189639223195306</v>
      </c>
      <c r="F35" s="7">
        <v>1.8627825145877748</v>
      </c>
      <c r="G35" s="7">
        <v>1.9436590188426603</v>
      </c>
      <c r="H35" s="7">
        <v>1.2783300651299676</v>
      </c>
      <c r="I35" s="7">
        <v>1.2221578403301729</v>
      </c>
      <c r="J35" s="7">
        <v>1.2161846634141238</v>
      </c>
      <c r="K35" s="7">
        <v>1.2423822396874131</v>
      </c>
      <c r="L35" s="7">
        <v>1.2696096787832227</v>
      </c>
      <c r="M35" s="7">
        <v>1.223137898431538</v>
      </c>
      <c r="N35" s="7">
        <v>1.2011070966719983</v>
      </c>
      <c r="O35" s="7">
        <v>1.2139287654003617</v>
      </c>
      <c r="P35" s="7">
        <v>0.60796188651410032</v>
      </c>
      <c r="Q35" s="7">
        <v>0.60276541174174814</v>
      </c>
      <c r="R35" s="7">
        <v>0.60433535830573559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3.4030015604832196</v>
      </c>
      <c r="D37" s="6">
        <v>2.5450384108277868</v>
      </c>
      <c r="E37" s="6">
        <v>3.8189639223195306</v>
      </c>
      <c r="F37" s="6">
        <v>1.8627825145877748</v>
      </c>
      <c r="G37" s="6">
        <v>1.9436590188426603</v>
      </c>
      <c r="H37" s="6">
        <v>1.2783300651299676</v>
      </c>
      <c r="I37" s="6">
        <v>1.2221578403301729</v>
      </c>
      <c r="J37" s="6">
        <v>1.2161846634141238</v>
      </c>
      <c r="K37" s="6">
        <v>1.2423822396874131</v>
      </c>
      <c r="L37" s="6">
        <v>1.2696096787832227</v>
      </c>
      <c r="M37" s="6">
        <v>1.223137898431538</v>
      </c>
      <c r="N37" s="6">
        <v>1.2011070966719983</v>
      </c>
      <c r="O37" s="6">
        <v>1.2139287654003617</v>
      </c>
      <c r="P37" s="6">
        <v>0.60796188651410032</v>
      </c>
      <c r="Q37" s="6">
        <v>0.60276541174174814</v>
      </c>
      <c r="R37" s="6">
        <v>0.60433535830573559</v>
      </c>
    </row>
    <row r="38" spans="1:18" ht="11.25" customHeight="1" x14ac:dyDescent="0.25">
      <c r="A38" s="50" t="s">
        <v>217</v>
      </c>
      <c r="B38" s="51" t="s">
        <v>216</v>
      </c>
      <c r="C38" s="7">
        <v>2147.1086125410443</v>
      </c>
      <c r="D38" s="7">
        <v>1956.1614508666769</v>
      </c>
      <c r="E38" s="7">
        <v>2039.9916614659664</v>
      </c>
      <c r="F38" s="7">
        <v>1979.0101274937329</v>
      </c>
      <c r="G38" s="7">
        <v>2158.2126571330491</v>
      </c>
      <c r="H38" s="7">
        <v>2225.5497920847683</v>
      </c>
      <c r="I38" s="7">
        <v>2157.4026265384255</v>
      </c>
      <c r="J38" s="7">
        <v>2160.7552365448141</v>
      </c>
      <c r="K38" s="7">
        <v>2237.4098499289412</v>
      </c>
      <c r="L38" s="7">
        <v>2118.6410888047708</v>
      </c>
      <c r="M38" s="7">
        <v>1991.0197705441719</v>
      </c>
      <c r="N38" s="7">
        <v>2035.3032534482941</v>
      </c>
      <c r="O38" s="7">
        <v>1977.2140668612581</v>
      </c>
      <c r="P38" s="7">
        <v>2022.5430040162673</v>
      </c>
      <c r="Q38" s="7">
        <v>2079.7453493047519</v>
      </c>
      <c r="R38" s="7">
        <v>2205.8324556406792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2147.1086125410443</v>
      </c>
      <c r="D40" s="6">
        <v>1956.1614508666769</v>
      </c>
      <c r="E40" s="6">
        <v>2039.9916614659664</v>
      </c>
      <c r="F40" s="6">
        <v>1979.0101274937329</v>
      </c>
      <c r="G40" s="6">
        <v>2158.2126571330491</v>
      </c>
      <c r="H40" s="6">
        <v>2225.5497920847683</v>
      </c>
      <c r="I40" s="6">
        <v>2157.4026265384255</v>
      </c>
      <c r="J40" s="6">
        <v>2160.7552365448141</v>
      </c>
      <c r="K40" s="6">
        <v>2237.4098499289412</v>
      </c>
      <c r="L40" s="6">
        <v>2118.6410888047708</v>
      </c>
      <c r="M40" s="6">
        <v>1991.0197705441719</v>
      </c>
      <c r="N40" s="6">
        <v>2035.3032534482941</v>
      </c>
      <c r="O40" s="6">
        <v>1977.2140668612581</v>
      </c>
      <c r="P40" s="6">
        <v>2022.5430040162673</v>
      </c>
      <c r="Q40" s="6">
        <v>2079.7453493047519</v>
      </c>
      <c r="R40" s="6">
        <v>2205.8324556406792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27.255396384709172</v>
      </c>
      <c r="D2" s="45">
        <v>38.655555763213208</v>
      </c>
      <c r="E2" s="45">
        <v>34.944263256486792</v>
      </c>
      <c r="F2" s="45">
        <v>33.635552800023056</v>
      </c>
      <c r="G2" s="45">
        <v>27.253632979685939</v>
      </c>
      <c r="H2" s="45">
        <v>19.473998541142628</v>
      </c>
      <c r="I2" s="45">
        <v>18.183458176932202</v>
      </c>
      <c r="J2" s="45">
        <v>18.998924123640453</v>
      </c>
      <c r="K2" s="45">
        <v>21.715765405099145</v>
      </c>
      <c r="L2" s="45">
        <v>21.239773516846398</v>
      </c>
      <c r="M2" s="45">
        <v>43.402303350730584</v>
      </c>
      <c r="N2" s="45">
        <v>37.054818483483068</v>
      </c>
      <c r="O2" s="45">
        <v>32.474464635785871</v>
      </c>
      <c r="P2" s="45">
        <v>32.870555497553575</v>
      </c>
      <c r="Q2" s="45">
        <v>33.504017468491995</v>
      </c>
      <c r="R2" s="45">
        <v>31.871313823068153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27.255396384709172</v>
      </c>
      <c r="D21" s="5">
        <v>38.655555763213208</v>
      </c>
      <c r="E21" s="5">
        <v>34.944263256486792</v>
      </c>
      <c r="F21" s="5">
        <v>33.635552800023056</v>
      </c>
      <c r="G21" s="5">
        <v>27.253632979685939</v>
      </c>
      <c r="H21" s="5">
        <v>19.473998541142628</v>
      </c>
      <c r="I21" s="5">
        <v>18.183458176932202</v>
      </c>
      <c r="J21" s="5">
        <v>18.998924123640453</v>
      </c>
      <c r="K21" s="5">
        <v>21.715765405099145</v>
      </c>
      <c r="L21" s="5">
        <v>21.239773516846398</v>
      </c>
      <c r="M21" s="5">
        <v>43.402303350730584</v>
      </c>
      <c r="N21" s="5">
        <v>37.054818483483068</v>
      </c>
      <c r="O21" s="5">
        <v>32.474464635785871</v>
      </c>
      <c r="P21" s="5">
        <v>32.870555497553575</v>
      </c>
      <c r="Q21" s="5">
        <v>33.504017468491995</v>
      </c>
      <c r="R21" s="5">
        <v>31.871313823068153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27.255396384709172</v>
      </c>
      <c r="D30" s="4">
        <v>38.655555763213208</v>
      </c>
      <c r="E30" s="4">
        <v>34.944263256486792</v>
      </c>
      <c r="F30" s="4">
        <v>33.635552800023056</v>
      </c>
      <c r="G30" s="4">
        <v>27.253632979685939</v>
      </c>
      <c r="H30" s="4">
        <v>19.473998541142628</v>
      </c>
      <c r="I30" s="4">
        <v>18.183458176932202</v>
      </c>
      <c r="J30" s="4">
        <v>18.998924123640453</v>
      </c>
      <c r="K30" s="4">
        <v>21.715765405099145</v>
      </c>
      <c r="L30" s="4">
        <v>21.239773516846398</v>
      </c>
      <c r="M30" s="4">
        <v>43.402303350730584</v>
      </c>
      <c r="N30" s="4">
        <v>37.054818483483068</v>
      </c>
      <c r="O30" s="4">
        <v>32.474464635785871</v>
      </c>
      <c r="P30" s="4">
        <v>32.870555497553575</v>
      </c>
      <c r="Q30" s="4">
        <v>33.504017468491995</v>
      </c>
      <c r="R30" s="4">
        <v>31.871313823068153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4.3129344580407923E-2</v>
      </c>
      <c r="D35" s="7">
        <v>5.0226960878432467E-2</v>
      </c>
      <c r="E35" s="7">
        <v>6.5295130092205028E-2</v>
      </c>
      <c r="F35" s="7">
        <v>3.1630358165740995E-2</v>
      </c>
      <c r="G35" s="7">
        <v>2.4522192741846752E-2</v>
      </c>
      <c r="H35" s="7">
        <v>1.1179218358085741E-2</v>
      </c>
      <c r="I35" s="7">
        <v>1.0295006402258647E-2</v>
      </c>
      <c r="J35" s="7">
        <v>1.068756039690253E-2</v>
      </c>
      <c r="K35" s="7">
        <v>1.2051573206785286E-2</v>
      </c>
      <c r="L35" s="7">
        <v>1.2720451881035195E-2</v>
      </c>
      <c r="M35" s="7">
        <v>2.6646852089437439E-2</v>
      </c>
      <c r="N35" s="7">
        <v>2.1854510262130884E-2</v>
      </c>
      <c r="O35" s="7">
        <v>1.9925762701245336E-2</v>
      </c>
      <c r="P35" s="7">
        <v>9.8776835084779333E-3</v>
      </c>
      <c r="Q35" s="7">
        <v>9.7075401667333205E-3</v>
      </c>
      <c r="R35" s="7">
        <v>8.7294419389271748E-3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4.3129344580407923E-2</v>
      </c>
      <c r="D37" s="6">
        <v>5.0226960878432467E-2</v>
      </c>
      <c r="E37" s="6">
        <v>6.5295130092205028E-2</v>
      </c>
      <c r="F37" s="6">
        <v>3.1630358165740995E-2</v>
      </c>
      <c r="G37" s="6">
        <v>2.4522192741846752E-2</v>
      </c>
      <c r="H37" s="6">
        <v>1.1179218358085741E-2</v>
      </c>
      <c r="I37" s="6">
        <v>1.0295006402258647E-2</v>
      </c>
      <c r="J37" s="6">
        <v>1.068756039690253E-2</v>
      </c>
      <c r="K37" s="6">
        <v>1.2051573206785286E-2</v>
      </c>
      <c r="L37" s="6">
        <v>1.2720451881035195E-2</v>
      </c>
      <c r="M37" s="6">
        <v>2.6646852089437439E-2</v>
      </c>
      <c r="N37" s="6">
        <v>2.1854510262130884E-2</v>
      </c>
      <c r="O37" s="6">
        <v>1.9925762701245336E-2</v>
      </c>
      <c r="P37" s="6">
        <v>9.8776835084779333E-3</v>
      </c>
      <c r="Q37" s="6">
        <v>9.7075401667333205E-3</v>
      </c>
      <c r="R37" s="6">
        <v>8.7294419389271748E-3</v>
      </c>
    </row>
    <row r="38" spans="1:18" ht="11.25" customHeight="1" x14ac:dyDescent="0.25">
      <c r="A38" s="50" t="s">
        <v>217</v>
      </c>
      <c r="B38" s="51" t="s">
        <v>216</v>
      </c>
      <c r="C38" s="7">
        <v>27.212267040128765</v>
      </c>
      <c r="D38" s="7">
        <v>38.605328802334775</v>
      </c>
      <c r="E38" s="7">
        <v>34.878968126394589</v>
      </c>
      <c r="F38" s="7">
        <v>33.603922441857314</v>
      </c>
      <c r="G38" s="7">
        <v>27.229110786944091</v>
      </c>
      <c r="H38" s="7">
        <v>19.46281932278454</v>
      </c>
      <c r="I38" s="7">
        <v>18.173163170529943</v>
      </c>
      <c r="J38" s="7">
        <v>18.98823656324355</v>
      </c>
      <c r="K38" s="7">
        <v>21.703713831892358</v>
      </c>
      <c r="L38" s="7">
        <v>21.227053064965364</v>
      </c>
      <c r="M38" s="7">
        <v>43.375656498641149</v>
      </c>
      <c r="N38" s="7">
        <v>37.032963973220937</v>
      </c>
      <c r="O38" s="7">
        <v>32.454538873084623</v>
      </c>
      <c r="P38" s="7">
        <v>32.860677814045097</v>
      </c>
      <c r="Q38" s="7">
        <v>33.494309928325258</v>
      </c>
      <c r="R38" s="7">
        <v>31.862584381129224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27.212267040128765</v>
      </c>
      <c r="D40" s="6">
        <v>38.605328802334775</v>
      </c>
      <c r="E40" s="6">
        <v>34.878968126394589</v>
      </c>
      <c r="F40" s="6">
        <v>33.603922441857314</v>
      </c>
      <c r="G40" s="6">
        <v>27.229110786944091</v>
      </c>
      <c r="H40" s="6">
        <v>19.46281932278454</v>
      </c>
      <c r="I40" s="6">
        <v>18.173163170529943</v>
      </c>
      <c r="J40" s="6">
        <v>18.98823656324355</v>
      </c>
      <c r="K40" s="6">
        <v>21.703713831892358</v>
      </c>
      <c r="L40" s="6">
        <v>21.227053064965364</v>
      </c>
      <c r="M40" s="6">
        <v>43.375656498641149</v>
      </c>
      <c r="N40" s="6">
        <v>37.032963973220937</v>
      </c>
      <c r="O40" s="6">
        <v>32.454538873084623</v>
      </c>
      <c r="P40" s="6">
        <v>32.860677814045097</v>
      </c>
      <c r="Q40" s="6">
        <v>33.494309928325258</v>
      </c>
      <c r="R40" s="6">
        <v>31.862584381129224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359.95484910071724</v>
      </c>
      <c r="D2" s="45">
        <v>393.42390269012913</v>
      </c>
      <c r="E2" s="45">
        <v>406.79059970929762</v>
      </c>
      <c r="F2" s="45">
        <v>424.93250179372092</v>
      </c>
      <c r="G2" s="45">
        <v>448.36554271538813</v>
      </c>
      <c r="H2" s="45">
        <v>449.29778435702303</v>
      </c>
      <c r="I2" s="45">
        <v>451.27256771860806</v>
      </c>
      <c r="J2" s="45">
        <v>470.25777531461171</v>
      </c>
      <c r="K2" s="45">
        <v>494.90576500715025</v>
      </c>
      <c r="L2" s="45">
        <v>410.98393018272083</v>
      </c>
      <c r="M2" s="45">
        <v>449.00970351032396</v>
      </c>
      <c r="N2" s="45">
        <v>464.5471828411188</v>
      </c>
      <c r="O2" s="45">
        <v>437.69274619879354</v>
      </c>
      <c r="P2" s="45">
        <v>461.42091274277914</v>
      </c>
      <c r="Q2" s="45">
        <v>468.4264355214064</v>
      </c>
      <c r="R2" s="45">
        <v>496.63951027050911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359.95484910071724</v>
      </c>
      <c r="D21" s="5">
        <v>393.42390269012913</v>
      </c>
      <c r="E21" s="5">
        <v>406.79059970929762</v>
      </c>
      <c r="F21" s="5">
        <v>424.93250179372092</v>
      </c>
      <c r="G21" s="5">
        <v>448.36554271538813</v>
      </c>
      <c r="H21" s="5">
        <v>449.29778435702303</v>
      </c>
      <c r="I21" s="5">
        <v>451.27256771860806</v>
      </c>
      <c r="J21" s="5">
        <v>470.25777531461171</v>
      </c>
      <c r="K21" s="5">
        <v>494.90576500715025</v>
      </c>
      <c r="L21" s="5">
        <v>410.98393018272083</v>
      </c>
      <c r="M21" s="5">
        <v>449.00970351032396</v>
      </c>
      <c r="N21" s="5">
        <v>464.5471828411188</v>
      </c>
      <c r="O21" s="5">
        <v>437.69274619879354</v>
      </c>
      <c r="P21" s="5">
        <v>461.42091274277914</v>
      </c>
      <c r="Q21" s="5">
        <v>468.4264355214064</v>
      </c>
      <c r="R21" s="5">
        <v>496.63951027050911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359.95484910071724</v>
      </c>
      <c r="D30" s="4">
        <v>393.42390269012913</v>
      </c>
      <c r="E30" s="4">
        <v>406.79059970929762</v>
      </c>
      <c r="F30" s="4">
        <v>424.93250179372092</v>
      </c>
      <c r="G30" s="4">
        <v>448.36554271538813</v>
      </c>
      <c r="H30" s="4">
        <v>449.29778435702303</v>
      </c>
      <c r="I30" s="4">
        <v>451.27256771860806</v>
      </c>
      <c r="J30" s="4">
        <v>470.25777531461171</v>
      </c>
      <c r="K30" s="4">
        <v>494.90576500715025</v>
      </c>
      <c r="L30" s="4">
        <v>410.98393018272083</v>
      </c>
      <c r="M30" s="4">
        <v>449.00970351032396</v>
      </c>
      <c r="N30" s="4">
        <v>464.5471828411188</v>
      </c>
      <c r="O30" s="4">
        <v>437.69274619879354</v>
      </c>
      <c r="P30" s="4">
        <v>461.42091274277914</v>
      </c>
      <c r="Q30" s="4">
        <v>468.4264355214064</v>
      </c>
      <c r="R30" s="4">
        <v>496.63951027050911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0.56959790645214003</v>
      </c>
      <c r="D35" s="7">
        <v>0.51119396885925839</v>
      </c>
      <c r="E35" s="7">
        <v>0.76010888921442687</v>
      </c>
      <c r="F35" s="7">
        <v>0.39960000978460386</v>
      </c>
      <c r="G35" s="7">
        <v>0.40342901313247853</v>
      </c>
      <c r="H35" s="7">
        <v>0.25792330365639282</v>
      </c>
      <c r="I35" s="7">
        <v>0.2554989226263113</v>
      </c>
      <c r="J35" s="7">
        <v>0.26453647285922738</v>
      </c>
      <c r="K35" s="7">
        <v>0.27465727991532041</v>
      </c>
      <c r="L35" s="7">
        <v>0.24613733774616289</v>
      </c>
      <c r="M35" s="7">
        <v>0.27566958968688837</v>
      </c>
      <c r="N35" s="7">
        <v>0.27398464194799949</v>
      </c>
      <c r="O35" s="7">
        <v>0.2685606027574936</v>
      </c>
      <c r="P35" s="7">
        <v>0.13865812948020917</v>
      </c>
      <c r="Q35" s="7">
        <v>0.13572307984438378</v>
      </c>
      <c r="R35" s="7">
        <v>0.13602783347907438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0.56959790645214003</v>
      </c>
      <c r="D37" s="6">
        <v>0.51119396885925839</v>
      </c>
      <c r="E37" s="6">
        <v>0.76010888921442687</v>
      </c>
      <c r="F37" s="6">
        <v>0.39960000978460386</v>
      </c>
      <c r="G37" s="6">
        <v>0.40342901313247853</v>
      </c>
      <c r="H37" s="6">
        <v>0.25792330365639282</v>
      </c>
      <c r="I37" s="6">
        <v>0.2554989226263113</v>
      </c>
      <c r="J37" s="6">
        <v>0.26453647285922738</v>
      </c>
      <c r="K37" s="6">
        <v>0.27465727991532041</v>
      </c>
      <c r="L37" s="6">
        <v>0.24613733774616289</v>
      </c>
      <c r="M37" s="6">
        <v>0.27566958968688837</v>
      </c>
      <c r="N37" s="6">
        <v>0.27398464194799949</v>
      </c>
      <c r="O37" s="6">
        <v>0.2685606027574936</v>
      </c>
      <c r="P37" s="6">
        <v>0.13865812948020917</v>
      </c>
      <c r="Q37" s="6">
        <v>0.13572307984438378</v>
      </c>
      <c r="R37" s="6">
        <v>0.13602783347907438</v>
      </c>
    </row>
    <row r="38" spans="1:18" ht="11.25" customHeight="1" x14ac:dyDescent="0.25">
      <c r="A38" s="50" t="s">
        <v>217</v>
      </c>
      <c r="B38" s="51" t="s">
        <v>216</v>
      </c>
      <c r="C38" s="7">
        <v>359.38525119426509</v>
      </c>
      <c r="D38" s="7">
        <v>392.91270872126989</v>
      </c>
      <c r="E38" s="7">
        <v>406.03049082008317</v>
      </c>
      <c r="F38" s="7">
        <v>424.53290178393632</v>
      </c>
      <c r="G38" s="7">
        <v>447.96211370225564</v>
      </c>
      <c r="H38" s="7">
        <v>449.03986105336662</v>
      </c>
      <c r="I38" s="7">
        <v>451.01706879598174</v>
      </c>
      <c r="J38" s="7">
        <v>469.99323884175249</v>
      </c>
      <c r="K38" s="7">
        <v>494.63110772723491</v>
      </c>
      <c r="L38" s="7">
        <v>410.73779284497465</v>
      </c>
      <c r="M38" s="7">
        <v>448.73403392063705</v>
      </c>
      <c r="N38" s="7">
        <v>464.27319819917079</v>
      </c>
      <c r="O38" s="7">
        <v>437.42418559603607</v>
      </c>
      <c r="P38" s="7">
        <v>461.2822546132989</v>
      </c>
      <c r="Q38" s="7">
        <v>468.29071244156199</v>
      </c>
      <c r="R38" s="7">
        <v>496.50348243703002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359.38525119426509</v>
      </c>
      <c r="D40" s="6">
        <v>392.91270872126989</v>
      </c>
      <c r="E40" s="6">
        <v>406.03049082008317</v>
      </c>
      <c r="F40" s="6">
        <v>424.53290178393632</v>
      </c>
      <c r="G40" s="6">
        <v>447.96211370225564</v>
      </c>
      <c r="H40" s="6">
        <v>449.03986105336662</v>
      </c>
      <c r="I40" s="6">
        <v>451.01706879598174</v>
      </c>
      <c r="J40" s="6">
        <v>469.99323884175249</v>
      </c>
      <c r="K40" s="6">
        <v>494.63110772723491</v>
      </c>
      <c r="L40" s="6">
        <v>410.73779284497465</v>
      </c>
      <c r="M40" s="6">
        <v>448.73403392063705</v>
      </c>
      <c r="N40" s="6">
        <v>464.27319819917079</v>
      </c>
      <c r="O40" s="6">
        <v>437.42418559603607</v>
      </c>
      <c r="P40" s="6">
        <v>461.2822546132989</v>
      </c>
      <c r="Q40" s="6">
        <v>468.29071244156199</v>
      </c>
      <c r="R40" s="6">
        <v>496.50348243703002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503</v>
      </c>
      <c r="B1" s="42" t="s">
        <v>502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241.71119443065007</v>
      </c>
      <c r="D2" s="45">
        <v>250.89813000000001</v>
      </c>
      <c r="E2" s="45">
        <v>260.09904</v>
      </c>
      <c r="F2" s="45">
        <v>244.79182</v>
      </c>
      <c r="G2" s="45">
        <v>247.8083</v>
      </c>
      <c r="H2" s="45">
        <v>269.2512274033636</v>
      </c>
      <c r="I2" s="45">
        <v>282.49795</v>
      </c>
      <c r="J2" s="45">
        <v>305.99421999999998</v>
      </c>
      <c r="K2" s="45">
        <v>313.09868</v>
      </c>
      <c r="L2" s="45">
        <v>318.19905</v>
      </c>
      <c r="M2" s="45">
        <v>356.95576615380867</v>
      </c>
      <c r="N2" s="45">
        <v>361.03940361154719</v>
      </c>
      <c r="O2" s="45">
        <v>332.47493603654982</v>
      </c>
      <c r="P2" s="45">
        <v>352.87121130003146</v>
      </c>
      <c r="Q2" s="45">
        <v>306.98812406604179</v>
      </c>
      <c r="R2" s="45">
        <v>379.38277332210743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241.71119443065007</v>
      </c>
      <c r="D21" s="5">
        <v>250.89813000000001</v>
      </c>
      <c r="E21" s="5">
        <v>260.09904</v>
      </c>
      <c r="F21" s="5">
        <v>244.79182</v>
      </c>
      <c r="G21" s="5">
        <v>247.8083</v>
      </c>
      <c r="H21" s="5">
        <v>269.2512274033636</v>
      </c>
      <c r="I21" s="5">
        <v>282.49795</v>
      </c>
      <c r="J21" s="5">
        <v>305.99421999999998</v>
      </c>
      <c r="K21" s="5">
        <v>313.09868</v>
      </c>
      <c r="L21" s="5">
        <v>318.19905</v>
      </c>
      <c r="M21" s="5">
        <v>356.95576615380867</v>
      </c>
      <c r="N21" s="5">
        <v>361.03940361154719</v>
      </c>
      <c r="O21" s="5">
        <v>332.47493603654982</v>
      </c>
      <c r="P21" s="5">
        <v>352.87121130003146</v>
      </c>
      <c r="Q21" s="5">
        <v>306.98812406604179</v>
      </c>
      <c r="R21" s="5">
        <v>379.38277332210743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241.71119443065007</v>
      </c>
      <c r="D30" s="4">
        <v>250.89813000000001</v>
      </c>
      <c r="E30" s="4">
        <v>260.09904</v>
      </c>
      <c r="F30" s="4">
        <v>244.79182</v>
      </c>
      <c r="G30" s="4">
        <v>247.8083</v>
      </c>
      <c r="H30" s="4">
        <v>269.2512274033636</v>
      </c>
      <c r="I30" s="4">
        <v>282.49795</v>
      </c>
      <c r="J30" s="4">
        <v>305.99421999999998</v>
      </c>
      <c r="K30" s="4">
        <v>313.09868</v>
      </c>
      <c r="L30" s="4">
        <v>318.19905</v>
      </c>
      <c r="M30" s="4">
        <v>356.95576615380867</v>
      </c>
      <c r="N30" s="4">
        <v>361.03940361154719</v>
      </c>
      <c r="O30" s="4">
        <v>332.47493603654982</v>
      </c>
      <c r="P30" s="4">
        <v>352.87121130003146</v>
      </c>
      <c r="Q30" s="4">
        <v>306.98812406604179</v>
      </c>
      <c r="R30" s="4">
        <v>379.38277332210743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241.71119443065007</v>
      </c>
      <c r="D43" s="7">
        <v>250.89813000000001</v>
      </c>
      <c r="E43" s="7">
        <v>260.09904</v>
      </c>
      <c r="F43" s="7">
        <v>244.79182</v>
      </c>
      <c r="G43" s="7">
        <v>247.8083</v>
      </c>
      <c r="H43" s="7">
        <v>269.2512274033636</v>
      </c>
      <c r="I43" s="7">
        <v>282.49795</v>
      </c>
      <c r="J43" s="7">
        <v>305.99421999999998</v>
      </c>
      <c r="K43" s="7">
        <v>313.09868</v>
      </c>
      <c r="L43" s="7">
        <v>318.19905</v>
      </c>
      <c r="M43" s="7">
        <v>356.95576615380867</v>
      </c>
      <c r="N43" s="7">
        <v>361.03940361154719</v>
      </c>
      <c r="O43" s="7">
        <v>332.47493603654982</v>
      </c>
      <c r="P43" s="7">
        <v>352.87121130003146</v>
      </c>
      <c r="Q43" s="7">
        <v>306.98812406604179</v>
      </c>
      <c r="R43" s="7">
        <v>379.38277332210743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0.83109201312086023</v>
      </c>
      <c r="D2" s="45">
        <v>1.0577512570477712</v>
      </c>
      <c r="E2" s="45">
        <v>1.2495853312556073</v>
      </c>
      <c r="F2" s="45">
        <v>1.3641671482961908</v>
      </c>
      <c r="G2" s="45">
        <v>1.3715853630693833</v>
      </c>
      <c r="H2" s="45">
        <v>1.6164349002232461</v>
      </c>
      <c r="I2" s="45">
        <v>1.7992275403768916</v>
      </c>
      <c r="J2" s="45">
        <v>1.8305399344074165</v>
      </c>
      <c r="K2" s="45">
        <v>2.0111981701644375</v>
      </c>
      <c r="L2" s="45">
        <v>2.6057260187715916</v>
      </c>
      <c r="M2" s="45">
        <v>2.6301165805789926</v>
      </c>
      <c r="N2" s="45">
        <v>2.7178585583235146</v>
      </c>
      <c r="O2" s="45">
        <v>2.4716121425784978</v>
      </c>
      <c r="P2" s="45">
        <v>2.5687645942374511</v>
      </c>
      <c r="Q2" s="45">
        <v>2.2498117518767478</v>
      </c>
      <c r="R2" s="45">
        <v>2.9219440805035868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0.83109201312086023</v>
      </c>
      <c r="D21" s="5">
        <v>1.0577512570477712</v>
      </c>
      <c r="E21" s="5">
        <v>1.2495853312556073</v>
      </c>
      <c r="F21" s="5">
        <v>1.3641671482961908</v>
      </c>
      <c r="G21" s="5">
        <v>1.3715853630693833</v>
      </c>
      <c r="H21" s="5">
        <v>1.6164349002232461</v>
      </c>
      <c r="I21" s="5">
        <v>1.7992275403768916</v>
      </c>
      <c r="J21" s="5">
        <v>1.8305399344074165</v>
      </c>
      <c r="K21" s="5">
        <v>2.0111981701644375</v>
      </c>
      <c r="L21" s="5">
        <v>2.6057260187715916</v>
      </c>
      <c r="M21" s="5">
        <v>2.6301165805789926</v>
      </c>
      <c r="N21" s="5">
        <v>2.7178585583235146</v>
      </c>
      <c r="O21" s="5">
        <v>2.4716121425784978</v>
      </c>
      <c r="P21" s="5">
        <v>2.5687645942374511</v>
      </c>
      <c r="Q21" s="5">
        <v>2.2498117518767478</v>
      </c>
      <c r="R21" s="5">
        <v>2.9219440805035868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0.83109201312086023</v>
      </c>
      <c r="D30" s="4">
        <v>1.0577512570477712</v>
      </c>
      <c r="E30" s="4">
        <v>1.2495853312556073</v>
      </c>
      <c r="F30" s="4">
        <v>1.3641671482961908</v>
      </c>
      <c r="G30" s="4">
        <v>1.3715853630693833</v>
      </c>
      <c r="H30" s="4">
        <v>1.6164349002232461</v>
      </c>
      <c r="I30" s="4">
        <v>1.7992275403768916</v>
      </c>
      <c r="J30" s="4">
        <v>1.8305399344074165</v>
      </c>
      <c r="K30" s="4">
        <v>2.0111981701644375</v>
      </c>
      <c r="L30" s="4">
        <v>2.6057260187715916</v>
      </c>
      <c r="M30" s="4">
        <v>2.6301165805789926</v>
      </c>
      <c r="N30" s="4">
        <v>2.7178585583235146</v>
      </c>
      <c r="O30" s="4">
        <v>2.4716121425784978</v>
      </c>
      <c r="P30" s="4">
        <v>2.5687645942374511</v>
      </c>
      <c r="Q30" s="4">
        <v>2.2498117518767478</v>
      </c>
      <c r="R30" s="4">
        <v>2.9219440805035868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0.83109201312086023</v>
      </c>
      <c r="D43" s="7">
        <v>1.0577512570477712</v>
      </c>
      <c r="E43" s="7">
        <v>1.2495853312556073</v>
      </c>
      <c r="F43" s="7">
        <v>1.3641671482961908</v>
      </c>
      <c r="G43" s="7">
        <v>1.3715853630693833</v>
      </c>
      <c r="H43" s="7">
        <v>1.6164349002232461</v>
      </c>
      <c r="I43" s="7">
        <v>1.7992275403768916</v>
      </c>
      <c r="J43" s="7">
        <v>1.8305399344074165</v>
      </c>
      <c r="K43" s="7">
        <v>2.0111981701644375</v>
      </c>
      <c r="L43" s="7">
        <v>2.6057260187715916</v>
      </c>
      <c r="M43" s="7">
        <v>2.6301165805789926</v>
      </c>
      <c r="N43" s="7">
        <v>2.7178585583235146</v>
      </c>
      <c r="O43" s="7">
        <v>2.4716121425784978</v>
      </c>
      <c r="P43" s="7">
        <v>2.5687645942374511</v>
      </c>
      <c r="Q43" s="7">
        <v>2.2498117518767478</v>
      </c>
      <c r="R43" s="7">
        <v>2.9219440805035868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240.8801024175292</v>
      </c>
      <c r="D2" s="45">
        <v>249.84037874295223</v>
      </c>
      <c r="E2" s="45">
        <v>258.84945466874439</v>
      </c>
      <c r="F2" s="45">
        <v>243.42765285170381</v>
      </c>
      <c r="G2" s="45">
        <v>246.43671463693062</v>
      </c>
      <c r="H2" s="45">
        <v>267.63479250314037</v>
      </c>
      <c r="I2" s="45">
        <v>280.69872245962313</v>
      </c>
      <c r="J2" s="45">
        <v>304.16368006559259</v>
      </c>
      <c r="K2" s="45">
        <v>311.08748182983555</v>
      </c>
      <c r="L2" s="45">
        <v>315.59332398122842</v>
      </c>
      <c r="M2" s="45">
        <v>354.32564957322967</v>
      </c>
      <c r="N2" s="45">
        <v>358.32154505322364</v>
      </c>
      <c r="O2" s="45">
        <v>330.0033238939713</v>
      </c>
      <c r="P2" s="45">
        <v>350.30244670579401</v>
      </c>
      <c r="Q2" s="45">
        <v>304.73831231416506</v>
      </c>
      <c r="R2" s="45">
        <v>376.46082924160385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240.8801024175292</v>
      </c>
      <c r="D21" s="5">
        <v>249.84037874295223</v>
      </c>
      <c r="E21" s="5">
        <v>258.84945466874439</v>
      </c>
      <c r="F21" s="5">
        <v>243.42765285170381</v>
      </c>
      <c r="G21" s="5">
        <v>246.43671463693062</v>
      </c>
      <c r="H21" s="5">
        <v>267.63479250314037</v>
      </c>
      <c r="I21" s="5">
        <v>280.69872245962313</v>
      </c>
      <c r="J21" s="5">
        <v>304.16368006559259</v>
      </c>
      <c r="K21" s="5">
        <v>311.08748182983555</v>
      </c>
      <c r="L21" s="5">
        <v>315.59332398122842</v>
      </c>
      <c r="M21" s="5">
        <v>354.32564957322967</v>
      </c>
      <c r="N21" s="5">
        <v>358.32154505322364</v>
      </c>
      <c r="O21" s="5">
        <v>330.0033238939713</v>
      </c>
      <c r="P21" s="5">
        <v>350.30244670579401</v>
      </c>
      <c r="Q21" s="5">
        <v>304.73831231416506</v>
      </c>
      <c r="R21" s="5">
        <v>376.46082924160385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240.8801024175292</v>
      </c>
      <c r="D30" s="4">
        <v>249.84037874295223</v>
      </c>
      <c r="E30" s="4">
        <v>258.84945466874439</v>
      </c>
      <c r="F30" s="4">
        <v>243.42765285170381</v>
      </c>
      <c r="G30" s="4">
        <v>246.43671463693062</v>
      </c>
      <c r="H30" s="4">
        <v>267.63479250314037</v>
      </c>
      <c r="I30" s="4">
        <v>280.69872245962313</v>
      </c>
      <c r="J30" s="4">
        <v>304.16368006559259</v>
      </c>
      <c r="K30" s="4">
        <v>311.08748182983555</v>
      </c>
      <c r="L30" s="4">
        <v>315.59332398122842</v>
      </c>
      <c r="M30" s="4">
        <v>354.32564957322967</v>
      </c>
      <c r="N30" s="4">
        <v>358.32154505322364</v>
      </c>
      <c r="O30" s="4">
        <v>330.0033238939713</v>
      </c>
      <c r="P30" s="4">
        <v>350.30244670579401</v>
      </c>
      <c r="Q30" s="4">
        <v>304.73831231416506</v>
      </c>
      <c r="R30" s="4">
        <v>376.46082924160385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240.8801024175292</v>
      </c>
      <c r="D43" s="7">
        <v>249.84037874295223</v>
      </c>
      <c r="E43" s="7">
        <v>258.84945466874439</v>
      </c>
      <c r="F43" s="7">
        <v>243.42765285170381</v>
      </c>
      <c r="G43" s="7">
        <v>246.43671463693062</v>
      </c>
      <c r="H43" s="7">
        <v>267.63479250314037</v>
      </c>
      <c r="I43" s="7">
        <v>280.69872245962313</v>
      </c>
      <c r="J43" s="7">
        <v>304.16368006559259</v>
      </c>
      <c r="K43" s="7">
        <v>311.08748182983555</v>
      </c>
      <c r="L43" s="7">
        <v>315.59332398122842</v>
      </c>
      <c r="M43" s="7">
        <v>354.32564957322967</v>
      </c>
      <c r="N43" s="7">
        <v>358.32154505322364</v>
      </c>
      <c r="O43" s="7">
        <v>330.0033238939713</v>
      </c>
      <c r="P43" s="7">
        <v>350.30244670579401</v>
      </c>
      <c r="Q43" s="7">
        <v>304.73831231416506</v>
      </c>
      <c r="R43" s="7">
        <v>376.46082924160385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541</v>
      </c>
      <c r="B1" s="42" t="s">
        <v>506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508</v>
      </c>
      <c r="B1" s="42" t="s">
        <v>507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3472.4145436235822</v>
      </c>
      <c r="D2" s="45">
        <v>3744.8660199999999</v>
      </c>
      <c r="E2" s="45">
        <v>4477.329209999999</v>
      </c>
      <c r="F2" s="45">
        <v>3969.6859000000004</v>
      </c>
      <c r="G2" s="45">
        <v>3728.9148999999998</v>
      </c>
      <c r="H2" s="45">
        <v>2885.3424890003707</v>
      </c>
      <c r="I2" s="45">
        <v>3371.1420000000003</v>
      </c>
      <c r="J2" s="45">
        <v>3033.97883</v>
      </c>
      <c r="K2" s="45">
        <v>2844.4409299999993</v>
      </c>
      <c r="L2" s="45">
        <v>2518.9381200000003</v>
      </c>
      <c r="M2" s="45">
        <v>2214.583710903873</v>
      </c>
      <c r="N2" s="45">
        <v>2053.5488549885872</v>
      </c>
      <c r="O2" s="45">
        <v>2413.5077550125761</v>
      </c>
      <c r="P2" s="45">
        <v>2605.7404414033776</v>
      </c>
      <c r="Q2" s="45">
        <v>2156.7097936165751</v>
      </c>
      <c r="R2" s="45">
        <v>3117.35443917154</v>
      </c>
    </row>
    <row r="3" spans="1:18" ht="11.25" customHeight="1" x14ac:dyDescent="0.25">
      <c r="A3" s="46" t="s">
        <v>286</v>
      </c>
      <c r="B3" s="47" t="s">
        <v>285</v>
      </c>
      <c r="C3" s="5">
        <v>0.90761619735883803</v>
      </c>
      <c r="D3" s="5">
        <v>1.99997</v>
      </c>
      <c r="E3" s="5">
        <v>-0.50073999999999974</v>
      </c>
      <c r="F3" s="5">
        <v>-1.7998900000000002</v>
      </c>
      <c r="G3" s="5">
        <v>-0.69967999999999997</v>
      </c>
      <c r="H3" s="5">
        <v>-9.6297989004789586E-2</v>
      </c>
      <c r="I3" s="5">
        <v>0.80002999999999991</v>
      </c>
      <c r="J3" s="5">
        <v>-0.49592999999999998</v>
      </c>
      <c r="K3" s="5">
        <v>1.5001300000000002</v>
      </c>
      <c r="L3" s="5">
        <v>1.1000000000000001</v>
      </c>
      <c r="M3" s="5">
        <v>1.2895753359853372</v>
      </c>
      <c r="N3" s="5">
        <v>1.3849091293500018</v>
      </c>
      <c r="O3" s="5">
        <v>-4.3794293593180864</v>
      </c>
      <c r="P3" s="5">
        <v>-1.8478152881840115</v>
      </c>
      <c r="Q3" s="5">
        <v>0.66878443434572377</v>
      </c>
      <c r="R3" s="5">
        <v>11.894524768418657</v>
      </c>
    </row>
    <row r="4" spans="1:18" ht="11.25" customHeight="1" x14ac:dyDescent="0.25">
      <c r="A4" s="48" t="s">
        <v>284</v>
      </c>
      <c r="B4" s="49" t="s">
        <v>283</v>
      </c>
      <c r="C4" s="4">
        <v>0.90761619735883803</v>
      </c>
      <c r="D4" s="4">
        <v>1.5</v>
      </c>
      <c r="E4" s="4">
        <v>-0.50073999999999974</v>
      </c>
      <c r="F4" s="4">
        <v>-1.2999200000000002</v>
      </c>
      <c r="G4" s="4">
        <v>-0.19970999999999994</v>
      </c>
      <c r="H4" s="4">
        <v>-9.6297989004789586E-2</v>
      </c>
      <c r="I4" s="4">
        <v>0.80002999999999991</v>
      </c>
      <c r="J4" s="4">
        <v>7.0000000000014495E-5</v>
      </c>
      <c r="K4" s="4">
        <v>1.5001300000000002</v>
      </c>
      <c r="L4" s="4">
        <v>0.6</v>
      </c>
      <c r="M4" s="4">
        <v>0.81188337906007824</v>
      </c>
      <c r="N4" s="4">
        <v>1.3849091293500018</v>
      </c>
      <c r="O4" s="4">
        <v>-4.3827388771447398</v>
      </c>
      <c r="P4" s="4">
        <v>-1.8478152881840115</v>
      </c>
      <c r="Q4" s="4">
        <v>0.66879375760202975</v>
      </c>
      <c r="R4" s="4">
        <v>11.416833204787016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0.6</v>
      </c>
      <c r="E5" s="7">
        <v>-0.7</v>
      </c>
      <c r="F5" s="7">
        <v>-0.59996000000000005</v>
      </c>
      <c r="G5" s="7">
        <v>0.50012000000000001</v>
      </c>
      <c r="H5" s="7">
        <v>-9.6297989004789586E-2</v>
      </c>
      <c r="I5" s="7">
        <v>-9.9960000000000049E-2</v>
      </c>
      <c r="J5" s="7">
        <v>0.69996999999999998</v>
      </c>
      <c r="K5" s="7">
        <v>1.3000500000000001</v>
      </c>
      <c r="L5" s="7">
        <v>0.6</v>
      </c>
      <c r="M5" s="7">
        <v>0.59711494615657013</v>
      </c>
      <c r="N5" s="7">
        <v>0.70442796307449829</v>
      </c>
      <c r="O5" s="7">
        <v>-1.6695281584614938</v>
      </c>
      <c r="P5" s="7">
        <v>-1.1703626655563788</v>
      </c>
      <c r="Q5" s="7">
        <v>0</v>
      </c>
      <c r="R5" s="7">
        <v>11.416833204787016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-0.7</v>
      </c>
      <c r="F6" s="6">
        <v>0</v>
      </c>
      <c r="G6" s="6">
        <v>-0.69994999999999996</v>
      </c>
      <c r="H6" s="6">
        <v>-0.69342140339711633</v>
      </c>
      <c r="I6" s="6">
        <v>-0.69996000000000003</v>
      </c>
      <c r="J6" s="6">
        <v>0.69996999999999998</v>
      </c>
      <c r="K6" s="6">
        <v>0.70001000000000002</v>
      </c>
      <c r="L6" s="6">
        <v>0</v>
      </c>
      <c r="M6" s="6">
        <v>0</v>
      </c>
      <c r="N6" s="6">
        <v>0.70442796307449829</v>
      </c>
      <c r="O6" s="6">
        <v>0.69507838782023212</v>
      </c>
      <c r="P6" s="6">
        <v>0</v>
      </c>
      <c r="Q6" s="6">
        <v>0</v>
      </c>
      <c r="R6" s="6">
        <v>1.4091901360949153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0.6</v>
      </c>
      <c r="E8" s="6">
        <v>0</v>
      </c>
      <c r="F8" s="6">
        <v>-0.59996000000000005</v>
      </c>
      <c r="G8" s="6">
        <v>1.20007</v>
      </c>
      <c r="H8" s="6">
        <v>0.59712341439232675</v>
      </c>
      <c r="I8" s="6">
        <v>0.6</v>
      </c>
      <c r="J8" s="6">
        <v>0</v>
      </c>
      <c r="K8" s="6">
        <v>0.60004000000000002</v>
      </c>
      <c r="L8" s="6">
        <v>0.6</v>
      </c>
      <c r="M8" s="6">
        <v>0.59711494615657013</v>
      </c>
      <c r="N8" s="6">
        <v>0</v>
      </c>
      <c r="O8" s="6">
        <v>-2.3646065462817258</v>
      </c>
      <c r="P8" s="6">
        <v>-1.1703626655563788</v>
      </c>
      <c r="Q8" s="6">
        <v>0</v>
      </c>
      <c r="R8" s="6">
        <v>10.007643068692101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-0.70004999999999995</v>
      </c>
      <c r="F11" s="7">
        <v>-0.69996000000000003</v>
      </c>
      <c r="G11" s="7">
        <v>-0.69982999999999995</v>
      </c>
      <c r="H11" s="7">
        <v>0</v>
      </c>
      <c r="I11" s="7">
        <v>0</v>
      </c>
      <c r="J11" s="7">
        <v>-0.69989999999999997</v>
      </c>
      <c r="K11" s="7">
        <v>-0.69999</v>
      </c>
      <c r="L11" s="7">
        <v>0</v>
      </c>
      <c r="M11" s="7">
        <v>-0.69262545442280576</v>
      </c>
      <c r="N11" s="7">
        <v>0.68048116627550359</v>
      </c>
      <c r="O11" s="7">
        <v>-2.7132107186832459</v>
      </c>
      <c r="P11" s="7">
        <v>-0.67745262262763262</v>
      </c>
      <c r="Q11" s="7">
        <v>0.66879375760202975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-0.70004999999999995</v>
      </c>
      <c r="F12" s="6">
        <v>-0.69996000000000003</v>
      </c>
      <c r="G12" s="6">
        <v>-0.69982999999999995</v>
      </c>
      <c r="H12" s="6">
        <v>0</v>
      </c>
      <c r="I12" s="6">
        <v>0</v>
      </c>
      <c r="J12" s="6">
        <v>-0.69989999999999997</v>
      </c>
      <c r="K12" s="6">
        <v>-0.69999</v>
      </c>
      <c r="L12" s="6">
        <v>0</v>
      </c>
      <c r="M12" s="6">
        <v>-0.69262545442280576</v>
      </c>
      <c r="N12" s="6">
        <v>0.68048116627550359</v>
      </c>
      <c r="O12" s="6">
        <v>-2.7132107186832459</v>
      </c>
      <c r="P12" s="6">
        <v>-0.67745262262763262</v>
      </c>
      <c r="Q12" s="6">
        <v>0.66879375760202975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0.90761619735883803</v>
      </c>
      <c r="D14" s="7">
        <v>0.9</v>
      </c>
      <c r="E14" s="7">
        <v>0.89931000000000005</v>
      </c>
      <c r="F14" s="7">
        <v>0</v>
      </c>
      <c r="G14" s="7">
        <v>0</v>
      </c>
      <c r="H14" s="7">
        <v>0</v>
      </c>
      <c r="I14" s="7">
        <v>0.89998999999999996</v>
      </c>
      <c r="J14" s="7">
        <v>0</v>
      </c>
      <c r="K14" s="7">
        <v>0.90007000000000004</v>
      </c>
      <c r="L14" s="7">
        <v>0</v>
      </c>
      <c r="M14" s="7">
        <v>0.90739388732631387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0.49997000000000003</v>
      </c>
      <c r="E15" s="4">
        <v>0</v>
      </c>
      <c r="F15" s="4">
        <v>-0.49997000000000003</v>
      </c>
      <c r="G15" s="4">
        <v>-0.49997000000000003</v>
      </c>
      <c r="H15" s="4">
        <v>0</v>
      </c>
      <c r="I15" s="4">
        <v>0</v>
      </c>
      <c r="J15" s="4">
        <v>-0.496</v>
      </c>
      <c r="K15" s="4">
        <v>0</v>
      </c>
      <c r="L15" s="4">
        <v>0.5</v>
      </c>
      <c r="M15" s="4">
        <v>0.47769195692525901</v>
      </c>
      <c r="N15" s="4">
        <v>0</v>
      </c>
      <c r="O15" s="4">
        <v>3.3095178266529524E-3</v>
      </c>
      <c r="P15" s="4">
        <v>0</v>
      </c>
      <c r="Q15" s="4">
        <v>-9.323256305981964E-6</v>
      </c>
      <c r="R15" s="4">
        <v>0.47769156363164023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0.49997000000000003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-0.496</v>
      </c>
      <c r="K16" s="7">
        <v>0</v>
      </c>
      <c r="L16" s="7">
        <v>0.5</v>
      </c>
      <c r="M16" s="7">
        <v>0.47769195692525901</v>
      </c>
      <c r="N16" s="7">
        <v>0</v>
      </c>
      <c r="O16" s="7">
        <v>0.47932776942403971</v>
      </c>
      <c r="P16" s="7">
        <v>0</v>
      </c>
      <c r="Q16" s="7">
        <v>-0.4776962273379155</v>
      </c>
      <c r="R16" s="7">
        <v>0.47769156363164023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-0.49997000000000003</v>
      </c>
      <c r="G18" s="7">
        <v>-0.49997000000000003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-0.47601825159738675</v>
      </c>
      <c r="P18" s="7">
        <v>0</v>
      </c>
      <c r="Q18" s="7">
        <v>0.47768690408160952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3642.1381890049533</v>
      </c>
      <c r="D21" s="5">
        <v>3747.06612</v>
      </c>
      <c r="E21" s="5">
        <v>4206.3299499999994</v>
      </c>
      <c r="F21" s="5">
        <v>3771.18703</v>
      </c>
      <c r="G21" s="5">
        <v>3569.30998</v>
      </c>
      <c r="H21" s="5">
        <v>3232.8644413434381</v>
      </c>
      <c r="I21" s="5">
        <v>3264.6455000000001</v>
      </c>
      <c r="J21" s="5">
        <v>2874.0697700000001</v>
      </c>
      <c r="K21" s="5">
        <v>2669.0411099999997</v>
      </c>
      <c r="L21" s="5">
        <v>2567.4377899999999</v>
      </c>
      <c r="M21" s="5">
        <v>2391.1865302836754</v>
      </c>
      <c r="N21" s="5">
        <v>2164.3735040658744</v>
      </c>
      <c r="O21" s="5">
        <v>1908.0710167570151</v>
      </c>
      <c r="P21" s="5">
        <v>2092.3979903952663</v>
      </c>
      <c r="Q21" s="5">
        <v>1840.4018946084159</v>
      </c>
      <c r="R21" s="5">
        <v>2487.040399734939</v>
      </c>
    </row>
    <row r="22" spans="1:18" ht="11.25" customHeight="1" x14ac:dyDescent="0.25">
      <c r="A22" s="48" t="s">
        <v>249</v>
      </c>
      <c r="B22" s="49" t="s">
        <v>248</v>
      </c>
      <c r="C22" s="4">
        <v>3525.8429680537083</v>
      </c>
      <c r="D22" s="4">
        <v>3522.7211200000002</v>
      </c>
      <c r="E22" s="4">
        <v>4138.5323899999994</v>
      </c>
      <c r="F22" s="4">
        <v>3484.8115900000003</v>
      </c>
      <c r="G22" s="4">
        <v>3396.6520399999999</v>
      </c>
      <c r="H22" s="4">
        <v>3048.7147829989058</v>
      </c>
      <c r="I22" s="4">
        <v>3051.7605600000002</v>
      </c>
      <c r="J22" s="4">
        <v>2664.1199200000001</v>
      </c>
      <c r="K22" s="4">
        <v>2452.8391299999998</v>
      </c>
      <c r="L22" s="4">
        <v>2418.1420899999998</v>
      </c>
      <c r="M22" s="4">
        <v>2234.2644596458049</v>
      </c>
      <c r="N22" s="4">
        <v>2119.7088005988908</v>
      </c>
      <c r="O22" s="4">
        <v>1903.222635704682</v>
      </c>
      <c r="P22" s="4">
        <v>1820.1874818789443</v>
      </c>
      <c r="Q22" s="4">
        <v>1804.4321141753951</v>
      </c>
      <c r="R22" s="4">
        <v>2341.441382178059</v>
      </c>
    </row>
    <row r="23" spans="1:18" ht="11.25" customHeight="1" x14ac:dyDescent="0.25">
      <c r="A23" s="50" t="s">
        <v>247</v>
      </c>
      <c r="B23" s="51" t="s">
        <v>246</v>
      </c>
      <c r="C23" s="7">
        <v>3568.9307587034664</v>
      </c>
      <c r="D23" s="7">
        <v>3575.2210700000001</v>
      </c>
      <c r="E23" s="7">
        <v>4223.6322099999998</v>
      </c>
      <c r="F23" s="7">
        <v>3618.3111800000001</v>
      </c>
      <c r="G23" s="7">
        <v>3594.2522300000001</v>
      </c>
      <c r="H23" s="7">
        <v>3339.8202679956862</v>
      </c>
      <c r="I23" s="7">
        <v>3314.4610200000002</v>
      </c>
      <c r="J23" s="7">
        <v>2829.12086</v>
      </c>
      <c r="K23" s="7">
        <v>2712.43849</v>
      </c>
      <c r="L23" s="7">
        <v>2639.84375</v>
      </c>
      <c r="M23" s="7">
        <v>2507.5039922323554</v>
      </c>
      <c r="N23" s="7">
        <v>2365.6246662703079</v>
      </c>
      <c r="O23" s="7">
        <v>2224.804372936509</v>
      </c>
      <c r="P23" s="7">
        <v>2197.4681635554789</v>
      </c>
      <c r="Q23" s="7">
        <v>2173.3058657970623</v>
      </c>
      <c r="R23" s="7">
        <v>2341.441382178059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3568.9307587034664</v>
      </c>
      <c r="D25" s="6">
        <v>3575.2210700000001</v>
      </c>
      <c r="E25" s="6">
        <v>4223.6322099999998</v>
      </c>
      <c r="F25" s="6">
        <v>3618.3111800000001</v>
      </c>
      <c r="G25" s="6">
        <v>3594.2522300000001</v>
      </c>
      <c r="H25" s="6">
        <v>3339.8202679956862</v>
      </c>
      <c r="I25" s="6">
        <v>3314.4610200000002</v>
      </c>
      <c r="J25" s="6">
        <v>2829.12086</v>
      </c>
      <c r="K25" s="6">
        <v>2712.43849</v>
      </c>
      <c r="L25" s="6">
        <v>2639.84375</v>
      </c>
      <c r="M25" s="6">
        <v>2507.5039922323554</v>
      </c>
      <c r="N25" s="6">
        <v>2365.6246662703079</v>
      </c>
      <c r="O25" s="6">
        <v>2224.804372936509</v>
      </c>
      <c r="P25" s="6">
        <v>2197.4681635554789</v>
      </c>
      <c r="Q25" s="6">
        <v>2173.3058657970623</v>
      </c>
      <c r="R25" s="6">
        <v>2341.441382178059</v>
      </c>
    </row>
    <row r="26" spans="1:18" ht="11.25" customHeight="1" x14ac:dyDescent="0.25">
      <c r="A26" s="50" t="s">
        <v>241</v>
      </c>
      <c r="B26" s="51" t="s">
        <v>240</v>
      </c>
      <c r="C26" s="7">
        <v>-43.087790649758226</v>
      </c>
      <c r="D26" s="7">
        <v>-52.499949999999998</v>
      </c>
      <c r="E26" s="7">
        <v>-85.099819999999994</v>
      </c>
      <c r="F26" s="7">
        <v>-133.49959000000001</v>
      </c>
      <c r="G26" s="7">
        <v>-197.60019</v>
      </c>
      <c r="H26" s="7">
        <v>-291.10548499678038</v>
      </c>
      <c r="I26" s="7">
        <v>-262.70046000000002</v>
      </c>
      <c r="J26" s="7">
        <v>-165.00094000000001</v>
      </c>
      <c r="K26" s="7">
        <v>-259.59935999999999</v>
      </c>
      <c r="L26" s="7">
        <v>-221.70166</v>
      </c>
      <c r="M26" s="7">
        <v>-273.23953258655035</v>
      </c>
      <c r="N26" s="7">
        <v>-245.91586567141727</v>
      </c>
      <c r="O26" s="7">
        <v>-321.58173723182711</v>
      </c>
      <c r="P26" s="7">
        <v>-377.2806816765347</v>
      </c>
      <c r="Q26" s="7">
        <v>-368.87375162166728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-43.087790649758226</v>
      </c>
      <c r="D27" s="6">
        <v>-52.499949999999998</v>
      </c>
      <c r="E27" s="6">
        <v>-85.099819999999994</v>
      </c>
      <c r="F27" s="6">
        <v>-133.49959000000001</v>
      </c>
      <c r="G27" s="6">
        <v>-197.60019</v>
      </c>
      <c r="H27" s="6">
        <v>-291.10548499678038</v>
      </c>
      <c r="I27" s="6">
        <v>-262.70046000000002</v>
      </c>
      <c r="J27" s="6">
        <v>-165.00094000000001</v>
      </c>
      <c r="K27" s="6">
        <v>-259.59935999999999</v>
      </c>
      <c r="L27" s="6">
        <v>-221.70166</v>
      </c>
      <c r="M27" s="6">
        <v>-273.23953258655035</v>
      </c>
      <c r="N27" s="6">
        <v>-245.91586567141727</v>
      </c>
      <c r="O27" s="6">
        <v>-321.58173723182711</v>
      </c>
      <c r="P27" s="6">
        <v>-377.2806816765347</v>
      </c>
      <c r="Q27" s="6">
        <v>-368.87375162166728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116.29522095124508</v>
      </c>
      <c r="D30" s="4">
        <v>224.345</v>
      </c>
      <c r="E30" s="4">
        <v>67.79755999999999</v>
      </c>
      <c r="F30" s="4">
        <v>286.37543999999997</v>
      </c>
      <c r="G30" s="4">
        <v>172.65794</v>
      </c>
      <c r="H30" s="4">
        <v>184.14965834453238</v>
      </c>
      <c r="I30" s="4">
        <v>212.88493999999997</v>
      </c>
      <c r="J30" s="4">
        <v>209.94985000000003</v>
      </c>
      <c r="K30" s="4">
        <v>216.20197999999999</v>
      </c>
      <c r="L30" s="4">
        <v>149.29569999999998</v>
      </c>
      <c r="M30" s="4">
        <v>156.92207063787046</v>
      </c>
      <c r="N30" s="4">
        <v>44.664703466983433</v>
      </c>
      <c r="O30" s="4">
        <v>4.8483810523331368</v>
      </c>
      <c r="P30" s="4">
        <v>272.21050851632197</v>
      </c>
      <c r="Q30" s="4">
        <v>35.96978043302073</v>
      </c>
      <c r="R30" s="4">
        <v>145.59901755688014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1.0748067185212644</v>
      </c>
      <c r="D34" s="7">
        <v>2.2000199999999999</v>
      </c>
      <c r="E34" s="7">
        <v>-3.2000500000000001</v>
      </c>
      <c r="F34" s="7">
        <v>-2.1999900000000001</v>
      </c>
      <c r="G34" s="7">
        <v>-1.0999699999999999</v>
      </c>
      <c r="H34" s="7">
        <v>4.3231393214126079</v>
      </c>
      <c r="I34" s="7">
        <v>-1.1000799999999999</v>
      </c>
      <c r="J34" s="7">
        <v>1.10002</v>
      </c>
      <c r="K34" s="7">
        <v>0</v>
      </c>
      <c r="L34" s="7">
        <v>0</v>
      </c>
      <c r="M34" s="7">
        <v>0</v>
      </c>
      <c r="N34" s="7">
        <v>-1.0748065205495247</v>
      </c>
      <c r="O34" s="7">
        <v>2.1496158869800066</v>
      </c>
      <c r="P34" s="7">
        <v>1.0747981785119174</v>
      </c>
      <c r="Q34" s="7">
        <v>2.1496248428296569</v>
      </c>
      <c r="R34" s="7">
        <v>15.118791255948882</v>
      </c>
    </row>
    <row r="35" spans="1:18" ht="11.25" customHeight="1" x14ac:dyDescent="0.25">
      <c r="A35" s="50" t="s">
        <v>223</v>
      </c>
      <c r="B35" s="51" t="s">
        <v>222</v>
      </c>
      <c r="C35" s="7">
        <v>2.1018452134499053</v>
      </c>
      <c r="D35" s="7">
        <v>1.1000000000000001</v>
      </c>
      <c r="E35" s="7">
        <v>2.1999500000000003</v>
      </c>
      <c r="F35" s="7">
        <v>2.17442</v>
      </c>
      <c r="G35" s="7">
        <v>1.0000599999999999</v>
      </c>
      <c r="H35" s="7">
        <v>3.1527490626872683</v>
      </c>
      <c r="I35" s="7">
        <v>2.19983</v>
      </c>
      <c r="J35" s="7">
        <v>-2.0999699999999999</v>
      </c>
      <c r="K35" s="7">
        <v>2.10006</v>
      </c>
      <c r="L35" s="7">
        <v>0.99993000000000021</v>
      </c>
      <c r="M35" s="7">
        <v>-1.0509217231670003</v>
      </c>
      <c r="N35" s="7">
        <v>-3.1527646414936372</v>
      </c>
      <c r="O35" s="7">
        <v>-2.1018404474751646</v>
      </c>
      <c r="P35" s="7">
        <v>1.0509186128166315</v>
      </c>
      <c r="Q35" s="7">
        <v>1.0509188144550563</v>
      </c>
      <c r="R35" s="7">
        <v>4.2036525006802545</v>
      </c>
    </row>
    <row r="36" spans="1:18" ht="11.25" customHeight="1" x14ac:dyDescent="0.25">
      <c r="A36" s="56" t="s">
        <v>221</v>
      </c>
      <c r="B36" s="53" t="s">
        <v>220</v>
      </c>
      <c r="C36" s="6">
        <v>1.0509226466315735</v>
      </c>
      <c r="D36" s="6">
        <v>0</v>
      </c>
      <c r="E36" s="6">
        <v>1.09996</v>
      </c>
      <c r="F36" s="6">
        <v>1.1000000000000001</v>
      </c>
      <c r="G36" s="6">
        <v>-1.0999699999999999</v>
      </c>
      <c r="H36" s="6">
        <v>1.050913751402839</v>
      </c>
      <c r="I36" s="6">
        <v>1.09989</v>
      </c>
      <c r="J36" s="6">
        <v>-2.0999699999999999</v>
      </c>
      <c r="K36" s="6">
        <v>2.10006</v>
      </c>
      <c r="L36" s="6">
        <v>-1.10002</v>
      </c>
      <c r="M36" s="6">
        <v>0</v>
      </c>
      <c r="N36" s="6">
        <v>-3.1527646414936372</v>
      </c>
      <c r="O36" s="6">
        <v>-2.1018404474751646</v>
      </c>
      <c r="P36" s="6">
        <v>0</v>
      </c>
      <c r="Q36" s="6">
        <v>-1.050923484061786</v>
      </c>
      <c r="R36" s="6">
        <v>-2.1018663103653901</v>
      </c>
    </row>
    <row r="37" spans="1:18" ht="11.25" customHeight="1" x14ac:dyDescent="0.25">
      <c r="A37" s="52" t="s">
        <v>219</v>
      </c>
      <c r="B37" s="53" t="s">
        <v>218</v>
      </c>
      <c r="C37" s="6">
        <v>1.0509225668183317</v>
      </c>
      <c r="D37" s="6">
        <v>1.1000000000000001</v>
      </c>
      <c r="E37" s="6">
        <v>1.09999</v>
      </c>
      <c r="F37" s="6">
        <v>1.0744199999999999</v>
      </c>
      <c r="G37" s="6">
        <v>2.1000299999999998</v>
      </c>
      <c r="H37" s="6">
        <v>2.1018353112844292</v>
      </c>
      <c r="I37" s="6">
        <v>1.0999399999999999</v>
      </c>
      <c r="J37" s="6">
        <v>0</v>
      </c>
      <c r="K37" s="6">
        <v>0</v>
      </c>
      <c r="L37" s="6">
        <v>2.0999500000000002</v>
      </c>
      <c r="M37" s="6">
        <v>-1.0509217231670003</v>
      </c>
      <c r="N37" s="6">
        <v>0</v>
      </c>
      <c r="O37" s="6">
        <v>0</v>
      </c>
      <c r="P37" s="6">
        <v>1.0509186128166315</v>
      </c>
      <c r="Q37" s="6">
        <v>2.1018422985168423</v>
      </c>
      <c r="R37" s="6">
        <v>6.3055188110456442</v>
      </c>
    </row>
    <row r="38" spans="1:18" ht="11.25" customHeight="1" x14ac:dyDescent="0.25">
      <c r="A38" s="50" t="s">
        <v>217</v>
      </c>
      <c r="B38" s="51" t="s">
        <v>216</v>
      </c>
      <c r="C38" s="7">
        <v>3.1049831859159411</v>
      </c>
      <c r="D38" s="7">
        <v>2.0000400000000003</v>
      </c>
      <c r="E38" s="7">
        <v>2.0008400000000002</v>
      </c>
      <c r="F38" s="7">
        <v>1</v>
      </c>
      <c r="G38" s="7">
        <v>1.0981399999999999</v>
      </c>
      <c r="H38" s="7">
        <v>0</v>
      </c>
      <c r="I38" s="7">
        <v>3.09978</v>
      </c>
      <c r="J38" s="7">
        <v>2.0000599999999999</v>
      </c>
      <c r="K38" s="7">
        <v>1.0000599999999999</v>
      </c>
      <c r="L38" s="7">
        <v>-1.00027</v>
      </c>
      <c r="M38" s="7">
        <v>0</v>
      </c>
      <c r="N38" s="7">
        <v>-1.0270373827547146</v>
      </c>
      <c r="O38" s="7">
        <v>1.0267582910750255</v>
      </c>
      <c r="P38" s="7">
        <v>2.3585520557290574E-2</v>
      </c>
      <c r="Q38" s="7">
        <v>2.0776770825408786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2.0779460297345236</v>
      </c>
      <c r="D40" s="6">
        <v>1.00003</v>
      </c>
      <c r="E40" s="6">
        <v>0.99997999999999998</v>
      </c>
      <c r="F40" s="6">
        <v>0</v>
      </c>
      <c r="G40" s="6">
        <v>-1.0000100000000001</v>
      </c>
      <c r="H40" s="6">
        <v>0</v>
      </c>
      <c r="I40" s="6">
        <v>0</v>
      </c>
      <c r="J40" s="6">
        <v>1.00004</v>
      </c>
      <c r="K40" s="6">
        <v>1.0000599999999999</v>
      </c>
      <c r="L40" s="6">
        <v>-3.1002000000000001</v>
      </c>
      <c r="M40" s="6">
        <v>0</v>
      </c>
      <c r="N40" s="6">
        <v>0</v>
      </c>
      <c r="O40" s="6">
        <v>0</v>
      </c>
      <c r="P40" s="6">
        <v>1.0509144566968704</v>
      </c>
      <c r="Q40" s="6">
        <v>1.0509204060371513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1.0270371561814176</v>
      </c>
      <c r="D41" s="6">
        <v>1.0000100000000001</v>
      </c>
      <c r="E41" s="6">
        <v>1.0008600000000001</v>
      </c>
      <c r="F41" s="6">
        <v>1</v>
      </c>
      <c r="G41" s="6">
        <v>2.09815</v>
      </c>
      <c r="H41" s="6">
        <v>0</v>
      </c>
      <c r="I41" s="6">
        <v>3.09978</v>
      </c>
      <c r="J41" s="6">
        <v>1.0000199999999999</v>
      </c>
      <c r="K41" s="6">
        <v>0</v>
      </c>
      <c r="L41" s="6">
        <v>2.0999300000000001</v>
      </c>
      <c r="M41" s="6">
        <v>0</v>
      </c>
      <c r="N41" s="6">
        <v>-1.0270373827547146</v>
      </c>
      <c r="O41" s="6">
        <v>1.0267582910750255</v>
      </c>
      <c r="P41" s="6">
        <v>-1.0273289361395799</v>
      </c>
      <c r="Q41" s="6">
        <v>1.026756676503727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3.1527647786782627</v>
      </c>
      <c r="D42" s="7">
        <v>2.1000200000000002</v>
      </c>
      <c r="E42" s="7">
        <v>2.0999699999999999</v>
      </c>
      <c r="F42" s="7">
        <v>-3.1999399999999998</v>
      </c>
      <c r="G42" s="7">
        <v>2.10006</v>
      </c>
      <c r="H42" s="7">
        <v>-3.1527814223487538</v>
      </c>
      <c r="I42" s="7">
        <v>9.4991299999999992</v>
      </c>
      <c r="J42" s="7">
        <v>2.1000299999999998</v>
      </c>
      <c r="K42" s="7">
        <v>0</v>
      </c>
      <c r="L42" s="7">
        <v>0</v>
      </c>
      <c r="M42" s="7">
        <v>0</v>
      </c>
      <c r="N42" s="7">
        <v>2.101843713280747</v>
      </c>
      <c r="O42" s="7">
        <v>2.1018463608280573</v>
      </c>
      <c r="P42" s="7">
        <v>5.2545684052385875</v>
      </c>
      <c r="Q42" s="7">
        <v>2.1018433037629327</v>
      </c>
      <c r="R42" s="7">
        <v>2.1018225024464452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3.0999699999999999</v>
      </c>
      <c r="G43" s="7">
        <v>2.0000800000000001</v>
      </c>
      <c r="H43" s="7">
        <v>1.0270293471027068</v>
      </c>
      <c r="I43" s="7">
        <v>0</v>
      </c>
      <c r="J43" s="7">
        <v>-1.99997</v>
      </c>
      <c r="K43" s="7">
        <v>-0.99997000000000003</v>
      </c>
      <c r="L43" s="7">
        <v>1.9999199999999999</v>
      </c>
      <c r="M43" s="7">
        <v>5.1112898305027672</v>
      </c>
      <c r="N43" s="7">
        <v>2.0301908888703131</v>
      </c>
      <c r="O43" s="7">
        <v>-2.0301933005188944</v>
      </c>
      <c r="P43" s="7">
        <v>205.00001565814577</v>
      </c>
      <c r="Q43" s="7">
        <v>69.360747522521692</v>
      </c>
      <c r="R43" s="7">
        <v>72.417310405586221</v>
      </c>
    </row>
    <row r="44" spans="1:18" ht="11.25" customHeight="1" x14ac:dyDescent="0.25">
      <c r="A44" s="50" t="s">
        <v>205</v>
      </c>
      <c r="B44" s="51" t="s">
        <v>204</v>
      </c>
      <c r="C44" s="7">
        <v>0.81207654772352877</v>
      </c>
      <c r="D44" s="7">
        <v>1</v>
      </c>
      <c r="E44" s="7">
        <v>-1.0000199999999999</v>
      </c>
      <c r="F44" s="7">
        <v>1</v>
      </c>
      <c r="G44" s="7">
        <v>2.8000699999999998</v>
      </c>
      <c r="H44" s="7">
        <v>0.95537623593773979</v>
      </c>
      <c r="I44" s="7">
        <v>-1.90272</v>
      </c>
      <c r="J44" s="7">
        <v>1.9000300000000001</v>
      </c>
      <c r="K44" s="7">
        <v>0.99868999999999997</v>
      </c>
      <c r="L44" s="7">
        <v>-1.1000399999999999</v>
      </c>
      <c r="M44" s="7">
        <v>0</v>
      </c>
      <c r="N44" s="7">
        <v>0.93149931782177908</v>
      </c>
      <c r="O44" s="7">
        <v>0</v>
      </c>
      <c r="P44" s="7">
        <v>-9.55390472983811E-2</v>
      </c>
      <c r="Q44" s="7">
        <v>-3.869308316086034</v>
      </c>
      <c r="R44" s="7">
        <v>-0.95539342427635787</v>
      </c>
    </row>
    <row r="45" spans="1:18" ht="11.25" customHeight="1" x14ac:dyDescent="0.25">
      <c r="A45" s="50" t="s">
        <v>203</v>
      </c>
      <c r="B45" s="51" t="s">
        <v>202</v>
      </c>
      <c r="C45" s="7">
        <v>106.04874450695618</v>
      </c>
      <c r="D45" s="7">
        <v>215.94492</v>
      </c>
      <c r="E45" s="7">
        <v>65.69686999999999</v>
      </c>
      <c r="F45" s="7">
        <v>284.50097999999997</v>
      </c>
      <c r="G45" s="7">
        <v>164.7595</v>
      </c>
      <c r="H45" s="7">
        <v>177.84414579974083</v>
      </c>
      <c r="I45" s="7">
        <v>201.08899999999997</v>
      </c>
      <c r="J45" s="7">
        <v>206.94965000000002</v>
      </c>
      <c r="K45" s="7">
        <v>213.10314</v>
      </c>
      <c r="L45" s="7">
        <v>148.39615999999998</v>
      </c>
      <c r="M45" s="7">
        <v>152.8617025305347</v>
      </c>
      <c r="N45" s="7">
        <v>44.855778091808467</v>
      </c>
      <c r="O45" s="7">
        <v>3.7021942614441059</v>
      </c>
      <c r="P45" s="7">
        <v>59.902161188350149</v>
      </c>
      <c r="Q45" s="7">
        <v>-36.901722817003446</v>
      </c>
      <c r="R45" s="7">
        <v>52.7128343164947</v>
      </c>
    </row>
    <row r="46" spans="1:18" ht="11.25" customHeight="1" x14ac:dyDescent="0.25">
      <c r="A46" s="52" t="s">
        <v>201</v>
      </c>
      <c r="B46" s="53" t="s">
        <v>200</v>
      </c>
      <c r="C46" s="6">
        <v>143.71356478164674</v>
      </c>
      <c r="D46" s="6">
        <v>160.35288</v>
      </c>
      <c r="E46" s="6">
        <v>156.19932</v>
      </c>
      <c r="F46" s="6">
        <v>180.20054999999999</v>
      </c>
      <c r="G46" s="6">
        <v>183.25531000000001</v>
      </c>
      <c r="H46" s="6">
        <v>194.73050119583561</v>
      </c>
      <c r="I46" s="6">
        <v>170.79306</v>
      </c>
      <c r="J46" s="6">
        <v>189.54919000000001</v>
      </c>
      <c r="K46" s="6">
        <v>185.40249</v>
      </c>
      <c r="L46" s="6">
        <v>158.29678000000001</v>
      </c>
      <c r="M46" s="6">
        <v>173.90397657258296</v>
      </c>
      <c r="N46" s="6">
        <v>19.776435734942783</v>
      </c>
      <c r="O46" s="6">
        <v>34.369964923086243</v>
      </c>
      <c r="P46" s="6">
        <v>17.698394767795232</v>
      </c>
      <c r="Q46" s="6">
        <v>26.034194160874549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3.9648406075594109</v>
      </c>
      <c r="D47" s="6">
        <v>-1.9999800000000001</v>
      </c>
      <c r="E47" s="6">
        <v>1.9999800000000001</v>
      </c>
      <c r="F47" s="6">
        <v>-1.9999899999999999</v>
      </c>
      <c r="G47" s="6">
        <v>4.9028700000000001</v>
      </c>
      <c r="H47" s="6">
        <v>5.9239611032149186</v>
      </c>
      <c r="I47" s="6">
        <v>5.8995899999999999</v>
      </c>
      <c r="J47" s="6">
        <v>1.0000199999999999</v>
      </c>
      <c r="K47" s="6">
        <v>5.9001299999999999</v>
      </c>
      <c r="L47" s="6">
        <v>2.9998999999999998</v>
      </c>
      <c r="M47" s="6">
        <v>0</v>
      </c>
      <c r="N47" s="6">
        <v>2.9621534221507853</v>
      </c>
      <c r="O47" s="6">
        <v>4.944115871493282</v>
      </c>
      <c r="P47" s="6">
        <v>1.9824056036661433</v>
      </c>
      <c r="Q47" s="6">
        <v>1.9824203851797688</v>
      </c>
      <c r="R47" s="6">
        <v>1.9585166998330648</v>
      </c>
    </row>
    <row r="48" spans="1:18" ht="11.25" customHeight="1" x14ac:dyDescent="0.25">
      <c r="A48" s="52" t="s">
        <v>197</v>
      </c>
      <c r="B48" s="53" t="s">
        <v>196</v>
      </c>
      <c r="C48" s="6">
        <v>3.0094573043918738</v>
      </c>
      <c r="D48" s="6">
        <v>1.0000100000000001</v>
      </c>
      <c r="E48" s="6">
        <v>0</v>
      </c>
      <c r="F48" s="6">
        <v>0</v>
      </c>
      <c r="G48" s="6">
        <v>2.0000599999999999</v>
      </c>
      <c r="H48" s="6">
        <v>0</v>
      </c>
      <c r="I48" s="6">
        <v>0</v>
      </c>
      <c r="J48" s="6">
        <v>1.0000199999999999</v>
      </c>
      <c r="K48" s="6">
        <v>1.0000199999999999</v>
      </c>
      <c r="L48" s="6">
        <v>0.99997000000000003</v>
      </c>
      <c r="M48" s="6">
        <v>1.0031552390416008</v>
      </c>
      <c r="N48" s="6">
        <v>0</v>
      </c>
      <c r="O48" s="6">
        <v>0</v>
      </c>
      <c r="P48" s="6">
        <v>2.0062899006969364</v>
      </c>
      <c r="Q48" s="6">
        <v>1.0031524853396725</v>
      </c>
      <c r="R48" s="6">
        <v>1.0031426076213505</v>
      </c>
    </row>
    <row r="49" spans="1:18" ht="11.25" customHeight="1" x14ac:dyDescent="0.25">
      <c r="A49" s="52" t="s">
        <v>195</v>
      </c>
      <c r="B49" s="53" t="s">
        <v>194</v>
      </c>
      <c r="C49" s="6">
        <v>-7.570983779165239</v>
      </c>
      <c r="D49" s="6">
        <v>5.0000600000000004</v>
      </c>
      <c r="E49" s="6">
        <v>5.8986299999999998</v>
      </c>
      <c r="F49" s="6">
        <v>-15.099959999999999</v>
      </c>
      <c r="G49" s="6">
        <v>10.900320000000001</v>
      </c>
      <c r="H49" s="6">
        <v>6.7350709802282216</v>
      </c>
      <c r="I49" s="6">
        <v>-4.2003000000000004</v>
      </c>
      <c r="J49" s="6">
        <v>0.80018999999999996</v>
      </c>
      <c r="K49" s="6">
        <v>1.70004</v>
      </c>
      <c r="L49" s="6">
        <v>-2.5000800000000001</v>
      </c>
      <c r="M49" s="6">
        <v>0</v>
      </c>
      <c r="N49" s="6">
        <v>0.83602099932598339</v>
      </c>
      <c r="O49" s="6">
        <v>-1.910764955444952</v>
      </c>
      <c r="P49" s="6">
        <v>-0.95539108502254255</v>
      </c>
      <c r="Q49" s="6">
        <v>0.95538331655255104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3.0579802575089126</v>
      </c>
      <c r="D50" s="6">
        <v>1.0022899999999999</v>
      </c>
      <c r="E50" s="6">
        <v>0.99999000000000005</v>
      </c>
      <c r="F50" s="6">
        <v>2.0000100000000001</v>
      </c>
      <c r="G50" s="6">
        <v>-0.99997000000000003</v>
      </c>
      <c r="H50" s="6">
        <v>1.0270323293617214</v>
      </c>
      <c r="I50" s="6">
        <v>-2.00136</v>
      </c>
      <c r="J50" s="6">
        <v>3.10005</v>
      </c>
      <c r="K50" s="6">
        <v>-0.99997999999999998</v>
      </c>
      <c r="L50" s="6">
        <v>0.99997000000000003</v>
      </c>
      <c r="M50" s="6">
        <v>-1.0270348222110981</v>
      </c>
      <c r="N50" s="6">
        <v>4.08426446507944</v>
      </c>
      <c r="O50" s="6">
        <v>-4.0842602010696654</v>
      </c>
      <c r="P50" s="6">
        <v>0</v>
      </c>
      <c r="Q50" s="6">
        <v>0</v>
      </c>
      <c r="R50" s="6">
        <v>1.0270270122793395</v>
      </c>
    </row>
    <row r="51" spans="1:18" ht="11.25" customHeight="1" x14ac:dyDescent="0.25">
      <c r="A51" s="52" t="s">
        <v>191</v>
      </c>
      <c r="B51" s="53" t="s">
        <v>190</v>
      </c>
      <c r="C51" s="6">
        <v>-40.126114664985522</v>
      </c>
      <c r="D51" s="6">
        <v>50.589660000000002</v>
      </c>
      <c r="E51" s="6">
        <v>-99.401049999999998</v>
      </c>
      <c r="F51" s="6">
        <v>119.40037</v>
      </c>
      <c r="G51" s="6">
        <v>-35.29909</v>
      </c>
      <c r="H51" s="6">
        <v>-30.572419808899635</v>
      </c>
      <c r="I51" s="6">
        <v>30.598009999999999</v>
      </c>
      <c r="J51" s="6">
        <v>11.50018</v>
      </c>
      <c r="K51" s="6">
        <v>20.100439999999999</v>
      </c>
      <c r="L51" s="6">
        <v>-12.40038</v>
      </c>
      <c r="M51" s="6">
        <v>-21.018394458878756</v>
      </c>
      <c r="N51" s="6">
        <v>17.196903470309476</v>
      </c>
      <c r="O51" s="6">
        <v>-29.616861376620797</v>
      </c>
      <c r="P51" s="6">
        <v>39.170462001214382</v>
      </c>
      <c r="Q51" s="6">
        <v>-66.876873164949984</v>
      </c>
      <c r="R51" s="6">
        <v>48.724147996760948</v>
      </c>
    </row>
    <row r="52" spans="1:18" ht="11.25" customHeight="1" x14ac:dyDescent="0.25">
      <c r="A52" s="46" t="s">
        <v>189</v>
      </c>
      <c r="B52" s="47" t="s">
        <v>188</v>
      </c>
      <c r="C52" s="5">
        <v>-255.06332417801556</v>
      </c>
      <c r="D52" s="5">
        <v>-88.800229999999999</v>
      </c>
      <c r="E52" s="5">
        <v>195</v>
      </c>
      <c r="F52" s="5">
        <v>148.59935999999999</v>
      </c>
      <c r="G52" s="5">
        <v>45.001339999999999</v>
      </c>
      <c r="H52" s="5">
        <v>-325.21297833551074</v>
      </c>
      <c r="I52" s="5">
        <v>56.898290000000003</v>
      </c>
      <c r="J52" s="5">
        <v>41.801310000000001</v>
      </c>
      <c r="K52" s="5">
        <v>34.901269999999997</v>
      </c>
      <c r="L52" s="5">
        <v>19.699919999999999</v>
      </c>
      <c r="M52" s="5">
        <v>-44.329793126697574</v>
      </c>
      <c r="N52" s="5">
        <v>-50.038732359725223</v>
      </c>
      <c r="O52" s="5">
        <v>315.58689837806435</v>
      </c>
      <c r="P52" s="5">
        <v>480.0798823505404</v>
      </c>
      <c r="Q52" s="5">
        <v>206.50828646500943</v>
      </c>
      <c r="R52" s="5">
        <v>588.13388326277197</v>
      </c>
    </row>
    <row r="53" spans="1:18" ht="11.25" customHeight="1" x14ac:dyDescent="0.25">
      <c r="A53" s="48" t="s">
        <v>187</v>
      </c>
      <c r="B53" s="49" t="s">
        <v>186</v>
      </c>
      <c r="C53" s="4">
        <v>-255.06332417801556</v>
      </c>
      <c r="D53" s="4">
        <v>-88.800229999999999</v>
      </c>
      <c r="E53" s="4">
        <v>195</v>
      </c>
      <c r="F53" s="4">
        <v>148.59935999999999</v>
      </c>
      <c r="G53" s="4">
        <v>45.001339999999999</v>
      </c>
      <c r="H53" s="4">
        <v>-325.21297833551074</v>
      </c>
      <c r="I53" s="4">
        <v>56.898290000000003</v>
      </c>
      <c r="J53" s="4">
        <v>41.801310000000001</v>
      </c>
      <c r="K53" s="4">
        <v>34.901269999999997</v>
      </c>
      <c r="L53" s="4">
        <v>19.699919999999999</v>
      </c>
      <c r="M53" s="4">
        <v>-44.305909252116919</v>
      </c>
      <c r="N53" s="4">
        <v>-50.038732359725223</v>
      </c>
      <c r="O53" s="4">
        <v>315.56301380680259</v>
      </c>
      <c r="P53" s="4">
        <v>480.1276508101289</v>
      </c>
      <c r="Q53" s="4">
        <v>206.50828646500943</v>
      </c>
      <c r="R53" s="4">
        <v>591.21499682617502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-2.3883874580657515E-2</v>
      </c>
      <c r="N54" s="4">
        <v>0</v>
      </c>
      <c r="O54" s="4">
        <v>2.3884571261737961E-2</v>
      </c>
      <c r="P54" s="4">
        <v>-4.7768459588504834E-2</v>
      </c>
      <c r="Q54" s="4">
        <v>0</v>
      </c>
      <c r="R54" s="4">
        <v>-3.0811135634030204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-2.3883874580657515E-2</v>
      </c>
      <c r="N55" s="7">
        <v>0</v>
      </c>
      <c r="O55" s="7">
        <v>0</v>
      </c>
      <c r="P55" s="7">
        <v>-2.38838522708552E-2</v>
      </c>
      <c r="Q55" s="7">
        <v>0</v>
      </c>
      <c r="R55" s="7">
        <v>-2.9616905563115985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2.3884571261737961E-2</v>
      </c>
      <c r="P56" s="7">
        <v>-2.3884607317649634E-2</v>
      </c>
      <c r="Q56" s="7">
        <v>0</v>
      </c>
      <c r="R56" s="7">
        <v>-0.11942300709142199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0.28661520674105889</v>
      </c>
      <c r="D60" s="5">
        <v>0</v>
      </c>
      <c r="E60" s="5">
        <v>0.1</v>
      </c>
      <c r="F60" s="5">
        <v>-0.2</v>
      </c>
      <c r="G60" s="5">
        <v>-0.1</v>
      </c>
      <c r="H60" s="5">
        <v>-0.2388458966275005</v>
      </c>
      <c r="I60" s="5">
        <v>-10.09985</v>
      </c>
      <c r="J60" s="5">
        <v>-0.59996000000000005</v>
      </c>
      <c r="K60" s="5">
        <v>-16.99915</v>
      </c>
      <c r="L60" s="5">
        <v>-25.39941</v>
      </c>
      <c r="M60" s="5">
        <v>-20.946785134231369</v>
      </c>
      <c r="N60" s="5">
        <v>-32.88940582815669</v>
      </c>
      <c r="O60" s="5">
        <v>-32.650219098610876</v>
      </c>
      <c r="P60" s="5">
        <v>-25.652037532030157</v>
      </c>
      <c r="Q60" s="5">
        <v>35.230157910102932</v>
      </c>
      <c r="R60" s="5">
        <v>-7.189265018305214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0.79977000000000009</v>
      </c>
      <c r="J61" s="5">
        <v>62.701769999999996</v>
      </c>
      <c r="K61" s="5">
        <v>99.495549999999994</v>
      </c>
      <c r="L61" s="5">
        <v>10.699770000000001</v>
      </c>
      <c r="M61" s="5">
        <v>-62.553733490432712</v>
      </c>
      <c r="N61" s="5">
        <v>-12.729233788390722</v>
      </c>
      <c r="O61" s="5">
        <v>70.961168370820886</v>
      </c>
      <c r="P61" s="5">
        <v>59.353230035279388</v>
      </c>
      <c r="Q61" s="5">
        <v>-41.725947967293962</v>
      </c>
      <c r="R61" s="5">
        <v>-6.5921499119704521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0.79977000000000009</v>
      </c>
      <c r="J68" s="4">
        <v>62.701769999999996</v>
      </c>
      <c r="K68" s="4">
        <v>99.495549999999994</v>
      </c>
      <c r="L68" s="4">
        <v>10.699770000000001</v>
      </c>
      <c r="M68" s="4">
        <v>-62.553733490432712</v>
      </c>
      <c r="N68" s="4">
        <v>-12.729233788390722</v>
      </c>
      <c r="O68" s="4">
        <v>70.961168370820886</v>
      </c>
      <c r="P68" s="4">
        <v>59.353230035279388</v>
      </c>
      <c r="Q68" s="4">
        <v>-41.725947967293962</v>
      </c>
      <c r="R68" s="4">
        <v>-6.5921499119704521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0.79977000000000009</v>
      </c>
      <c r="J73" s="7">
        <v>62.701769999999996</v>
      </c>
      <c r="K73" s="7">
        <v>99.495549999999994</v>
      </c>
      <c r="L73" s="7">
        <v>10.699770000000001</v>
      </c>
      <c r="M73" s="7">
        <v>-62.553733490432712</v>
      </c>
      <c r="N73" s="7">
        <v>-12.729233788390722</v>
      </c>
      <c r="O73" s="7">
        <v>70.961168370820886</v>
      </c>
      <c r="P73" s="7">
        <v>59.353230035279388</v>
      </c>
      <c r="Q73" s="7">
        <v>-41.725947967293962</v>
      </c>
      <c r="R73" s="7">
        <v>-6.5921499119704521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0.34383000000000002</v>
      </c>
      <c r="J74" s="6">
        <v>16.47832</v>
      </c>
      <c r="K74" s="6">
        <v>-2.3001399999999999</v>
      </c>
      <c r="L74" s="6">
        <v>7.90069</v>
      </c>
      <c r="M74" s="6">
        <v>-5.5651075716913914</v>
      </c>
      <c r="N74" s="6">
        <v>0.16688061286840189</v>
      </c>
      <c r="O74" s="6">
        <v>6.4488444831095242</v>
      </c>
      <c r="P74" s="6">
        <v>-5.1590690729252273</v>
      </c>
      <c r="Q74" s="6">
        <v>-9.0282774571856308</v>
      </c>
      <c r="R74" s="6">
        <v>-1.2897684711714061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0.45594000000000001</v>
      </c>
      <c r="J75" s="6">
        <v>46.22345</v>
      </c>
      <c r="K75" s="6">
        <v>101.79568999999999</v>
      </c>
      <c r="L75" s="6">
        <v>2.79908</v>
      </c>
      <c r="M75" s="6">
        <v>-56.98862591874132</v>
      </c>
      <c r="N75" s="6">
        <v>-12.896114401259124</v>
      </c>
      <c r="O75" s="6">
        <v>64.512323887711361</v>
      </c>
      <c r="P75" s="6">
        <v>64.512299108204616</v>
      </c>
      <c r="Q75" s="6">
        <v>-32.697670510108331</v>
      </c>
      <c r="R75" s="6">
        <v>-5.3023814407990457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84.145447392544739</v>
      </c>
      <c r="D79" s="5">
        <v>84.600160000000002</v>
      </c>
      <c r="E79" s="5">
        <v>76.400000000000006</v>
      </c>
      <c r="F79" s="5">
        <v>51.8994</v>
      </c>
      <c r="G79" s="5">
        <v>115.40326</v>
      </c>
      <c r="H79" s="5">
        <v>-21.973830121924479</v>
      </c>
      <c r="I79" s="5">
        <v>58.098260000000003</v>
      </c>
      <c r="J79" s="5">
        <v>56.501869999999997</v>
      </c>
      <c r="K79" s="5">
        <v>56.502020000000002</v>
      </c>
      <c r="L79" s="5">
        <v>-54.59995</v>
      </c>
      <c r="M79" s="5">
        <v>-50.062082964425834</v>
      </c>
      <c r="N79" s="5">
        <v>-16.552186230364995</v>
      </c>
      <c r="O79" s="5">
        <v>155.91831996460465</v>
      </c>
      <c r="P79" s="5">
        <v>1.4091914425059446</v>
      </c>
      <c r="Q79" s="5">
        <v>115.6266181659948</v>
      </c>
      <c r="R79" s="5">
        <v>44.067046335686129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cover</vt:lpstr>
      <vt:lpstr>index</vt:lpstr>
      <vt:lpstr>prod</vt:lpstr>
      <vt:lpstr>prodrec</vt:lpstr>
      <vt:lpstr>fos</vt:lpstr>
      <vt:lpstr>recycl</vt:lpstr>
      <vt:lpstr>imp</vt:lpstr>
      <vt:lpstr>stc</vt:lpstr>
      <vt:lpstr>duse</vt:lpstr>
      <vt:lpstr>exp</vt:lpstr>
      <vt:lpstr>bun</vt:lpstr>
      <vt:lpstr>buni</vt:lpstr>
      <vt:lpstr>bune</vt:lpstr>
      <vt:lpstr>GIC</vt:lpstr>
      <vt:lpstr>TITOT</vt:lpstr>
      <vt:lpstr>tipgn</vt:lpstr>
      <vt:lpstr>tipgt</vt:lpstr>
      <vt:lpstr>tipgtele</vt:lpstr>
      <vt:lpstr>tipgtchp</vt:lpstr>
      <vt:lpstr>B_101017</vt:lpstr>
      <vt:lpstr>tidh</vt:lpstr>
      <vt:lpstr>tirf</vt:lpstr>
      <vt:lpstr>tick</vt:lpstr>
      <vt:lpstr>tibf</vt:lpstr>
      <vt:lpstr>tigw</vt:lpstr>
      <vt:lpstr>tipf</vt:lpstr>
      <vt:lpstr>tibr</vt:lpstr>
      <vt:lpstr>tich</vt:lpstr>
      <vt:lpstr>ticl</vt:lpstr>
      <vt:lpstr>tibg</vt:lpstr>
      <vt:lpstr>tigl</vt:lpstr>
      <vt:lpstr>TOTOT</vt:lpstr>
      <vt:lpstr>topgn</vt:lpstr>
      <vt:lpstr>topgt</vt:lpstr>
      <vt:lpstr>topgtele</vt:lpstr>
      <vt:lpstr>topgtchp</vt:lpstr>
      <vt:lpstr>todh</vt:lpstr>
      <vt:lpstr>torf</vt:lpstr>
      <vt:lpstr>tock</vt:lpstr>
      <vt:lpstr>tobf</vt:lpstr>
      <vt:lpstr>togw</vt:lpstr>
      <vt:lpstr>topf</vt:lpstr>
      <vt:lpstr>tobr</vt:lpstr>
      <vt:lpstr>toch</vt:lpstr>
      <vt:lpstr>TRANS</vt:lpstr>
      <vt:lpstr>transint</vt:lpstr>
      <vt:lpstr>transptr</vt:lpstr>
      <vt:lpstr>transret</vt:lpstr>
      <vt:lpstr>CEN</vt:lpstr>
      <vt:lpstr>cenpd</vt:lpstr>
      <vt:lpstr>cenpu</vt:lpstr>
      <vt:lpstr>cenrf</vt:lpstr>
      <vt:lpstr>cenog</vt:lpstr>
      <vt:lpstr>cennu</vt:lpstr>
      <vt:lpstr>cencm</vt:lpstr>
      <vt:lpstr>cenck</vt:lpstr>
      <vt:lpstr>cenbf</vt:lpstr>
      <vt:lpstr>cengw</vt:lpstr>
      <vt:lpstr>cenpf</vt:lpstr>
      <vt:lpstr>cenbr</vt:lpstr>
      <vt:lpstr>cench</vt:lpstr>
      <vt:lpstr>cencl</vt:lpstr>
      <vt:lpstr>cenlr</vt:lpstr>
      <vt:lpstr>cenbg</vt:lpstr>
      <vt:lpstr>cengl</vt:lpstr>
      <vt:lpstr>cenns</vt:lpstr>
      <vt:lpstr>LOS</vt:lpstr>
      <vt:lpstr>AVFCO</vt:lpstr>
      <vt:lpstr>CFNEN</vt:lpstr>
      <vt:lpstr>B_101603</vt:lpstr>
      <vt:lpstr>B_101604</vt:lpstr>
      <vt:lpstr>B_101605</vt:lpstr>
      <vt:lpstr>cpch</vt:lpstr>
      <vt:lpstr>B_101606</vt:lpstr>
      <vt:lpstr>B_101607</vt:lpstr>
      <vt:lpstr>B_101608</vt:lpstr>
      <vt:lpstr>CF</vt:lpstr>
      <vt:lpstr>CIN</vt:lpstr>
      <vt:lpstr>cisi</vt:lpstr>
      <vt:lpstr>cisb</vt:lpstr>
      <vt:lpstr>cise</vt:lpstr>
      <vt:lpstr>cnfm</vt:lpstr>
      <vt:lpstr>cnfa</vt:lpstr>
      <vt:lpstr>cnfp</vt:lpstr>
      <vt:lpstr>cnfs</vt:lpstr>
      <vt:lpstr>cnfo</vt:lpstr>
      <vt:lpstr>cchi</vt:lpstr>
      <vt:lpstr>cbch</vt:lpstr>
      <vt:lpstr>coch</vt:lpstr>
      <vt:lpstr>cpha</vt:lpstr>
      <vt:lpstr>cnmm</vt:lpstr>
      <vt:lpstr>ccem</vt:lpstr>
      <vt:lpstr>ccer</vt:lpstr>
      <vt:lpstr>cgla</vt:lpstr>
      <vt:lpstr>cppa</vt:lpstr>
      <vt:lpstr>cpul</vt:lpstr>
      <vt:lpstr>cpap</vt:lpstr>
      <vt:lpstr>cprp</vt:lpstr>
      <vt:lpstr>cfbt</vt:lpstr>
      <vt:lpstr>ctre</vt:lpstr>
      <vt:lpstr>cmae</vt:lpstr>
      <vt:lpstr>ctel</vt:lpstr>
      <vt:lpstr>cwwp</vt:lpstr>
      <vt:lpstr>cmiq</vt:lpstr>
      <vt:lpstr>ccon</vt:lpstr>
      <vt:lpstr>cnsi</vt:lpstr>
      <vt:lpstr>CDM</vt:lpstr>
      <vt:lpstr>cres</vt:lpstr>
      <vt:lpstr>cressh</vt:lpstr>
      <vt:lpstr>cressc</vt:lpstr>
      <vt:lpstr>creswh</vt:lpstr>
      <vt:lpstr>cresco</vt:lpstr>
      <vt:lpstr>cresrf</vt:lpstr>
      <vt:lpstr>creswm</vt:lpstr>
      <vt:lpstr>cresdr</vt:lpstr>
      <vt:lpstr>cresdw</vt:lpstr>
      <vt:lpstr>crestv</vt:lpstr>
      <vt:lpstr>cresit</vt:lpstr>
      <vt:lpstr>cresli</vt:lpstr>
      <vt:lpstr>cresoa</vt:lpstr>
      <vt:lpstr>cser</vt:lpstr>
      <vt:lpstr>csersh</vt:lpstr>
      <vt:lpstr>csersc</vt:lpstr>
      <vt:lpstr>cserhw</vt:lpstr>
      <vt:lpstr>cserca</vt:lpstr>
      <vt:lpstr>cserve</vt:lpstr>
      <vt:lpstr>csersl</vt:lpstr>
      <vt:lpstr>cserbl</vt:lpstr>
      <vt:lpstr>csercr</vt:lpstr>
      <vt:lpstr>cserbt</vt:lpstr>
      <vt:lpstr>cserit</vt:lpstr>
      <vt:lpstr>cagr</vt:lpstr>
      <vt:lpstr>CTR</vt:lpstr>
      <vt:lpstr>ctro</vt:lpstr>
      <vt:lpstr>cp2w</vt:lpstr>
      <vt:lpstr>ccar</vt:lpstr>
      <vt:lpstr>cbus</vt:lpstr>
      <vt:lpstr>clcv</vt:lpstr>
      <vt:lpstr>chdv</vt:lpstr>
      <vt:lpstr>ctra</vt:lpstr>
      <vt:lpstr>crtp</vt:lpstr>
      <vt:lpstr>crth</vt:lpstr>
      <vt:lpstr>crtm</vt:lpstr>
      <vt:lpstr>crtf</vt:lpstr>
      <vt:lpstr>ctav</vt:lpstr>
      <vt:lpstr>capd</vt:lpstr>
      <vt:lpstr>capi</vt:lpstr>
      <vt:lpstr>cape</vt:lpstr>
      <vt:lpstr>cafi</vt:lpstr>
      <vt:lpstr>cafe</vt:lpstr>
      <vt:lpstr>ctdn</vt:lpstr>
      <vt:lpstr>cncs</vt:lpstr>
      <vt:lpstr>cniw</vt:lpstr>
      <vt:lpstr>ctpi</vt:lpstr>
      <vt:lpstr>STDIF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subject/>
  <dc:creator>JRC C.6</dc:creator>
  <cp:lastModifiedBy>ROZSAI Mate (JRC-SEVILLA)</cp:lastModifiedBy>
  <dcterms:created xsi:type="dcterms:W3CDTF">2018-07-19T13:47:02Z</dcterms:created>
  <dcterms:modified xsi:type="dcterms:W3CDTF">2018-07-19T13:47:04Z</dcterms:modified>
</cp:coreProperties>
</file>