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H107" i="8"/>
  <c r="G107" i="8"/>
  <c r="F107" i="8"/>
  <c r="C107" i="8"/>
  <c r="I107" i="8"/>
  <c r="E107" i="8"/>
  <c r="D107" i="8"/>
  <c r="B107" i="8"/>
  <c r="B101" i="8"/>
  <c r="B100" i="8" s="1"/>
  <c r="Q101" i="8"/>
  <c r="P101" i="8"/>
  <c r="O101" i="8"/>
  <c r="N101" i="8"/>
  <c r="M101" i="8"/>
  <c r="L101" i="8"/>
  <c r="K101" i="8"/>
  <c r="J101" i="8"/>
  <c r="H101" i="8"/>
  <c r="G101" i="8"/>
  <c r="F101" i="8"/>
  <c r="C101" i="8"/>
  <c r="C100" i="8" s="1"/>
  <c r="I101" i="8"/>
  <c r="I100" i="8" s="1"/>
  <c r="E101" i="8"/>
  <c r="D101" i="8"/>
  <c r="O94" i="8"/>
  <c r="M94" i="8"/>
  <c r="Q94" i="8"/>
  <c r="L94" i="8"/>
  <c r="J94" i="8"/>
  <c r="I94" i="8"/>
  <c r="H94" i="8"/>
  <c r="G94" i="8"/>
  <c r="F94" i="8"/>
  <c r="E94" i="8"/>
  <c r="D94" i="8"/>
  <c r="C94" i="8"/>
  <c r="B94" i="8"/>
  <c r="P94" i="8"/>
  <c r="N94" i="8"/>
  <c r="K94" i="8"/>
  <c r="G87" i="8"/>
  <c r="G85" i="8" s="1"/>
  <c r="E87" i="8"/>
  <c r="P87" i="8"/>
  <c r="O87" i="8"/>
  <c r="O85" i="8" s="1"/>
  <c r="N87" i="8"/>
  <c r="N85" i="8" s="1"/>
  <c r="K87" i="8"/>
  <c r="K85" i="8" s="1"/>
  <c r="I87" i="8"/>
  <c r="D87" i="8"/>
  <c r="B87" i="8"/>
  <c r="Q87" i="8"/>
  <c r="Q197" i="8" s="1"/>
  <c r="M87" i="8"/>
  <c r="L87" i="8"/>
  <c r="J87" i="8"/>
  <c r="H87" i="8"/>
  <c r="H85" i="8" s="1"/>
  <c r="F87" i="8"/>
  <c r="C87" i="8"/>
  <c r="C170" i="8" s="1"/>
  <c r="L85" i="8"/>
  <c r="F85" i="8"/>
  <c r="C85" i="8"/>
  <c r="L80" i="8"/>
  <c r="D80" i="8"/>
  <c r="Q80" i="8"/>
  <c r="O80" i="8"/>
  <c r="M80" i="8"/>
  <c r="Q192" i="8"/>
  <c r="M192" i="8"/>
  <c r="K192" i="8"/>
  <c r="I192" i="8"/>
  <c r="G192" i="8"/>
  <c r="E192" i="8"/>
  <c r="C192" i="8"/>
  <c r="P84" i="9"/>
  <c r="M191" i="8"/>
  <c r="I191" i="8"/>
  <c r="H84" i="9"/>
  <c r="E191" i="8"/>
  <c r="E189" i="8"/>
  <c r="P24" i="8"/>
  <c r="E81" i="9"/>
  <c r="C188" i="8"/>
  <c r="Q187" i="8"/>
  <c r="O23" i="8"/>
  <c r="L80" i="9"/>
  <c r="K23" i="8"/>
  <c r="K214" i="8" s="1"/>
  <c r="D80" i="9"/>
  <c r="N22" i="8"/>
  <c r="K79" i="9"/>
  <c r="J22" i="8"/>
  <c r="J213" i="8" s="1"/>
  <c r="C79" i="9"/>
  <c r="E185" i="8"/>
  <c r="C185" i="8"/>
  <c r="M18" i="8"/>
  <c r="M209" i="8" s="1"/>
  <c r="J18" i="8"/>
  <c r="P17" i="8"/>
  <c r="I17" i="8"/>
  <c r="K180" i="8"/>
  <c r="J180" i="8"/>
  <c r="H16" i="8"/>
  <c r="E180" i="8"/>
  <c r="C180" i="8"/>
  <c r="P15" i="8"/>
  <c r="M179" i="8"/>
  <c r="I179" i="8"/>
  <c r="H179" i="8"/>
  <c r="F179" i="8"/>
  <c r="E179" i="8"/>
  <c r="Q178" i="8"/>
  <c r="C14" i="8"/>
  <c r="C205" i="8" s="1"/>
  <c r="K177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C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C169" i="8"/>
  <c r="J219" i="8"/>
  <c r="H165" i="8"/>
  <c r="G165" i="8"/>
  <c r="F219" i="8"/>
  <c r="D165" i="8"/>
  <c r="Q218" i="8"/>
  <c r="M218" i="8"/>
  <c r="E218" i="8"/>
  <c r="C164" i="8"/>
  <c r="P163" i="8"/>
  <c r="I217" i="8"/>
  <c r="D163" i="8"/>
  <c r="Q19" i="8"/>
  <c r="M19" i="8"/>
  <c r="N204" i="8"/>
  <c r="G11" i="8"/>
  <c r="G202" i="8" s="1"/>
  <c r="M197" i="8"/>
  <c r="J197" i="8"/>
  <c r="F197" i="8"/>
  <c r="O196" i="8"/>
  <c r="M196" i="8"/>
  <c r="K196" i="8"/>
  <c r="G196" i="8"/>
  <c r="E196" i="8"/>
  <c r="C196" i="8"/>
  <c r="Q85" i="8" l="1"/>
  <c r="P85" i="8"/>
  <c r="Q100" i="8"/>
  <c r="Q84" i="8" s="1"/>
  <c r="D100" i="8"/>
  <c r="I184" i="8"/>
  <c r="E100" i="8"/>
  <c r="I85" i="8"/>
  <c r="I84" i="8" s="1"/>
  <c r="J85" i="8"/>
  <c r="F100" i="8"/>
  <c r="F84" i="8" s="1"/>
  <c r="G100" i="8"/>
  <c r="G84" i="8" s="1"/>
  <c r="H100" i="8"/>
  <c r="H84" i="8" s="1"/>
  <c r="M85" i="8"/>
  <c r="J100" i="8"/>
  <c r="K100" i="8"/>
  <c r="K84" i="8" s="1"/>
  <c r="B85" i="8"/>
  <c r="B84" i="8" s="1"/>
  <c r="M100" i="8"/>
  <c r="M210" i="8" s="1"/>
  <c r="C84" i="8"/>
  <c r="N100" i="8"/>
  <c r="N84" i="8" s="1"/>
  <c r="O100" i="8"/>
  <c r="O84" i="8" s="1"/>
  <c r="L100" i="8"/>
  <c r="L84" i="8" s="1"/>
  <c r="D85" i="8"/>
  <c r="D84" i="8" s="1"/>
  <c r="E85" i="8"/>
  <c r="E84" i="8" s="1"/>
  <c r="P100" i="8"/>
  <c r="P84" i="8" s="1"/>
  <c r="M204" i="8"/>
  <c r="O192" i="8"/>
  <c r="O204" i="8"/>
  <c r="J62" i="9"/>
  <c r="I197" i="8"/>
  <c r="I19" i="8"/>
  <c r="I210" i="8" s="1"/>
  <c r="G188" i="8"/>
  <c r="B82" i="11"/>
  <c r="O177" i="8"/>
  <c r="N197" i="8"/>
  <c r="G176" i="8"/>
  <c r="O180" i="8"/>
  <c r="H80" i="8"/>
  <c r="Q204" i="8"/>
  <c r="Q174" i="8"/>
  <c r="D12" i="8"/>
  <c r="D203" i="8" s="1"/>
  <c r="K203" i="8"/>
  <c r="J173" i="8"/>
  <c r="G71" i="9"/>
  <c r="P206" i="8"/>
  <c r="P215" i="8"/>
  <c r="I196" i="8"/>
  <c r="O198" i="8"/>
  <c r="J211" i="8"/>
  <c r="E184" i="8"/>
  <c r="E170" i="8"/>
  <c r="N179" i="8"/>
  <c r="Q191" i="8"/>
  <c r="Q217" i="8"/>
  <c r="N219" i="8"/>
  <c r="I170" i="8"/>
  <c r="O176" i="8"/>
  <c r="I178" i="8"/>
  <c r="E80" i="8"/>
  <c r="E178" i="8"/>
  <c r="E187" i="8"/>
  <c r="C204" i="8"/>
  <c r="E204" i="8"/>
  <c r="F204" i="8"/>
  <c r="G204" i="8"/>
  <c r="N211" i="8"/>
  <c r="G164" i="8"/>
  <c r="B165" i="8"/>
  <c r="E172" i="8"/>
  <c r="Q203" i="8"/>
  <c r="G80" i="8"/>
  <c r="Q196" i="8"/>
  <c r="I204" i="8"/>
  <c r="I218" i="8"/>
  <c r="M170" i="8"/>
  <c r="G172" i="8"/>
  <c r="I80" i="8"/>
  <c r="O157" i="8"/>
  <c r="K204" i="8"/>
  <c r="L24" i="8"/>
  <c r="L215" i="8" s="1"/>
  <c r="O170" i="8"/>
  <c r="I172" i="8"/>
  <c r="O71" i="9"/>
  <c r="I180" i="8"/>
  <c r="I189" i="8"/>
  <c r="B80" i="8"/>
  <c r="J204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6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K58" i="8" s="1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M58" i="8" s="1"/>
  <c r="Q67" i="8"/>
  <c r="C74" i="8"/>
  <c r="G74" i="8"/>
  <c r="K74" i="8"/>
  <c r="O74" i="8"/>
  <c r="O73" i="8" s="1"/>
  <c r="D74" i="8"/>
  <c r="D73" i="8" s="1"/>
  <c r="H74" i="8"/>
  <c r="L74" i="8"/>
  <c r="L73" i="8" s="1"/>
  <c r="P74" i="8"/>
  <c r="P73" i="8" s="1"/>
  <c r="E74" i="8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F73" i="8" s="1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N4" i="10" s="1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O60" i="11" s="1"/>
  <c r="D69" i="11"/>
  <c r="H69" i="11"/>
  <c r="H60" i="11" s="1"/>
  <c r="L69" i="1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K76" i="11"/>
  <c r="O76" i="11"/>
  <c r="C127" i="8"/>
  <c r="C46" i="11" s="1"/>
  <c r="Q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Q183" i="8" l="1"/>
  <c r="J4" i="10"/>
  <c r="G183" i="8"/>
  <c r="G73" i="8"/>
  <c r="G57" i="8" s="1"/>
  <c r="I58" i="8"/>
  <c r="F4" i="9"/>
  <c r="J73" i="8"/>
  <c r="E73" i="8"/>
  <c r="Q210" i="8"/>
  <c r="K183" i="8"/>
  <c r="J4" i="9"/>
  <c r="Q75" i="11"/>
  <c r="N75" i="11"/>
  <c r="J75" i="11"/>
  <c r="C75" i="11"/>
  <c r="M75" i="11"/>
  <c r="L75" i="11"/>
  <c r="H75" i="11"/>
  <c r="K75" i="11"/>
  <c r="Q60" i="11"/>
  <c r="Q59" i="11" s="1"/>
  <c r="O75" i="11"/>
  <c r="O59" i="11" s="1"/>
  <c r="M60" i="11"/>
  <c r="K4" i="10"/>
  <c r="C4" i="10"/>
  <c r="C47" i="10" s="1"/>
  <c r="G4" i="10"/>
  <c r="Q4" i="10"/>
  <c r="N42" i="9"/>
  <c r="N4" i="9"/>
  <c r="N47" i="10" s="1"/>
  <c r="C73" i="8"/>
  <c r="P183" i="8"/>
  <c r="H183" i="8"/>
  <c r="N183" i="8"/>
  <c r="F183" i="8"/>
  <c r="G210" i="8"/>
  <c r="G75" i="11"/>
  <c r="P75" i="11"/>
  <c r="H73" i="8"/>
  <c r="H57" i="8" s="1"/>
  <c r="J183" i="8"/>
  <c r="N76" i="9"/>
  <c r="F75" i="11"/>
  <c r="Q42" i="9"/>
  <c r="Q76" i="9" s="1"/>
  <c r="K73" i="8"/>
  <c r="K57" i="8" s="1"/>
  <c r="M84" i="8"/>
  <c r="O33" i="10"/>
  <c r="H4" i="10"/>
  <c r="K33" i="10"/>
  <c r="O4" i="9"/>
  <c r="O58" i="8"/>
  <c r="O57" i="8" s="1"/>
  <c r="K60" i="11"/>
  <c r="K59" i="11" s="1"/>
  <c r="K4" i="9"/>
  <c r="K47" i="10" s="1"/>
  <c r="Q112" i="8"/>
  <c r="G60" i="11"/>
  <c r="C58" i="8"/>
  <c r="C57" i="8" s="1"/>
  <c r="I42" i="9"/>
  <c r="I76" i="9" s="1"/>
  <c r="Q4" i="9"/>
  <c r="Q47" i="10" s="1"/>
  <c r="P58" i="8"/>
  <c r="P57" i="8" s="1"/>
  <c r="D58" i="8"/>
  <c r="D57" i="8" s="1"/>
  <c r="O4" i="10"/>
  <c r="J84" i="8"/>
  <c r="L60" i="11"/>
  <c r="L59" i="11" s="1"/>
  <c r="M4" i="9"/>
  <c r="L183" i="8"/>
  <c r="I4" i="9"/>
  <c r="F33" i="10"/>
  <c r="P33" i="10"/>
  <c r="Q156" i="8"/>
  <c r="J60" i="11"/>
  <c r="J59" i="11" s="1"/>
  <c r="C112" i="8"/>
  <c r="C111" i="8" s="1"/>
  <c r="C33" i="10"/>
  <c r="J127" i="8"/>
  <c r="J46" i="11" s="1"/>
  <c r="E75" i="11"/>
  <c r="E59" i="11" s="1"/>
  <c r="D75" i="11"/>
  <c r="E58" i="8"/>
  <c r="C60" i="11"/>
  <c r="C59" i="11" s="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H59" i="1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/>
  <c r="P59" i="11" l="1"/>
  <c r="E57" i="8"/>
  <c r="M59" i="11"/>
  <c r="O111" i="8"/>
  <c r="B47" i="10"/>
  <c r="O47" i="10"/>
  <c r="I47" i="10"/>
  <c r="E47" i="10"/>
  <c r="G59" i="11"/>
  <c r="J111" i="8"/>
  <c r="K111" i="8"/>
  <c r="M47" i="10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7" i="4"/>
  <c r="B20" i="4"/>
  <c r="B12" i="4"/>
  <c r="B9" i="4"/>
  <c r="B6" i="4"/>
  <c r="B8" i="4"/>
  <c r="B15" i="4"/>
  <c r="B16" i="4"/>
  <c r="B22" i="4"/>
  <c r="B11" i="4"/>
  <c r="B4" i="4"/>
  <c r="B18" i="4"/>
  <c r="B13" i="4"/>
  <c r="B21" i="4"/>
  <c r="B7" i="4"/>
  <c r="P215" i="11" l="1"/>
  <c r="H210" i="11"/>
  <c r="P208" i="11"/>
  <c r="H208" i="11"/>
  <c r="P203" i="11"/>
  <c r="H201" i="11"/>
  <c r="P200" i="11"/>
  <c r="P198" i="11"/>
  <c r="P221" i="11"/>
  <c r="H220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30" i="11"/>
  <c r="Q129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D138" i="11"/>
  <c r="P137" i="11"/>
  <c r="L137" i="11"/>
  <c r="D137" i="11"/>
  <c r="P136" i="11"/>
  <c r="D136" i="11"/>
  <c r="P135" i="11"/>
  <c r="L135" i="11"/>
  <c r="H216" i="11"/>
  <c r="D216" i="11"/>
  <c r="D135" i="11"/>
  <c r="P134" i="11"/>
  <c r="L134" i="11"/>
  <c r="D134" i="11"/>
  <c r="P133" i="11"/>
  <c r="L133" i="11"/>
  <c r="D133" i="11"/>
  <c r="P132" i="11"/>
  <c r="L132" i="11"/>
  <c r="D132" i="11"/>
  <c r="P130" i="11"/>
  <c r="L130" i="11"/>
  <c r="D130" i="11"/>
  <c r="L210" i="11"/>
  <c r="L129" i="11"/>
  <c r="H129" i="11"/>
  <c r="D210" i="11"/>
  <c r="P128" i="11"/>
  <c r="L128" i="11"/>
  <c r="D128" i="11"/>
  <c r="P127" i="11"/>
  <c r="L208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P122" i="11"/>
  <c r="L122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P119" i="11"/>
  <c r="L119" i="11"/>
  <c r="H200" i="11"/>
  <c r="H119" i="11"/>
  <c r="D119" i="11"/>
  <c r="P118" i="11"/>
  <c r="L118" i="11"/>
  <c r="H118" i="11"/>
  <c r="H117" i="11"/>
  <c r="D198" i="11"/>
  <c r="D117" i="11"/>
  <c r="L140" i="11"/>
  <c r="H140" i="11"/>
  <c r="P139" i="11"/>
  <c r="L220" i="11"/>
  <c r="L139" i="11"/>
  <c r="H139" i="11"/>
  <c r="D220" i="11"/>
  <c r="D139" i="11"/>
  <c r="J137" i="11"/>
  <c r="J136" i="11"/>
  <c r="F135" i="11"/>
  <c r="N134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E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I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G121" i="11"/>
  <c r="C121" i="11"/>
  <c r="O120" i="11"/>
  <c r="K120" i="11"/>
  <c r="G120" i="11"/>
  <c r="C120" i="11"/>
  <c r="O119" i="11"/>
  <c r="K119" i="11"/>
  <c r="C119" i="11"/>
  <c r="O118" i="11"/>
  <c r="K118" i="11"/>
  <c r="G118" i="11"/>
  <c r="C118" i="11"/>
  <c r="O117" i="11"/>
  <c r="K117" i="11"/>
  <c r="G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Q133" i="11"/>
  <c r="Q126" i="11"/>
  <c r="M126" i="11"/>
  <c r="I123" i="11"/>
  <c r="E123" i="11"/>
  <c r="Q122" i="11"/>
  <c r="I122" i="11"/>
  <c r="Q121" i="11"/>
  <c r="M121" i="11"/>
  <c r="I121" i="11"/>
  <c r="M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37" i="11"/>
  <c r="L136" i="11"/>
  <c r="H136" i="11"/>
  <c r="H135" i="11"/>
  <c r="H134" i="11"/>
  <c r="H133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0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I201" i="11"/>
  <c r="Q208" i="11"/>
  <c r="I214" i="11"/>
  <c r="Q213" i="11"/>
  <c r="B199" i="11"/>
  <c r="J214" i="11"/>
  <c r="J220" i="11"/>
  <c r="Q198" i="11"/>
  <c r="Q200" i="11"/>
  <c r="Q203" i="11"/>
  <c r="Q215" i="11"/>
  <c r="P214" i="11"/>
  <c r="Q219" i="11"/>
  <c r="Q220" i="11"/>
  <c r="B215" i="11"/>
  <c r="B221" i="11"/>
  <c r="P220" i="11"/>
  <c r="P219" i="11"/>
  <c r="L219" i="11"/>
  <c r="L138" i="11"/>
  <c r="Q201" i="11"/>
  <c r="I202" i="11"/>
  <c r="N199" i="11"/>
  <c r="N204" i="11"/>
  <c r="J210" i="11"/>
  <c r="N198" i="11"/>
  <c r="O207" i="11"/>
  <c r="J217" i="11"/>
  <c r="L207" i="11"/>
  <c r="P202" i="11"/>
  <c r="H214" i="11"/>
  <c r="B203" i="11"/>
  <c r="J208" i="11"/>
  <c r="K220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66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3" i="9"/>
  <c r="G144" i="9"/>
  <c r="G147" i="9"/>
  <c r="G148" i="9"/>
  <c r="G149" i="9"/>
  <c r="G152" i="9"/>
  <c r="G153" i="9"/>
  <c r="G154" i="9"/>
  <c r="G156" i="9"/>
  <c r="G161" i="9"/>
  <c r="G162" i="9"/>
  <c r="G163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G155" i="9" l="1"/>
  <c r="G151" i="9"/>
  <c r="G146" i="9"/>
  <c r="G141" i="9"/>
  <c r="L158" i="9"/>
  <c r="G145" i="9"/>
  <c r="L148" i="9"/>
  <c r="F164" i="9"/>
  <c r="G164" i="9"/>
  <c r="F160" i="9"/>
  <c r="F155" i="9"/>
  <c r="F151" i="9"/>
  <c r="I145" i="9"/>
  <c r="I144" i="9"/>
  <c r="I157" i="9"/>
  <c r="C145" i="9"/>
  <c r="G160" i="9"/>
  <c r="F146" i="9"/>
  <c r="I143" i="9"/>
  <c r="G159" i="9"/>
  <c r="F141" i="9"/>
  <c r="I141" i="9"/>
  <c r="B153" i="9"/>
  <c r="G158" i="9"/>
  <c r="I163" i="7"/>
  <c r="Q157" i="9"/>
  <c r="Q164" i="9"/>
  <c r="Q160" i="9"/>
  <c r="Q155" i="9"/>
  <c r="Q151" i="9"/>
  <c r="Q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P54" i="10"/>
  <c r="O60" i="14"/>
  <c r="L59" i="14"/>
  <c r="L62" i="14"/>
  <c r="L63" i="14"/>
  <c r="L66" i="14"/>
  <c r="L67" i="14"/>
  <c r="E137" i="10" l="1"/>
  <c r="C151" i="10"/>
  <c r="G158" i="10"/>
  <c r="G147" i="10"/>
  <c r="K62" i="14"/>
  <c r="G141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Q66" i="12" l="1"/>
  <c r="Q88" i="12" s="1"/>
  <c r="E66" i="12"/>
  <c r="E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N66" i="12" l="1"/>
  <c r="N88" i="12" s="1"/>
  <c r="C117" i="12"/>
  <c r="C66" i="12"/>
  <c r="C88" i="12" s="1"/>
  <c r="K66" i="12"/>
  <c r="K88" i="12" s="1"/>
  <c r="O66" i="12"/>
  <c r="O88" i="12" s="1"/>
  <c r="G66" i="12"/>
  <c r="G88" i="12" s="1"/>
  <c r="F66" i="12"/>
  <c r="F88" i="12" s="1"/>
  <c r="I66" i="12"/>
  <c r="I88" i="12" s="1"/>
  <c r="M66" i="12"/>
  <c r="M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G62" i="12" l="1"/>
  <c r="G84" i="12" s="1"/>
  <c r="M62" i="12"/>
  <c r="M84" i="12" s="1"/>
  <c r="L62" i="12"/>
  <c r="L84" i="12" s="1"/>
  <c r="P62" i="12"/>
  <c r="P84" i="12" s="1"/>
  <c r="H62" i="12"/>
  <c r="H84" i="12" s="1"/>
  <c r="I62" i="12"/>
  <c r="I84" i="12" s="1"/>
  <c r="D62" i="12"/>
  <c r="D84" i="12" s="1"/>
  <c r="Q62" i="12"/>
  <c r="Q84" i="12" s="1"/>
  <c r="F62" i="12"/>
  <c r="F84" i="12" s="1"/>
  <c r="K62" i="12"/>
  <c r="K84" i="12" s="1"/>
  <c r="B62" i="12"/>
  <c r="B84" i="12" s="1"/>
  <c r="N62" i="12"/>
  <c r="N84" i="12" s="1"/>
  <c r="J62" i="12"/>
  <c r="J84" i="12" s="1"/>
  <c r="C62" i="12"/>
  <c r="C84" i="12" s="1"/>
  <c r="P28" i="14"/>
  <c r="E62" i="12"/>
  <c r="E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M65" i="12"/>
  <c r="M87" i="12" s="1"/>
  <c r="N118" i="12"/>
  <c r="N65" i="12"/>
  <c r="N87" i="12" s="1"/>
  <c r="O65" i="12"/>
  <c r="O87" i="12" s="1"/>
  <c r="L65" i="12"/>
  <c r="L87" i="12" s="1"/>
  <c r="O118" i="12"/>
  <c r="P65" i="12"/>
  <c r="P87" i="12" s="1"/>
  <c r="C61" i="12"/>
  <c r="M118" i="12"/>
  <c r="H65" i="12"/>
  <c r="H87" i="12" s="1"/>
  <c r="D65" i="12"/>
  <c r="D87" i="12" s="1"/>
  <c r="I118" i="12"/>
  <c r="K118" i="12"/>
  <c r="J65" i="12"/>
  <c r="J87" i="12" s="1"/>
  <c r="K65" i="12"/>
  <c r="K87" i="12" s="1"/>
  <c r="G65" i="12"/>
  <c r="G87" i="12" s="1"/>
  <c r="E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G63" i="12"/>
  <c r="H63" i="12"/>
  <c r="I65" i="12"/>
  <c r="I87" i="12" s="1"/>
  <c r="J63" i="12"/>
  <c r="M63" i="12"/>
  <c r="E63" i="12"/>
  <c r="D63" i="12"/>
  <c r="P63" i="12"/>
  <c r="F63" i="12"/>
  <c r="K63" i="12"/>
  <c r="N63" i="12"/>
  <c r="O63" i="12"/>
  <c r="L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D61" i="12"/>
  <c r="M61" i="12"/>
  <c r="H61" i="12"/>
  <c r="L61" i="12"/>
  <c r="K61" i="12"/>
  <c r="J61" i="12"/>
  <c r="G61" i="12"/>
  <c r="I63" i="12"/>
  <c r="E61" i="12"/>
  <c r="O61" i="12"/>
  <c r="Q61" i="12"/>
  <c r="N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H69" i="12"/>
  <c r="H91" i="12" s="1"/>
  <c r="G68" i="12"/>
  <c r="G90" i="12" s="1"/>
  <c r="J68" i="12"/>
  <c r="J90" i="12" s="1"/>
  <c r="F124" i="12"/>
  <c r="H21" i="12"/>
  <c r="H14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K68" i="12" l="1"/>
  <c r="K90" i="12" s="1"/>
  <c r="H67" i="12"/>
  <c r="H133" i="12"/>
  <c r="H33" i="14"/>
  <c r="G69" i="12"/>
  <c r="G91" i="12" s="1"/>
  <c r="H135" i="12"/>
  <c r="J69" i="12"/>
  <c r="J91" i="12" s="1"/>
  <c r="H36" i="13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K69" i="12"/>
  <c r="K91" i="12" s="1"/>
  <c r="O124" i="12"/>
  <c r="J14" i="12"/>
  <c r="J26" i="14" s="1"/>
  <c r="N124" i="12"/>
  <c r="L68" i="12"/>
  <c r="L90" i="12" s="1"/>
  <c r="F68" i="12"/>
  <c r="F90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F69" i="12" l="1"/>
  <c r="F91" i="12" s="1"/>
  <c r="L69" i="12"/>
  <c r="L91" i="12" s="1"/>
  <c r="M69" i="12"/>
  <c r="M91" i="12" s="1"/>
  <c r="M68" i="12"/>
  <c r="M90" i="12" s="1"/>
  <c r="K67" i="12"/>
  <c r="L21" i="12"/>
  <c r="L134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67" i="12" l="1"/>
  <c r="B65" i="12"/>
  <c r="B87" i="12" s="1"/>
  <c r="M67" i="12"/>
  <c r="O68" i="12"/>
  <c r="O90" i="12" s="1"/>
  <c r="F67" i="12"/>
  <c r="L135" i="12"/>
  <c r="N68" i="12"/>
  <c r="N90" i="12" s="1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N69" i="12"/>
  <c r="N91" i="12" s="1"/>
  <c r="O69" i="12"/>
  <c r="O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D124" i="12"/>
  <c r="O33" i="14"/>
  <c r="O67" i="12"/>
  <c r="Q68" i="12"/>
  <c r="Q90" i="12" s="1"/>
  <c r="Q69" i="12"/>
  <c r="Q91" i="12" s="1"/>
  <c r="N14" i="12"/>
  <c r="N67" i="12"/>
  <c r="O14" i="12"/>
  <c r="O26" i="14" s="1"/>
  <c r="P69" i="12"/>
  <c r="P91" i="12" s="1"/>
  <c r="B61" i="12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C124" i="12"/>
  <c r="P133" i="12"/>
  <c r="P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D67" i="12"/>
  <c r="C69" i="12"/>
  <c r="C91" i="12" s="1"/>
  <c r="D133" i="12"/>
  <c r="B21" i="12"/>
  <c r="B33" i="14" s="1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M111" i="15"/>
  <c r="M22" i="7"/>
  <c r="N110" i="15" l="1"/>
  <c r="N109" i="15"/>
  <c r="Q24" i="7"/>
  <c r="Q22" i="7" s="1"/>
  <c r="L8" i="15"/>
  <c r="L111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22" i="7"/>
  <c r="M17" i="7"/>
  <c r="M102" i="7" s="1"/>
  <c r="N17" i="7"/>
  <c r="N102" i="7" s="1"/>
  <c r="P17" i="7"/>
  <c r="P102" i="7" s="1"/>
  <c r="O102" i="7"/>
  <c r="L109" i="15" l="1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L107" i="15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93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73" i="15" s="1"/>
  <c r="B118" i="15"/>
  <c r="N14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/>
  <c r="I106" i="15" l="1"/>
  <c r="I105" i="15"/>
  <c r="I107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6" i="15"/>
  <c r="B105" i="15"/>
  <c r="B107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6" i="15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H24" i="15"/>
  <c r="K24" i="15"/>
  <c r="P24" i="15"/>
  <c r="O24" i="15"/>
  <c r="O15" i="15" s="1"/>
  <c r="M24" i="15"/>
  <c r="M15" i="15" s="1"/>
  <c r="G13" i="15"/>
  <c r="G26" i="18"/>
  <c r="I13" i="15"/>
  <c r="I55" i="16" s="1"/>
  <c r="I26" i="18"/>
  <c r="F12" i="18"/>
  <c r="F24" i="18" s="1"/>
  <c r="F18" i="18"/>
  <c r="K15" i="15"/>
  <c r="K22" i="15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L24" i="15" l="1"/>
  <c r="J24" i="15"/>
  <c r="O22" i="15"/>
  <c r="C24" i="15"/>
  <c r="C15" i="15" s="1"/>
  <c r="I116" i="15"/>
  <c r="M22" i="15"/>
  <c r="N24" i="15"/>
  <c r="N15" i="15" s="1"/>
  <c r="Q24" i="15"/>
  <c r="Q15" i="15" s="1"/>
  <c r="P13" i="15"/>
  <c r="P26" i="18"/>
  <c r="H13" i="15"/>
  <c r="H116" i="15" s="1"/>
  <c r="H26" i="18"/>
  <c r="K13" i="15"/>
  <c r="K55" i="16" s="1"/>
  <c r="K26" i="18"/>
  <c r="M13" i="15"/>
  <c r="M116" i="15" s="1"/>
  <c r="M26" i="18"/>
  <c r="O13" i="15"/>
  <c r="O116" i="15" s="1"/>
  <c r="O26" i="18"/>
  <c r="L15" i="15"/>
  <c r="L22" i="15"/>
  <c r="J15" i="15"/>
  <c r="J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N22" i="15" l="1"/>
  <c r="Q22" i="15"/>
  <c r="C22" i="15"/>
  <c r="C13" i="15"/>
  <c r="C26" i="18"/>
  <c r="J13" i="15"/>
  <c r="J55" i="16" s="1"/>
  <c r="J26" i="18"/>
  <c r="N13" i="15"/>
  <c r="N55" i="16" s="1"/>
  <c r="N26" i="18"/>
  <c r="Q13" i="15"/>
  <c r="Q116" i="15" s="1"/>
  <c r="Q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J17" i="15" l="1"/>
  <c r="J12" i="15" s="1"/>
  <c r="D17" i="15"/>
  <c r="D12" i="15" s="1"/>
  <c r="I17" i="15"/>
  <c r="I12" i="15" s="1"/>
  <c r="K17" i="15"/>
  <c r="K12" i="15" s="1"/>
  <c r="N17" i="15"/>
  <c r="N12" i="15" s="1"/>
  <c r="E17" i="15"/>
  <c r="E12" i="15" s="1"/>
  <c r="D24" i="16"/>
  <c r="C17" i="15"/>
  <c r="C12" i="15" s="1"/>
  <c r="Q17" i="15"/>
  <c r="Q12" i="15" s="1"/>
  <c r="P17" i="15"/>
  <c r="P12" i="15" s="1"/>
  <c r="G17" i="15"/>
  <c r="G12" i="15" s="1"/>
  <c r="G18" i="16" s="1"/>
  <c r="H59" i="16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G23" i="16" l="1"/>
  <c r="P69" i="16"/>
  <c r="C59" i="16"/>
  <c r="G69" i="16"/>
  <c r="G118" i="15"/>
  <c r="C119" i="15"/>
  <c r="G82" i="15"/>
  <c r="G120" i="15"/>
  <c r="E59" i="16"/>
  <c r="D69" i="16"/>
  <c r="K119" i="15"/>
  <c r="M68" i="16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L54" i="17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O63" i="16" l="1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E113" i="12"/>
  <c r="E102" i="12"/>
  <c r="D112" i="12"/>
  <c r="D101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B109" i="12" l="1"/>
  <c r="B98" i="12"/>
  <c r="E78" i="12"/>
  <c r="E89" i="12" s="1"/>
  <c r="E111" i="12"/>
  <c r="E100" i="12"/>
  <c r="D108" i="12"/>
  <c r="D97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E108" i="12" l="1"/>
  <c r="E97" i="12"/>
  <c r="C109" i="12"/>
  <c r="C98" i="12"/>
  <c r="B74" i="12"/>
  <c r="B85" i="12" s="1"/>
  <c r="B107" i="12"/>
  <c r="B96" i="12"/>
  <c r="F78" i="12"/>
  <c r="F89" i="12" s="1"/>
  <c r="F111" i="12"/>
  <c r="F100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F108" i="12"/>
  <c r="F97" i="12"/>
  <c r="H78" i="12"/>
  <c r="H89" i="12" s="1"/>
  <c r="H111" i="12"/>
  <c r="H100" i="12"/>
  <c r="H112" i="12"/>
  <c r="H101" i="12"/>
  <c r="B105" i="12"/>
  <c r="B94" i="12"/>
  <c r="C74" i="12"/>
  <c r="C85" i="12" s="1"/>
  <c r="C107" i="12"/>
  <c r="C96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C72" i="12"/>
  <c r="C83" i="12" s="1"/>
  <c r="C105" i="12"/>
  <c r="C94" i="12"/>
  <c r="D74" i="12"/>
  <c r="D85" i="12" s="1"/>
  <c r="D107" i="12"/>
  <c r="D96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K113" i="12" l="1"/>
  <c r="K102" i="12"/>
  <c r="H108" i="12"/>
  <c r="H97" i="12"/>
  <c r="D72" i="12"/>
  <c r="D83" i="12" s="1"/>
  <c r="D105" i="12"/>
  <c r="D94" i="12"/>
  <c r="F109" i="12"/>
  <c r="F98" i="12"/>
  <c r="I78" i="12"/>
  <c r="I89" i="12" s="1"/>
  <c r="I111" i="12"/>
  <c r="I100" i="12"/>
  <c r="J112" i="12"/>
  <c r="J101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G109" i="12"/>
  <c r="G98" i="12"/>
  <c r="K112" i="12"/>
  <c r="K101" i="12"/>
  <c r="E72" i="12"/>
  <c r="E83" i="12" s="1"/>
  <c r="E105" i="12"/>
  <c r="E94" i="12"/>
  <c r="L113" i="12"/>
  <c r="L102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H109" i="12"/>
  <c r="H98" i="12"/>
  <c r="M113" i="12"/>
  <c r="M102" i="12"/>
  <c r="L112" i="12"/>
  <c r="L101" i="12"/>
  <c r="F72" i="12"/>
  <c r="F83" i="12" s="1"/>
  <c r="F105" i="12"/>
  <c r="F94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L78" i="12"/>
  <c r="L89" i="12" s="1"/>
  <c r="L111" i="12"/>
  <c r="L100" i="12"/>
  <c r="M112" i="12"/>
  <c r="M101" i="12"/>
  <c r="H74" i="12"/>
  <c r="H85" i="12" s="1"/>
  <c r="H107" i="12"/>
  <c r="H96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I74" i="12"/>
  <c r="I85" i="12" s="1"/>
  <c r="I107" i="12"/>
  <c r="I96" i="12"/>
  <c r="M78" i="12"/>
  <c r="M89" i="12" s="1"/>
  <c r="M111" i="12"/>
  <c r="M100" i="12"/>
  <c r="J109" i="12"/>
  <c r="J98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P113" i="12" l="1"/>
  <c r="P102" i="12"/>
  <c r="N78" i="12"/>
  <c r="N89" i="12" s="1"/>
  <c r="N111" i="12"/>
  <c r="N100" i="12"/>
  <c r="J74" i="12"/>
  <c r="J85" i="12" s="1"/>
  <c r="J107" i="12"/>
  <c r="J96" i="12"/>
  <c r="O112" i="12"/>
  <c r="O101" i="12"/>
  <c r="M108" i="12"/>
  <c r="M97" i="12"/>
  <c r="K109" i="12"/>
  <c r="K98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P112" i="12"/>
  <c r="P101" i="12"/>
  <c r="L109" i="12"/>
  <c r="L98" i="12"/>
  <c r="K74" i="12"/>
  <c r="K85" i="12" s="1"/>
  <c r="K107" i="12"/>
  <c r="K96" i="12"/>
  <c r="J72" i="12"/>
  <c r="J83" i="12" s="1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K105" i="12"/>
  <c r="K94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<sst xmlns="http://schemas.openxmlformats.org/spreadsheetml/2006/main" count="1825" uniqueCount="194">
  <si>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</si>
  <si>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</si>
  <si>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</si>
  <si>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</si>
  <si>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</si>
  <si>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</si>
  <si>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</si>
  <si>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</si>
  <si>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</si>
  <si>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</si>
  <si>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</si>
  <si>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</si>
  <si>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</si>
  <si>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</si>
  <si>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</si>
  <si>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</si>
  <si>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</si>
  <si>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</si>
  <si>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</si>
  <si>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</si>
  <si>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</si>
  <si>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</si>
  <si>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</si>
  <si>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</si>
  <si>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</si>
  <si>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</si>
  <si>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</si>
  <si>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</si>
  <si>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</si>
  <si>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</si>
  <si>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</si>
  <si>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</si>
  <si>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</si>
  <si>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</si>
  <si>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</si>
  <si>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</si>
  <si>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</si>
  <si>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</si>
  <si>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</si>
  <si>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</si>
  <si>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</si>
  <si>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</si>
  <si>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</si>
  <si>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</si>
  <si>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</si>
  <si>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</si>
  <si>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</si>
  <si>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</si>
  <si>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</si>
  <si>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</si>
  <si>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</si>
  <si>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</si>
  <si>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</si>
  <si>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</si>
  <si>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</si>
  <si>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</si>
  <si>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</si>
  <si>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</si>
  <si>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</si>
  <si>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</si>
  <si>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</si>
  <si>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</si>
  <si>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</si>
  <si>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</si>
  <si>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</si>
  <si>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</si>
  <si>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</si>
  <si>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</si>
  <si>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</si>
  <si>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</si>
  <si>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</si>
  <si>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</si>
  <si>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</si>
  <si>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</si>
  <si>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</si>
  <si>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</si>
  <si>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</si>
  <si>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</si>
  <si>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</si>
  <si>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</si>
  <si>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</si>
  <si>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</si>
  <si>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</si>
  <si>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</si>
  <si>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</si>
  <si>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</si>
  <si>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</si>
  <si>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</si>
  <si>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</si>
  <si>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</si>
  <si>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</si>
  <si>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</si>
  <si>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</si>
  <si>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</si>
  <si>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</si>
  <si>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</si>
  <si>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</si>
  <si>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</si>
  <si>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</si>
  <si>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</si>
  <si>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</si>
  <si>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</si>
  <si>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</si>
  <si>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</si>
  <si>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</si>
  <si>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</si>
  <si>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</si>
  <si>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</si>
  <si>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</si>
  <si>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</si>
  <si>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</si>
  <si>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</si>
  <si>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</si>
  <si>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</si>
  <si>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</si>
  <si>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</si>
  <si>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</si>
  <si>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</si>
  <si>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</si>
  <si>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</si>
  <si>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</si>
  <si>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</si>
  <si>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</si>
  <si>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</si>
  <si>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</si>
  <si>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</si>
  <si>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</si>
  <si>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</si>
  <si>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</si>
  <si>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</si>
  <si>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</si>
  <si>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</si>
  <si>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</si>
  <si>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</si>
  <si>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</si>
  <si>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</si>
  <si>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</si>
  <si>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</si>
  <si>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</si>
  <si>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</si>
  <si>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</si>
  <si>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</si>
  <si>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</si>
  <si>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</si>
  <si>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</si>
  <si>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</si>
  <si>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</si>
  <si>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</si>
  <si>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</si>
  <si>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</si>
  <si>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</si>
  <si>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</si>
  <si>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</si>
  <si>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</si>
  <si>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</si>
  <si>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</si>
  <si>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</si>
  <si>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</si>
  <si>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</si>
  <si>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</si>
  <si>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</si>
  <si>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</si>
  <si>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</si>
  <si>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</si>
  <si>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</si>
  <si>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</si>
  <si>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</si>
  <si>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</si>
  <si>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</si>
  <si>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</si>
  <si>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</si>
  <si>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</si>
  <si>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</si>
  <si>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</si>
  <si>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</si>
  <si>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</si>
  <si>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</si>
  <si>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BG</t>
  </si>
  <si>
    <t>Bulgaria</t>
  </si>
  <si>
    <t>BG - Aviation</t>
  </si>
  <si>
    <t>BG - Aviation / energy consumption</t>
  </si>
  <si>
    <t>BG - Aviation / passenger transport specific data</t>
  </si>
  <si>
    <t>BG - Road transport</t>
  </si>
  <si>
    <t/>
  </si>
  <si>
    <t>BG - Road transport / energy consumption</t>
  </si>
  <si>
    <t>BG - Road transport / CO2 emissions</t>
  </si>
  <si>
    <t>BG - Road transport / technologies</t>
  </si>
  <si>
    <t>BG - Rail, metro and tram</t>
  </si>
  <si>
    <t>BG - Rail, metro and tram / energy consumption</t>
  </si>
  <si>
    <t>BG - Rail, metro and tram / CO2 emissions</t>
  </si>
  <si>
    <t>BG - Aviation / CO2 emissions</t>
  </si>
  <si>
    <t>BG - Coastal shipping and inland waterways</t>
  </si>
  <si>
    <t>BG - Coastal shipping and inland waterways / energy consumption</t>
  </si>
  <si>
    <t>BG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</si>
</sst>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43297.733252314814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120.78269763645157</v>
      </c>
      <c r="C4" s="124">
        <v>104.863709963844</v>
      </c>
      <c r="D4" s="124">
        <v>98.647331365908002</v>
      </c>
      <c r="E4" s="124">
        <v>89.035138222056005</v>
      </c>
      <c r="F4" s="124">
        <v>91.083257142695999</v>
      </c>
      <c r="G4" s="124">
        <v>92.180106803816713</v>
      </c>
      <c r="H4" s="124">
        <v>89.964622894536006</v>
      </c>
      <c r="I4" s="124">
        <v>78.486169721544002</v>
      </c>
      <c r="J4" s="124">
        <v>100.375844000328</v>
      </c>
      <c r="K4" s="124">
        <v>62.668797711624002</v>
      </c>
      <c r="L4" s="124">
        <v>62.688208053845408</v>
      </c>
      <c r="M4" s="124">
        <v>56.389625844202605</v>
      </c>
      <c r="N4" s="124">
        <v>68.987159336490379</v>
      </c>
      <c r="O4" s="124">
        <v>43.867181696918436</v>
      </c>
      <c r="P4" s="124">
        <v>37.611892904877571</v>
      </c>
      <c r="Q4" s="124">
        <v>50.135666424020016</v>
      </c>
    </row>
    <row r="5" spans="1:17" ht="11.45" customHeight="1" x14ac:dyDescent="0.25">
      <c r="A5" s="91" t="s">
        <v>116</v>
      </c>
      <c r="B5" s="90">
        <f t="shared" ref="B5:Q5" si="0">B4-B6</f>
        <v>120.78269763645157</v>
      </c>
      <c r="C5" s="90">
        <f t="shared" si="0"/>
        <v>104.863709963844</v>
      </c>
      <c r="D5" s="90">
        <f t="shared" si="0"/>
        <v>98.647331365908002</v>
      </c>
      <c r="E5" s="90">
        <f t="shared" si="0"/>
        <v>89.035138222056005</v>
      </c>
      <c r="F5" s="90">
        <f t="shared" si="0"/>
        <v>91.083257142695999</v>
      </c>
      <c r="G5" s="90">
        <f t="shared" si="0"/>
        <v>92.180106803816713</v>
      </c>
      <c r="H5" s="90">
        <f t="shared" si="0"/>
        <v>89.964622894536006</v>
      </c>
      <c r="I5" s="90">
        <f t="shared" si="0"/>
        <v>78.486169721544002</v>
      </c>
      <c r="J5" s="90">
        <f t="shared" si="0"/>
        <v>100.375844000328</v>
      </c>
      <c r="K5" s="90">
        <f t="shared" si="0"/>
        <v>62.668797711624002</v>
      </c>
      <c r="L5" s="90">
        <f t="shared" si="0"/>
        <v>62.688208053845408</v>
      </c>
      <c r="M5" s="90">
        <f t="shared" si="0"/>
        <v>56.389625844202605</v>
      </c>
      <c r="N5" s="90">
        <f t="shared" si="0"/>
        <v>68.987159336490379</v>
      </c>
      <c r="O5" s="90">
        <f t="shared" si="0"/>
        <v>43.867181696918436</v>
      </c>
      <c r="P5" s="90">
        <f t="shared" si="0"/>
        <v>37.611892904877571</v>
      </c>
      <c r="Q5" s="90">
        <f t="shared" si="0"/>
        <v>50.135666424020016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120.78269763645156</v>
      </c>
      <c r="C8" s="71">
        <f t="shared" si="1"/>
        <v>104.863709963844</v>
      </c>
      <c r="D8" s="71">
        <f t="shared" si="1"/>
        <v>98.64733136590803</v>
      </c>
      <c r="E8" s="71">
        <f t="shared" si="1"/>
        <v>89.035138222056005</v>
      </c>
      <c r="F8" s="71">
        <f t="shared" si="1"/>
        <v>91.083257142695984</v>
      </c>
      <c r="G8" s="71">
        <f t="shared" si="1"/>
        <v>92.180106803816727</v>
      </c>
      <c r="H8" s="71">
        <f t="shared" si="1"/>
        <v>89.964622894536021</v>
      </c>
      <c r="I8" s="71">
        <f t="shared" si="1"/>
        <v>78.486169721544002</v>
      </c>
      <c r="J8" s="71">
        <f t="shared" si="1"/>
        <v>100.37584400032799</v>
      </c>
      <c r="K8" s="71">
        <f t="shared" si="1"/>
        <v>62.668797711624002</v>
      </c>
      <c r="L8" s="71">
        <f t="shared" si="1"/>
        <v>62.688208053845408</v>
      </c>
      <c r="M8" s="71">
        <f t="shared" si="1"/>
        <v>56.389625844202612</v>
      </c>
      <c r="N8" s="71">
        <f t="shared" si="1"/>
        <v>68.987159336490393</v>
      </c>
      <c r="O8" s="71">
        <f t="shared" si="1"/>
        <v>43.867181696918436</v>
      </c>
      <c r="P8" s="71">
        <f t="shared" si="1"/>
        <v>37.611892904877571</v>
      </c>
      <c r="Q8" s="71">
        <f t="shared" si="1"/>
        <v>50.135666424020016</v>
      </c>
    </row>
    <row r="9" spans="1:17" ht="11.45" customHeight="1" x14ac:dyDescent="0.25">
      <c r="A9" s="25" t="s">
        <v>39</v>
      </c>
      <c r="B9" s="24">
        <f t="shared" ref="B9:Q9" si="2">SUM(B10,B11,B14)</f>
        <v>64.497319567577208</v>
      </c>
      <c r="C9" s="24">
        <f t="shared" si="2"/>
        <v>54.407215053440851</v>
      </c>
      <c r="D9" s="24">
        <f t="shared" si="2"/>
        <v>48.672443119322601</v>
      </c>
      <c r="E9" s="24">
        <f t="shared" si="2"/>
        <v>38.912726341847502</v>
      </c>
      <c r="F9" s="24">
        <f t="shared" si="2"/>
        <v>40.171904582448754</v>
      </c>
      <c r="G9" s="24">
        <f t="shared" si="2"/>
        <v>43.946961604555199</v>
      </c>
      <c r="H9" s="24">
        <f t="shared" si="2"/>
        <v>45.268947897151044</v>
      </c>
      <c r="I9" s="24">
        <f t="shared" si="2"/>
        <v>39.100961896939857</v>
      </c>
      <c r="J9" s="24">
        <f t="shared" si="2"/>
        <v>48.212210147940759</v>
      </c>
      <c r="K9" s="24">
        <f t="shared" si="2"/>
        <v>36.749284599115349</v>
      </c>
      <c r="L9" s="24">
        <f t="shared" si="2"/>
        <v>38.008806688293383</v>
      </c>
      <c r="M9" s="24">
        <f t="shared" si="2"/>
        <v>31.636608438938456</v>
      </c>
      <c r="N9" s="24">
        <f t="shared" si="2"/>
        <v>43.136746790434216</v>
      </c>
      <c r="O9" s="24">
        <f t="shared" si="2"/>
        <v>31.53739534307336</v>
      </c>
      <c r="P9" s="24">
        <f t="shared" si="2"/>
        <v>26.631361440561101</v>
      </c>
      <c r="Q9" s="24">
        <f t="shared" si="2"/>
        <v>24.573726948647554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64.497319567577208</v>
      </c>
      <c r="C11" s="21">
        <f t="shared" si="3"/>
        <v>54.407215053440851</v>
      </c>
      <c r="D11" s="21">
        <f t="shared" si="3"/>
        <v>48.672443119322601</v>
      </c>
      <c r="E11" s="21">
        <f t="shared" si="3"/>
        <v>38.912726341847502</v>
      </c>
      <c r="F11" s="21">
        <f t="shared" si="3"/>
        <v>40.171904582448754</v>
      </c>
      <c r="G11" s="21">
        <f t="shared" si="3"/>
        <v>43.946961604555199</v>
      </c>
      <c r="H11" s="21">
        <f t="shared" si="3"/>
        <v>45.268947897151044</v>
      </c>
      <c r="I11" s="21">
        <f t="shared" si="3"/>
        <v>39.100961896939857</v>
      </c>
      <c r="J11" s="21">
        <f t="shared" si="3"/>
        <v>48.212210147940759</v>
      </c>
      <c r="K11" s="21">
        <f t="shared" si="3"/>
        <v>36.749284599115349</v>
      </c>
      <c r="L11" s="21">
        <f t="shared" si="3"/>
        <v>38.008806688293383</v>
      </c>
      <c r="M11" s="21">
        <f t="shared" si="3"/>
        <v>31.636608438938456</v>
      </c>
      <c r="N11" s="21">
        <f t="shared" si="3"/>
        <v>43.136746790434216</v>
      </c>
      <c r="O11" s="21">
        <f t="shared" si="3"/>
        <v>31.53739534307336</v>
      </c>
      <c r="P11" s="21">
        <f t="shared" si="3"/>
        <v>26.631361440561101</v>
      </c>
      <c r="Q11" s="21">
        <f t="shared" si="3"/>
        <v>24.573726948647554</v>
      </c>
    </row>
    <row r="12" spans="1:17" ht="11.45" customHeight="1" x14ac:dyDescent="0.25">
      <c r="A12" s="62" t="s">
        <v>17</v>
      </c>
      <c r="B12" s="70">
        <v>64.497319567577208</v>
      </c>
      <c r="C12" s="70">
        <v>54.407215053440851</v>
      </c>
      <c r="D12" s="70">
        <v>48.672443119322601</v>
      </c>
      <c r="E12" s="70">
        <v>38.912726341847502</v>
      </c>
      <c r="F12" s="70">
        <v>40.171904582448754</v>
      </c>
      <c r="G12" s="70">
        <v>43.946961604555199</v>
      </c>
      <c r="H12" s="70">
        <v>45.268947897151044</v>
      </c>
      <c r="I12" s="70">
        <v>39.100961896939857</v>
      </c>
      <c r="J12" s="70">
        <v>48.212210147940759</v>
      </c>
      <c r="K12" s="70">
        <v>36.749284599115349</v>
      </c>
      <c r="L12" s="70">
        <v>38.008806688293383</v>
      </c>
      <c r="M12" s="70">
        <v>31.636608438938456</v>
      </c>
      <c r="N12" s="70">
        <v>43.136746790434216</v>
      </c>
      <c r="O12" s="70">
        <v>31.53739534307336</v>
      </c>
      <c r="P12" s="70">
        <v>26.631361440561101</v>
      </c>
      <c r="Q12" s="70">
        <v>24.573726948647554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56.285378068874358</v>
      </c>
      <c r="C15" s="24">
        <f t="shared" si="4"/>
        <v>50.456494910403144</v>
      </c>
      <c r="D15" s="24">
        <f t="shared" si="4"/>
        <v>49.974888246585422</v>
      </c>
      <c r="E15" s="24">
        <f t="shared" si="4"/>
        <v>50.122411880208503</v>
      </c>
      <c r="F15" s="24">
        <f t="shared" si="4"/>
        <v>50.911352560247231</v>
      </c>
      <c r="G15" s="24">
        <f t="shared" si="4"/>
        <v>48.233145199261521</v>
      </c>
      <c r="H15" s="24">
        <f t="shared" si="4"/>
        <v>44.695674997384977</v>
      </c>
      <c r="I15" s="24">
        <f t="shared" si="4"/>
        <v>39.385207824604137</v>
      </c>
      <c r="J15" s="24">
        <f t="shared" si="4"/>
        <v>52.163633852387235</v>
      </c>
      <c r="K15" s="24">
        <f t="shared" si="4"/>
        <v>25.919513112508653</v>
      </c>
      <c r="L15" s="24">
        <f t="shared" si="4"/>
        <v>24.679401365552025</v>
      </c>
      <c r="M15" s="24">
        <f t="shared" si="4"/>
        <v>24.75301740526416</v>
      </c>
      <c r="N15" s="24">
        <f t="shared" si="4"/>
        <v>25.850412546056177</v>
      </c>
      <c r="O15" s="24">
        <f t="shared" si="4"/>
        <v>12.329786353845073</v>
      </c>
      <c r="P15" s="24">
        <f t="shared" si="4"/>
        <v>10.980531464316471</v>
      </c>
      <c r="Q15" s="24">
        <f t="shared" si="4"/>
        <v>25.561939475372466</v>
      </c>
    </row>
    <row r="16" spans="1:17" ht="11.45" customHeight="1" x14ac:dyDescent="0.25">
      <c r="A16" s="116" t="s">
        <v>17</v>
      </c>
      <c r="B16" s="70">
        <v>56.285378068874358</v>
      </c>
      <c r="C16" s="70">
        <v>50.456494910403144</v>
      </c>
      <c r="D16" s="70">
        <v>49.974888246585422</v>
      </c>
      <c r="E16" s="70">
        <v>50.122411880208503</v>
      </c>
      <c r="F16" s="70">
        <v>50.911352560247231</v>
      </c>
      <c r="G16" s="70">
        <v>48.233145199261521</v>
      </c>
      <c r="H16" s="70">
        <v>44.695674997384977</v>
      </c>
      <c r="I16" s="70">
        <v>39.385207824604137</v>
      </c>
      <c r="J16" s="70">
        <v>52.163633852387235</v>
      </c>
      <c r="K16" s="70">
        <v>25.919513112508653</v>
      </c>
      <c r="L16" s="70">
        <v>24.679401365552025</v>
      </c>
      <c r="M16" s="70">
        <v>24.75301740526416</v>
      </c>
      <c r="N16" s="70">
        <v>25.850412546056177</v>
      </c>
      <c r="O16" s="70">
        <v>12.329786353845073</v>
      </c>
      <c r="P16" s="70">
        <v>10.980531464316471</v>
      </c>
      <c r="Q16" s="70">
        <v>25.561939475372466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1.5511241993653815</v>
      </c>
      <c r="C22" s="124">
        <v>1.4686802340483667</v>
      </c>
      <c r="D22" s="124">
        <v>1.4012809086101203</v>
      </c>
      <c r="E22" s="124">
        <v>1.3450150109704777</v>
      </c>
      <c r="F22" s="124">
        <v>1.3944835228203936</v>
      </c>
      <c r="G22" s="124">
        <v>1.4131997375403582</v>
      </c>
      <c r="H22" s="124">
        <v>1.4303504400221887</v>
      </c>
      <c r="I22" s="124">
        <v>1.3583528276291614</v>
      </c>
      <c r="J22" s="124">
        <v>1.6121007966132599</v>
      </c>
      <c r="K22" s="124">
        <v>1.2221786227092049</v>
      </c>
      <c r="L22" s="124">
        <v>1.3806546916368598</v>
      </c>
      <c r="M22" s="124">
        <v>1.4120472808809104</v>
      </c>
      <c r="N22" s="124">
        <v>1.6355295728062613</v>
      </c>
      <c r="O22" s="124">
        <v>1.3788538894920022</v>
      </c>
      <c r="P22" s="124">
        <v>1.3096832088414423</v>
      </c>
      <c r="Q22" s="124">
        <v>1.2702782921022127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3.1024188000000006</v>
      </c>
      <c r="F23" s="90">
        <v>3.1191934886491852</v>
      </c>
      <c r="G23" s="90">
        <v>3.1024188000000001</v>
      </c>
      <c r="H23" s="90">
        <v>3.1024188000000001</v>
      </c>
      <c r="I23" s="90">
        <v>3.1024187999999997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2.9152887640936931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413.36136795810876</v>
      </c>
      <c r="C26" s="68">
        <f>IF(TrRail_act!C14=0,"",C8/TrRail_act!C14*100)</f>
        <v>358.83149803013623</v>
      </c>
      <c r="D26" s="68">
        <f>IF(TrRail_act!D14=0,"",D8/TrRail_act!D14*100)</f>
        <v>333.19945974911553</v>
      </c>
      <c r="E26" s="68">
        <f>IF(TrRail_act!E14=0,"",E8/TrRail_act!E14*100)</f>
        <v>305.2932170869301</v>
      </c>
      <c r="F26" s="68">
        <f>IF(TrRail_act!F14=0,"",F8/TrRail_act!F14*100)</f>
        <v>319.16348988878968</v>
      </c>
      <c r="G26" s="68">
        <f>IF(TrRail_act!G14=0,"",G8/TrRail_act!G14*100)</f>
        <v>312.94097667655711</v>
      </c>
      <c r="H26" s="68">
        <f>IF(TrRail_act!H14=0,"",H8/TrRail_act!H14*100)</f>
        <v>308.9707351731912</v>
      </c>
      <c r="I26" s="68">
        <f>IF(TrRail_act!I14=0,"",I8/TrRail_act!I14*100)</f>
        <v>279.1691143044668</v>
      </c>
      <c r="J26" s="68">
        <f>IF(TrRail_act!J14=0,"",J8/TrRail_act!J14*100)</f>
        <v>341.5287070546326</v>
      </c>
      <c r="K26" s="68">
        <f>IF(TrRail_act!K14=0,"",K8/TrRail_act!K14*100)</f>
        <v>202.69398832025115</v>
      </c>
      <c r="L26" s="68">
        <f>IF(TrRail_act!L14=0,"",L8/TrRail_act!L14*100)</f>
        <v>206.52264253428672</v>
      </c>
      <c r="M26" s="68">
        <f>IF(TrRail_act!M14=0,"",M8/TrRail_act!M14*100)</f>
        <v>200.62639788737911</v>
      </c>
      <c r="N26" s="68">
        <f>IF(TrRail_act!N14=0,"",N8/TrRail_act!N14*100)</f>
        <v>226.20715049442256</v>
      </c>
      <c r="O26" s="68">
        <f>IF(TrRail_act!O14=0,"",O8/TrRail_act!O14*100)</f>
        <v>163.49550545936734</v>
      </c>
      <c r="P26" s="68">
        <f>IF(TrRail_act!P14=0,"",P8/TrRail_act!P14*100)</f>
        <v>158.9921698342275</v>
      </c>
      <c r="Q26" s="68">
        <f>IF(TrRail_act!Q14=0,"",Q8/TrRail_act!Q14*100)</f>
        <v>167.29778496927941</v>
      </c>
    </row>
    <row r="27" spans="1:17" ht="11.45" customHeight="1" x14ac:dyDescent="0.25">
      <c r="A27" s="25" t="s">
        <v>39</v>
      </c>
      <c r="B27" s="79">
        <f>IF(TrRail_act!B15=0,"",B9/TrRail_act!B15*100)</f>
        <v>313.61375210545708</v>
      </c>
      <c r="C27" s="79">
        <f>IF(TrRail_act!C15=0,"",C9/TrRail_act!C15*100)</f>
        <v>257.07257012872742</v>
      </c>
      <c r="D27" s="79">
        <f>IF(TrRail_act!D15=0,"",D9/TrRail_act!D15*100)</f>
        <v>232.63036804313506</v>
      </c>
      <c r="E27" s="79">
        <f>IF(TrRail_act!E15=0,"",E9/TrRail_act!E15*100)</f>
        <v>189.48254862340025</v>
      </c>
      <c r="F27" s="79">
        <f>IF(TrRail_act!F15=0,"",F9/TrRail_act!F15*100)</f>
        <v>202.0351738113693</v>
      </c>
      <c r="G27" s="79">
        <f>IF(TrRail_act!G15=0,"",G9/TrRail_act!G15*100)</f>
        <v>219.05751282478963</v>
      </c>
      <c r="H27" s="79">
        <f>IF(TrRail_act!H15=0,"",H9/TrRail_act!H15*100)</f>
        <v>223.49699819294696</v>
      </c>
      <c r="I27" s="79">
        <f>IF(TrRail_act!I15=0,"",I9/TrRail_act!I15*100)</f>
        <v>195.00618004956837</v>
      </c>
      <c r="J27" s="79">
        <f>IF(TrRail_act!J15=0,"",J9/TrRail_act!J15*100)</f>
        <v>224.34061121185977</v>
      </c>
      <c r="K27" s="79">
        <f>IF(TrRail_act!K15=0,"",K9/TrRail_act!K15*100)</f>
        <v>146.203067335002</v>
      </c>
      <c r="L27" s="79">
        <f>IF(TrRail_act!L15=0,"",L9/TrRail_act!L15*100)</f>
        <v>151.33639674331681</v>
      </c>
      <c r="M27" s="79">
        <f>IF(TrRail_act!M15=0,"",M9/TrRail_act!M15*100)</f>
        <v>138.19910934178029</v>
      </c>
      <c r="N27" s="79">
        <f>IF(TrRail_act!N15=0,"",N9/TrRail_act!N15*100)</f>
        <v>171.06620593891094</v>
      </c>
      <c r="O27" s="79">
        <f>IF(TrRail_act!O15=0,"",O9/TrRail_act!O15*100)</f>
        <v>138.75876754932409</v>
      </c>
      <c r="P27" s="79">
        <f>IF(TrRail_act!P15=0,"",P9/TrRail_act!P15*100)</f>
        <v>130.94040180372798</v>
      </c>
      <c r="Q27" s="79">
        <f>IF(TrRail_act!Q15=0,"",Q9/TrRail_act!Q15*100)</f>
        <v>104.2815926758267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398.51249832474156</v>
      </c>
      <c r="C29" s="76">
        <f>IF(TrRail_act!C17=0,"",C11/TrRail_act!C17*100)</f>
        <v>336.87870592468903</v>
      </c>
      <c r="D29" s="76">
        <f>IF(TrRail_act!D17=0,"",D11/TrRail_act!D17*100)</f>
        <v>301.15599373655249</v>
      </c>
      <c r="E29" s="76">
        <f>IF(TrRail_act!E17=0,"",E11/TrRail_act!E17*100)</f>
        <v>255.15678297451015</v>
      </c>
      <c r="F29" s="76">
        <f>IF(TrRail_act!F17=0,"",F11/TrRail_act!F17*100)</f>
        <v>266.10959580318462</v>
      </c>
      <c r="G29" s="76">
        <f>IF(TrRail_act!G17=0,"",G11/TrRail_act!G17*100)</f>
        <v>286.34831208565322</v>
      </c>
      <c r="H29" s="76">
        <f>IF(TrRail_act!H17=0,"",H11/TrRail_act!H17*100)</f>
        <v>294.58360653505235</v>
      </c>
      <c r="I29" s="76">
        <f>IF(TrRail_act!I17=0,"",I11/TrRail_act!I17*100)</f>
        <v>257.58315471944371</v>
      </c>
      <c r="J29" s="76">
        <f>IF(TrRail_act!J17=0,"",J11/TrRail_act!J17*100)</f>
        <v>299.07329460527012</v>
      </c>
      <c r="K29" s="76">
        <f>IF(TrRail_act!K17=0,"",K11/TrRail_act!K17*100)</f>
        <v>210.82890128655865</v>
      </c>
      <c r="L29" s="76">
        <f>IF(TrRail_act!L17=0,"",L11/TrRail_act!L17*100)</f>
        <v>254.52680994964805</v>
      </c>
      <c r="M29" s="76">
        <f>IF(TrRail_act!M17=0,"",M11/TrRail_act!M17*100)</f>
        <v>241.14289726906298</v>
      </c>
      <c r="N29" s="76">
        <f>IF(TrRail_act!N17=0,"",N11/TrRail_act!N17*100)</f>
        <v>318.09153716829815</v>
      </c>
      <c r="O29" s="76">
        <f>IF(TrRail_act!O17=0,"",O11/TrRail_act!O17*100)</f>
        <v>284.94325290426622</v>
      </c>
      <c r="P29" s="76">
        <f>IF(TrRail_act!P17=0,"",P11/TrRail_act!P17*100)</f>
        <v>225.54150670984927</v>
      </c>
      <c r="Q29" s="76">
        <f>IF(TrRail_act!Q17=0,"",Q11/TrRail_act!Q17*100)</f>
        <v>166.59455683125827</v>
      </c>
    </row>
    <row r="30" spans="1:17" ht="11.45" customHeight="1" x14ac:dyDescent="0.25">
      <c r="A30" s="62" t="s">
        <v>17</v>
      </c>
      <c r="B30" s="77">
        <f>IF(TrRail_act!B18=0,"",B12/TrRail_act!B18*100)</f>
        <v>1382.7938457089388</v>
      </c>
      <c r="C30" s="77">
        <f>IF(TrRail_act!C18=0,"",C12/TrRail_act!C18*100)</f>
        <v>1342.6678210494028</v>
      </c>
      <c r="D30" s="77">
        <f>IF(TrRail_act!D18=0,"",D12/TrRail_act!D18*100)</f>
        <v>1295.3411342467757</v>
      </c>
      <c r="E30" s="77">
        <f>IF(TrRail_act!E18=0,"",E12/TrRail_act!E18*100)</f>
        <v>1253.7470514265513</v>
      </c>
      <c r="F30" s="77">
        <f>IF(TrRail_act!F18=0,"",F12/TrRail_act!F18*100)</f>
        <v>1231.3604886724115</v>
      </c>
      <c r="G30" s="77">
        <f>IF(TrRail_act!G18=0,"",G12/TrRail_act!G18*100)</f>
        <v>1196.7754319500107</v>
      </c>
      <c r="H30" s="77">
        <f>IF(TrRail_act!H18=0,"",H12/TrRail_act!H18*100)</f>
        <v>1191.6801025903533</v>
      </c>
      <c r="I30" s="77">
        <f>IF(TrRail_act!I18=0,"",I12/TrRail_act!I18*100)</f>
        <v>1126.0419417824678</v>
      </c>
      <c r="J30" s="77">
        <f>IF(TrRail_act!J18=0,"",J12/TrRail_act!J18*100)</f>
        <v>1065.6442494609614</v>
      </c>
      <c r="K30" s="77">
        <f>IF(TrRail_act!K18=0,"",K12/TrRail_act!K18*100)</f>
        <v>1045.3278510376069</v>
      </c>
      <c r="L30" s="77">
        <f>IF(TrRail_act!L18=0,"",L12/TrRail_act!L18*100)</f>
        <v>1006.0030355273246</v>
      </c>
      <c r="M30" s="77">
        <f>IF(TrRail_act!M18=0,"",M12/TrRail_act!M18*100)</f>
        <v>888.76586378176819</v>
      </c>
      <c r="N30" s="77">
        <f>IF(TrRail_act!N18=0,"",N12/TrRail_act!N18*100)</f>
        <v>810.7141135242141</v>
      </c>
      <c r="O30" s="77">
        <f>IF(TrRail_act!O18=0,"",O12/TrRail_act!O18*100)</f>
        <v>724.96350490062025</v>
      </c>
      <c r="P30" s="77">
        <f>IF(TrRail_act!P18=0,"",P12/TrRail_act!P18*100)</f>
        <v>769.50038967344244</v>
      </c>
      <c r="Q30" s="77">
        <f>IF(TrRail_act!Q18=0,"",Q12/TrRail_act!Q18*100)</f>
        <v>766.17496682936371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650.41280044523285</v>
      </c>
      <c r="C33" s="79">
        <f>IF(TrRail_act!C21=0,"",C15/TrRail_act!C21*100)</f>
        <v>626.04860066988329</v>
      </c>
      <c r="D33" s="79">
        <f>IF(TrRail_act!D21=0,"",D15/TrRail_act!D21*100)</f>
        <v>575.5196400801575</v>
      </c>
      <c r="E33" s="79">
        <f>IF(TrRail_act!E21=0,"",E15/TrRail_act!E21*100)</f>
        <v>580.96101860572003</v>
      </c>
      <c r="F33" s="79">
        <f>IF(TrRail_act!F21=0,"",F15/TrRail_act!F21*100)</f>
        <v>588.26451626607229</v>
      </c>
      <c r="G33" s="79">
        <f>IF(TrRail_act!G21=0,"",G15/TrRail_act!G21*100)</f>
        <v>513.43368482325479</v>
      </c>
      <c r="H33" s="79">
        <f>IF(TrRail_act!H21=0,"",H15/TrRail_act!H21*100)</f>
        <v>504.31288474726176</v>
      </c>
      <c r="I33" s="79">
        <f>IF(TrRail_act!I21=0,"",I15/TrRail_act!I21*100)</f>
        <v>488.46462277334626</v>
      </c>
      <c r="J33" s="79">
        <f>IF(TrRail_act!J21=0,"",J15/TrRail_act!J21*100)</f>
        <v>660.33817000650549</v>
      </c>
      <c r="K33" s="79">
        <f>IF(TrRail_act!K21=0,"",K15/TrRail_act!K21*100)</f>
        <v>448.26744154774974</v>
      </c>
      <c r="L33" s="79">
        <f>IF(TrRail_act!L21=0,"",L15/TrRail_act!L21*100)</f>
        <v>471.09653284302067</v>
      </c>
      <c r="M33" s="79">
        <f>IF(TrRail_act!M21=0,"",M15/TrRail_act!M21*100)</f>
        <v>474.67465396627813</v>
      </c>
      <c r="N33" s="79">
        <f>IF(TrRail_act!N21=0,"",N15/TrRail_act!N21*100)</f>
        <v>489.5046181114987</v>
      </c>
      <c r="O33" s="79">
        <f>IF(TrRail_act!O21=0,"",O15/TrRail_act!O21*100)</f>
        <v>300.53591268573763</v>
      </c>
      <c r="P33" s="79">
        <f>IF(TrRail_act!P21=0,"",P15/TrRail_act!P21*100)</f>
        <v>330.94753311507168</v>
      </c>
      <c r="Q33" s="79">
        <f>IF(TrRail_act!Q21=0,"",Q15/TrRail_act!Q21*100)</f>
        <v>399.20938328314787</v>
      </c>
    </row>
    <row r="34" spans="1:17" ht="11.45" customHeight="1" x14ac:dyDescent="0.25">
      <c r="A34" s="116" t="s">
        <v>17</v>
      </c>
      <c r="B34" s="77">
        <f>IF(TrRail_act!B22=0,"",B16/TrRail_act!B22*100)</f>
        <v>1866.2002813469433</v>
      </c>
      <c r="C34" s="77">
        <f>IF(TrRail_act!C22=0,"",C16/TrRail_act!C22*100)</f>
        <v>1830.107477430088</v>
      </c>
      <c r="D34" s="77">
        <f>IF(TrRail_act!D22=0,"",D16/TrRail_act!D22*100)</f>
        <v>1795.6313062716249</v>
      </c>
      <c r="E34" s="77">
        <f>IF(TrRail_act!E22=0,"",E16/TrRail_act!E22*100)</f>
        <v>1744.7587599607284</v>
      </c>
      <c r="F34" s="77">
        <f>IF(TrRail_act!F22=0,"",F16/TrRail_act!F22*100)</f>
        <v>1730.648510588841</v>
      </c>
      <c r="G34" s="77">
        <f>IF(TrRail_act!G22=0,"",G16/TrRail_act!G22*100)</f>
        <v>1698.8287263757929</v>
      </c>
      <c r="H34" s="77">
        <f>IF(TrRail_act!H22=0,"",H16/TrRail_act!H22*100)</f>
        <v>1688.3722278346365</v>
      </c>
      <c r="I34" s="77">
        <f>IF(TrRail_act!I22=0,"",I16/TrRail_act!I22*100)</f>
        <v>1668.8849427488765</v>
      </c>
      <c r="J34" s="77">
        <f>IF(TrRail_act!J22=0,"",J16/TrRail_act!J22*100)</f>
        <v>1657.8228832209365</v>
      </c>
      <c r="K34" s="77">
        <f>IF(TrRail_act!K22=0,"",K16/TrRail_act!K22*100)</f>
        <v>1640.8909288749467</v>
      </c>
      <c r="L34" s="77">
        <f>IF(TrRail_act!L22=0,"",L16/TrRail_act!L22*100)</f>
        <v>1614.9024973719722</v>
      </c>
      <c r="M34" s="77">
        <f>IF(TrRail_act!M22=0,"",M16/TrRail_act!M22*100)</f>
        <v>1592.0182018024054</v>
      </c>
      <c r="N34" s="77">
        <f>IF(TrRail_act!N22=0,"",N16/TrRail_act!N22*100)</f>
        <v>1558.8564475558915</v>
      </c>
      <c r="O34" s="77">
        <f>IF(TrRail_act!O22=0,"",O16/TrRail_act!O22*100)</f>
        <v>1452.918157334839</v>
      </c>
      <c r="P34" s="77">
        <f>IF(TrRail_act!P22=0,"",P16/TrRail_act!P22*100)</f>
        <v>1532.1062903809268</v>
      </c>
      <c r="Q34" s="77">
        <f>IF(TrRail_act!Q22=0,"",Q16/TrRail_act!Q22*100)</f>
        <v>1524.3611024859524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16.576026617213365</v>
      </c>
      <c r="C38" s="79">
        <f>IF(TrRail_act!C4=0,"",C9/TrRail_act!C4*1000)</f>
        <v>15.729174632391111</v>
      </c>
      <c r="D38" s="79">
        <f>IF(TrRail_act!D4=0,"",D9/TrRail_act!D4*1000)</f>
        <v>16.042334581187408</v>
      </c>
      <c r="E38" s="79">
        <f>IF(TrRail_act!E4=0,"",E9/TrRail_act!E4*1000)</f>
        <v>12.957950829786048</v>
      </c>
      <c r="F38" s="79">
        <f>IF(TrRail_act!F4=0,"",F9/TrRail_act!F4*1000)</f>
        <v>14.125142258244992</v>
      </c>
      <c r="G38" s="79">
        <f>IF(TrRail_act!G4=0,"",G9/TrRail_act!G4*1000)</f>
        <v>15.567467801826142</v>
      </c>
      <c r="H38" s="79">
        <f>IF(TrRail_act!H4=0,"",H9/TrRail_act!H4*1000)</f>
        <v>15.844924010203377</v>
      </c>
      <c r="I38" s="79">
        <f>IF(TrRail_act!I4=0,"",I9/TrRail_act!I4*1000)</f>
        <v>13.734092692989062</v>
      </c>
      <c r="J38" s="79">
        <f>IF(TrRail_act!J4=0,"",J9/TrRail_act!J4*1000)</f>
        <v>17.200217676753752</v>
      </c>
      <c r="K38" s="79">
        <f>IF(TrRail_act!K4=0,"",K9/TrRail_act!K4*1000)</f>
        <v>13.00399313486035</v>
      </c>
      <c r="L38" s="79">
        <f>IF(TrRail_act!L4=0,"",L9/TrRail_act!L4*1000)</f>
        <v>12.673826838377254</v>
      </c>
      <c r="M38" s="79">
        <f>IF(TrRail_act!M4=0,"",M9/TrRail_act!M4*1000)</f>
        <v>10.793793394383643</v>
      </c>
      <c r="N38" s="79">
        <f>IF(TrRail_act!N4=0,"",N9/TrRail_act!N4*1000)</f>
        <v>14.926209962087965</v>
      </c>
      <c r="O38" s="79">
        <f>IF(TrRail_act!O4=0,"",O9/TrRail_act!O4*1000)</f>
        <v>11.140019548948557</v>
      </c>
      <c r="P38" s="79">
        <f>IF(TrRail_act!P4=0,"",P9/TrRail_act!P4*1000)</f>
        <v>10.972954858080389</v>
      </c>
      <c r="Q38" s="79">
        <f>IF(TrRail_act!Q4=0,"",Q9/TrRail_act!Q4*1000)</f>
        <v>10.73333176761146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18.576416926145509</v>
      </c>
      <c r="C40" s="76">
        <f>IF(TrRail_act!C6=0,"",C11/TrRail_act!C6*1000)</f>
        <v>18.196392994461824</v>
      </c>
      <c r="D40" s="76">
        <f>IF(TrRail_act!D6=0,"",D11/TrRail_act!D6*1000)</f>
        <v>18.734581647160354</v>
      </c>
      <c r="E40" s="76">
        <f>IF(TrRail_act!E6=0,"",E11/TrRail_act!E6*1000)</f>
        <v>15.459962789768575</v>
      </c>
      <c r="F40" s="76">
        <f>IF(TrRail_act!F6=0,"",F11/TrRail_act!F6*1000)</f>
        <v>16.710442837957054</v>
      </c>
      <c r="G40" s="76">
        <f>IF(TrRail_act!G6=0,"",G11/TrRail_act!G6*1000)</f>
        <v>18.395546925305652</v>
      </c>
      <c r="H40" s="76">
        <f>IF(TrRail_act!H6=0,"",H11/TrRail_act!H6*1000)</f>
        <v>18.776004934529674</v>
      </c>
      <c r="I40" s="76">
        <f>IF(TrRail_act!I6=0,"",I11/TrRail_act!I6*1000)</f>
        <v>16.264959191738711</v>
      </c>
      <c r="J40" s="76">
        <f>IF(TrRail_act!J6=0,"",J11/TrRail_act!J6*1000)</f>
        <v>20.808032001700802</v>
      </c>
      <c r="K40" s="76">
        <f>IF(TrRail_act!K6=0,"",K11/TrRail_act!K6*1000)</f>
        <v>17.18862703419801</v>
      </c>
      <c r="L40" s="76">
        <f>IF(TrRail_act!L6=0,"",L11/TrRail_act!L6*1000)</f>
        <v>18.186031908274348</v>
      </c>
      <c r="M40" s="76">
        <f>IF(TrRail_act!M6=0,"",M11/TrRail_act!M6*1000)</f>
        <v>15.36503566728434</v>
      </c>
      <c r="N40" s="76">
        <f>IF(TrRail_act!N6=0,"",N11/TrRail_act!N6*1000)</f>
        <v>23.067779032317762</v>
      </c>
      <c r="O40" s="76">
        <f>IF(TrRail_act!O6=0,"",O11/TrRail_act!O6*1000)</f>
        <v>17.318723417393389</v>
      </c>
      <c r="P40" s="76">
        <f>IF(TrRail_act!P6=0,"",P11/TrRail_act!P6*1000)</f>
        <v>15.683958445560128</v>
      </c>
      <c r="Q40" s="76">
        <f>IF(TrRail_act!Q6=0,"",Q11/TrRail_act!Q6*1000)</f>
        <v>15.864252387764722</v>
      </c>
    </row>
    <row r="41" spans="1:17" ht="11.45" customHeight="1" x14ac:dyDescent="0.25">
      <c r="A41" s="62" t="s">
        <v>17</v>
      </c>
      <c r="B41" s="77">
        <f>IF(TrRail_act!B7=0,"",B12/TrRail_act!B7*1000)</f>
        <v>75.269389831014337</v>
      </c>
      <c r="C41" s="77">
        <f>IF(TrRail_act!C7=0,"",C12/TrRail_act!C7*1000)</f>
        <v>84.791454065091926</v>
      </c>
      <c r="D41" s="77">
        <f>IF(TrRail_act!D7=0,"",D12/TrRail_act!D7*1000)</f>
        <v>97.740585200221815</v>
      </c>
      <c r="E41" s="77">
        <f>IF(TrRail_act!E7=0,"",E12/TrRail_act!E7*1000)</f>
        <v>92.303332513129803</v>
      </c>
      <c r="F41" s="77">
        <f>IF(TrRail_act!F7=0,"",F12/TrRail_act!F7*1000)</f>
        <v>90.891578653308173</v>
      </c>
      <c r="G41" s="77">
        <f>IF(TrRail_act!G7=0,"",G12/TrRail_act!G7*1000)</f>
        <v>87.199085477572794</v>
      </c>
      <c r="H41" s="77">
        <f>IF(TrRail_act!H7=0,"",H12/TrRail_act!H7*1000)</f>
        <v>80.365914287611204</v>
      </c>
      <c r="I41" s="77">
        <f>IF(TrRail_act!I7=0,"",I12/TrRail_act!I7*1000)</f>
        <v>77.497711912993807</v>
      </c>
      <c r="J41" s="77">
        <f>IF(TrRail_act!J7=0,"",J12/TrRail_act!J7*1000)</f>
        <v>75.871482788755344</v>
      </c>
      <c r="K41" s="77">
        <f>IF(TrRail_act!K7=0,"",K12/TrRail_act!K7*1000)</f>
        <v>81.492804770979618</v>
      </c>
      <c r="L41" s="77">
        <f>IF(TrRail_act!L7=0,"",L12/TrRail_act!L7*1000)</f>
        <v>73.979242771277598</v>
      </c>
      <c r="M41" s="77">
        <f>IF(TrRail_act!M7=0,"",M12/TrRail_act!M7*1000)</f>
        <v>61.917957354184601</v>
      </c>
      <c r="N41" s="77">
        <f>IF(TrRail_act!N7=0,"",N12/TrRail_act!N7*1000)</f>
        <v>63.616196440354045</v>
      </c>
      <c r="O41" s="77">
        <f>IF(TrRail_act!O7=0,"",O12/TrRail_act!O7*1000)</f>
        <v>49.901375104060691</v>
      </c>
      <c r="P41" s="77">
        <f>IF(TrRail_act!P7=0,"",P12/TrRail_act!P7*1000)</f>
        <v>60.893087268844056</v>
      </c>
      <c r="Q41" s="77">
        <f>IF(TrRail_act!Q7=0,"",Q12/TrRail_act!Q7*1000)</f>
        <v>79.304333316991972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10.163484663935421</v>
      </c>
      <c r="C44" s="79">
        <f>IF(TrRail_act!C10=0,"",C15/TrRail_act!C10*1000)</f>
        <v>10.297243859265947</v>
      </c>
      <c r="D44" s="79">
        <f>IF(TrRail_act!D10=0,"",D15/TrRail_act!D10*1000)</f>
        <v>10.800710664920127</v>
      </c>
      <c r="E44" s="79">
        <f>IF(TrRail_act!E10=0,"",E15/TrRail_act!E10*1000)</f>
        <v>9.503680675049015</v>
      </c>
      <c r="F44" s="79">
        <f>IF(TrRail_act!F10=0,"",F15/TrRail_act!F10*1000)</f>
        <v>9.7699774631063576</v>
      </c>
      <c r="G44" s="79">
        <f>IF(TrRail_act!G10=0,"",G15/TrRail_act!G10*1000)</f>
        <v>9.34207731924492</v>
      </c>
      <c r="H44" s="79">
        <f>IF(TrRail_act!H10=0,"",H15/TrRail_act!H10*1000)</f>
        <v>8.2831124902492554</v>
      </c>
      <c r="I44" s="79">
        <f>IF(TrRail_act!I10=0,"",I15/TrRail_act!I10*1000)</f>
        <v>7.5148269079572865</v>
      </c>
      <c r="J44" s="79">
        <f>IF(TrRail_act!J10=0,"",J15/TrRail_act!J10*1000)</f>
        <v>11.115200053779509</v>
      </c>
      <c r="K44" s="79">
        <f>IF(TrRail_act!K10=0,"",K15/TrRail_act!K10*1000)</f>
        <v>8.2414986049312091</v>
      </c>
      <c r="L44" s="79">
        <f>IF(TrRail_act!L10=0,"",L15/TrRail_act!L10*1000)</f>
        <v>8.0546349104282058</v>
      </c>
      <c r="M44" s="79">
        <f>IF(TrRail_act!M10=0,"",M15/TrRail_act!M10*1000)</f>
        <v>7.52142734891041</v>
      </c>
      <c r="N44" s="79">
        <f>IF(TrRail_act!N10=0,"",N15/TrRail_act!N10*1000)</f>
        <v>8.8924707760771149</v>
      </c>
      <c r="O44" s="79">
        <f>IF(TrRail_act!O10=0,"",O15/TrRail_act!O10*1000)</f>
        <v>3.7984554386460485</v>
      </c>
      <c r="P44" s="79">
        <f>IF(TrRail_act!P10=0,"",P15/TrRail_act!P10*1000)</f>
        <v>3.1929431417029575</v>
      </c>
      <c r="Q44" s="79">
        <f>IF(TrRail_act!Q10=0,"",Q15/TrRail_act!Q10*1000)</f>
        <v>7.0032710891431407</v>
      </c>
    </row>
    <row r="45" spans="1:17" ht="11.45" customHeight="1" x14ac:dyDescent="0.25">
      <c r="A45" s="116" t="s">
        <v>17</v>
      </c>
      <c r="B45" s="77">
        <f>IF(TrRail_act!B11=0,"",B16/TrRail_act!B11*1000)</f>
        <v>32.629708373053333</v>
      </c>
      <c r="C45" s="77">
        <f>IF(TrRail_act!C11=0,"",C16/TrRail_act!C11*1000)</f>
        <v>33.690224138488645</v>
      </c>
      <c r="D45" s="77">
        <f>IF(TrRail_act!D11=0,"",D16/TrRail_act!D11*1000)</f>
        <v>33.272322166418284</v>
      </c>
      <c r="E45" s="77">
        <f>IF(TrRail_act!E11=0,"",E16/TrRail_act!E11*1000)</f>
        <v>30.738538728463162</v>
      </c>
      <c r="F45" s="77">
        <f>IF(TrRail_act!F11=0,"",F16/TrRail_act!F11*1000)</f>
        <v>30.992368949139575</v>
      </c>
      <c r="G45" s="77">
        <f>IF(TrRail_act!G11=0,"",G16/TrRail_act!G11*1000)</f>
        <v>30.973145765996446</v>
      </c>
      <c r="H45" s="77">
        <f>IF(TrRail_act!H11=0,"",H16/TrRail_act!H11*1000)</f>
        <v>29.390412740554424</v>
      </c>
      <c r="I45" s="77">
        <f>IF(TrRail_act!I11=0,"",I16/TrRail_act!I11*1000)</f>
        <v>27.296495958827418</v>
      </c>
      <c r="J45" s="77">
        <f>IF(TrRail_act!J11=0,"",J16/TrRail_act!J11*1000)</f>
        <v>27.812177415878075</v>
      </c>
      <c r="K45" s="77">
        <f>IF(TrRail_act!K11=0,"",K16/TrRail_act!K11*1000)</f>
        <v>26.001784042475759</v>
      </c>
      <c r="L45" s="77">
        <f>IF(TrRail_act!L11=0,"",L16/TrRail_act!L11*1000)</f>
        <v>25.558565872160361</v>
      </c>
      <c r="M45" s="77">
        <f>IF(TrRail_act!M11=0,"",M16/TrRail_act!M11*1000)</f>
        <v>23.335146457139984</v>
      </c>
      <c r="N45" s="77">
        <f>IF(TrRail_act!N11=0,"",N16/TrRail_act!N11*1000)</f>
        <v>26.219714876474995</v>
      </c>
      <c r="O45" s="77">
        <f>IF(TrRail_act!O11=0,"",O16/TrRail_act!O11*1000)</f>
        <v>12.653651173394799</v>
      </c>
      <c r="P45" s="77">
        <f>IF(TrRail_act!P11=0,"",P16/TrRail_act!P11*1000)</f>
        <v>11.887984954784308</v>
      </c>
      <c r="Q45" s="77">
        <f>IF(TrRail_act!Q11=0,"",Q16/TrRail_act!Q11*1000)</f>
        <v>24.800322025453237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648.21426701082612</v>
      </c>
      <c r="C49" s="79">
        <f>IF(TrRail_act!C37=0,"",1000000*C9/TrRail_act!C37/1000)</f>
        <v>508.47864535926033</v>
      </c>
      <c r="D49" s="79">
        <f>IF(TrRail_act!D37=0,"",1000000*D9/TrRail_act!D37/1000)</f>
        <v>446.53617540662935</v>
      </c>
      <c r="E49" s="79">
        <f>IF(TrRail_act!E37=0,"",1000000*E9/TrRail_act!E37/1000)</f>
        <v>348.99306136186101</v>
      </c>
      <c r="F49" s="79">
        <f>IF(TrRail_act!F37=0,"",1000000*F9/TrRail_act!F37/1000)</f>
        <v>358.67771948614956</v>
      </c>
      <c r="G49" s="79">
        <f>IF(TrRail_act!G37=0,"",1000000*G9/TrRail_act!G37/1000)</f>
        <v>382.14749221352349</v>
      </c>
      <c r="H49" s="79">
        <f>IF(TrRail_act!H37=0,"",1000000*H9/TrRail_act!H37/1000)</f>
        <v>391.93894283247658</v>
      </c>
      <c r="I49" s="79">
        <f>IF(TrRail_act!I37=0,"",1000000*I9/TrRail_act!I37/1000)</f>
        <v>335.63057422265973</v>
      </c>
      <c r="J49" s="79">
        <f>IF(TrRail_act!J37=0,"",1000000*J9/TrRail_act!J37/1000)</f>
        <v>412.07017220462188</v>
      </c>
      <c r="K49" s="79">
        <f>IF(TrRail_act!K37=0,"",1000000*K9/TrRail_act!K37/1000)</f>
        <v>265.33779493946099</v>
      </c>
      <c r="L49" s="79">
        <f>IF(TrRail_act!L37=0,"",1000000*L9/TrRail_act!L37/1000)</f>
        <v>233.18286311836431</v>
      </c>
      <c r="M49" s="79">
        <f>IF(TrRail_act!M37=0,"",1000000*M9/TrRail_act!M37/1000)</f>
        <v>190.00966029392467</v>
      </c>
      <c r="N49" s="79">
        <f>IF(TrRail_act!N37=0,"",1000000*N9/TrRail_act!N37/1000)</f>
        <v>241.66244700523373</v>
      </c>
      <c r="O49" s="79">
        <f>IF(TrRail_act!O37=0,"",1000000*O9/TrRail_act!O37/1000)</f>
        <v>178.17737481962351</v>
      </c>
      <c r="P49" s="79">
        <f>IF(TrRail_act!P37=0,"",1000000*P9/TrRail_act!P37/1000)</f>
        <v>180.5516029868549</v>
      </c>
      <c r="Q49" s="79">
        <f>IF(TrRail_act!Q37=0,"",1000000*Q9/TrRail_act!Q37/1000)</f>
        <v>167.73875050271369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1066.0713978111935</v>
      </c>
      <c r="C51" s="76">
        <f>IF(TrRail_act!C39=0,"",1000000*C11/TrRail_act!C39/1000)</f>
        <v>870.51544085505373</v>
      </c>
      <c r="D51" s="76">
        <f>IF(TrRail_act!D39=0,"",1000000*D11/TrRail_act!D39/1000)</f>
        <v>754.61152122980775</v>
      </c>
      <c r="E51" s="76">
        <f>IF(TrRail_act!E39=0,"",1000000*E11/TrRail_act!E39/1000)</f>
        <v>598.65732833611548</v>
      </c>
      <c r="F51" s="76">
        <f>IF(TrRail_act!F39=0,"",1000000*F11/TrRail_act!F39/1000)</f>
        <v>613.31152034272907</v>
      </c>
      <c r="G51" s="76">
        <f>IF(TrRail_act!G39=0,"",1000000*G11/TrRail_act!G39/1000)</f>
        <v>646.27884712581169</v>
      </c>
      <c r="H51" s="76">
        <f>IF(TrRail_act!H39=0,"",1000000*H11/TrRail_act!H39/1000)</f>
        <v>660.86055324308097</v>
      </c>
      <c r="I51" s="76">
        <f>IF(TrRail_act!I39=0,"",1000000*I11/TrRail_act!I39/1000)</f>
        <v>566.68060720202698</v>
      </c>
      <c r="J51" s="76">
        <f>IF(TrRail_act!J39=0,"",1000000*J11/TrRail_act!J39/1000)</f>
        <v>693.70086543799653</v>
      </c>
      <c r="K51" s="76">
        <f>IF(TrRail_act!K39=0,"",1000000*K11/TrRail_act!K39/1000)</f>
        <v>521.26644821440209</v>
      </c>
      <c r="L51" s="76">
        <f>IF(TrRail_act!L39=0,"",1000000*L11/TrRail_act!L39/1000)</f>
        <v>520.66858477114226</v>
      </c>
      <c r="M51" s="76">
        <f>IF(TrRail_act!M39=0,"",1000000*M11/TrRail_act!M39/1000)</f>
        <v>419.02792634355575</v>
      </c>
      <c r="N51" s="76">
        <f>IF(TrRail_act!N39=0,"",1000000*N11/TrRail_act!N39/1000)</f>
        <v>567.588773558345</v>
      </c>
      <c r="O51" s="76">
        <f>IF(TrRail_act!O39=0,"",1000000*O11/TrRail_act!O39/1000)</f>
        <v>429.08020874929741</v>
      </c>
      <c r="P51" s="76">
        <f>IF(TrRail_act!P39=0,"",1000000*P11/TrRail_act!P39/1000)</f>
        <v>380.44802057944429</v>
      </c>
      <c r="Q51" s="76">
        <f>IF(TrRail_act!Q39=0,"",1000000*Q11/TrRail_act!Q39/1000)</f>
        <v>356.1409702702544</v>
      </c>
    </row>
    <row r="52" spans="1:17" ht="11.45" customHeight="1" x14ac:dyDescent="0.25">
      <c r="A52" s="62" t="s">
        <v>17</v>
      </c>
      <c r="B52" s="77">
        <f>IF(TrRail_act!B40=0,"",1000000*B12/TrRail_act!B40/1000)</f>
        <v>3685.5611181472691</v>
      </c>
      <c r="C52" s="77">
        <f>IF(TrRail_act!C40=0,"",1000000*C12/TrRail_act!C40/1000)</f>
        <v>3108.9837173394776</v>
      </c>
      <c r="D52" s="77">
        <f>IF(TrRail_act!D40=0,"",1000000*D12/TrRail_act!D40/1000)</f>
        <v>2704.0246177401445</v>
      </c>
      <c r="E52" s="77">
        <f>IF(TrRail_act!E40=0,"",1000000*E12/TrRail_act!E40/1000)</f>
        <v>2161.8181301026389</v>
      </c>
      <c r="F52" s="77">
        <f>IF(TrRail_act!F40=0,"",1000000*F12/TrRail_act!F40/1000)</f>
        <v>2231.7724768027088</v>
      </c>
      <c r="G52" s="77">
        <f>IF(TrRail_act!G40=0,"",1000000*G12/TrRail_act!G40/1000)</f>
        <v>2441.497866919733</v>
      </c>
      <c r="H52" s="77">
        <f>IF(TrRail_act!H40=0,"",1000000*H12/TrRail_act!H40/1000)</f>
        <v>2514.9415498417247</v>
      </c>
      <c r="I52" s="77">
        <f>IF(TrRail_act!I40=0,"",1000000*I12/TrRail_act!I40/1000)</f>
        <v>2113.5655079426951</v>
      </c>
      <c r="J52" s="77">
        <f>IF(TrRail_act!J40=0,"",1000000*J12/TrRail_act!J40/1000)</f>
        <v>2606.0654134022034</v>
      </c>
      <c r="K52" s="77">
        <f>IF(TrRail_act!K40=0,"",1000000*K12/TrRail_act!K40/1000)</f>
        <v>1986.4478161683971</v>
      </c>
      <c r="L52" s="77">
        <f>IF(TrRail_act!L40=0,"",1000000*L12/TrRail_act!L40/1000)</f>
        <v>2054.5300912591019</v>
      </c>
      <c r="M52" s="77">
        <f>IF(TrRail_act!M40=0,"",1000000*M12/TrRail_act!M40/1000)</f>
        <v>1622.3901763558183</v>
      </c>
      <c r="N52" s="77">
        <f>IF(TrRail_act!N40=0,"",1000000*N12/TrRail_act!N40/1000)</f>
        <v>2156.8373395217109</v>
      </c>
      <c r="O52" s="77">
        <f>IF(TrRail_act!O40=0,"",1000000*O12/TrRail_act!O40/1000)</f>
        <v>1855.1409025337271</v>
      </c>
      <c r="P52" s="77">
        <f>IF(TrRail_act!P40=0,"",1000000*P12/TrRail_act!P40/1000)</f>
        <v>1972.693440041563</v>
      </c>
      <c r="Q52" s="77">
        <f>IF(TrRail_act!Q40=0,"",1000000*Q12/TrRail_act!Q40/1000)</f>
        <v>1965.8981558918044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872.64152044766445</v>
      </c>
      <c r="C55" s="79">
        <f>IF(TrRail_act!C43=0,"",1000000*C15/TrRail_act!C43/1000)</f>
        <v>782.27123892097904</v>
      </c>
      <c r="D55" s="79">
        <f>IF(TrRail_act!D43=0,"",1000000*D15/TrRail_act!D43/1000)</f>
        <v>762.97539307763998</v>
      </c>
      <c r="E55" s="79">
        <f>IF(TrRail_act!E43=0,"",1000000*E15/TrRail_act!E43/1000)</f>
        <v>765.22766229325953</v>
      </c>
      <c r="F55" s="79">
        <f>IF(TrRail_act!F43=0,"",1000000*F15/TrRail_act!F43/1000)</f>
        <v>777.2725581717134</v>
      </c>
      <c r="G55" s="79">
        <f>IF(TrRail_act!G43=0,"",1000000*G15/TrRail_act!G43/1000)</f>
        <v>694.00208919800752</v>
      </c>
      <c r="H55" s="79">
        <f>IF(TrRail_act!H43=0,"",1000000*H15/TrRail_act!H43/1000)</f>
        <v>643.10323737244573</v>
      </c>
      <c r="I55" s="79">
        <f>IF(TrRail_act!I43=0,"",1000000*I15/TrRail_act!I43/1000)</f>
        <v>566.69363776408829</v>
      </c>
      <c r="J55" s="79">
        <f>IF(TrRail_act!J43=0,"",1000000*J15/TrRail_act!J43/1000)</f>
        <v>750.55588276816161</v>
      </c>
      <c r="K55" s="79">
        <f>IF(TrRail_act!K43=0,"",1000000*K15/TrRail_act!K43/1000)</f>
        <v>475.58739655979184</v>
      </c>
      <c r="L55" s="79">
        <f>IF(TrRail_act!L43=0,"",1000000*L15/TrRail_act!L43/1000)</f>
        <v>452.83305257893619</v>
      </c>
      <c r="M55" s="79">
        <f>IF(TrRail_act!M43=0,"",1000000*M15/TrRail_act!M43/1000)</f>
        <v>454.18380560117726</v>
      </c>
      <c r="N55" s="79">
        <f>IF(TrRail_act!N43=0,"",1000000*N15/TrRail_act!N43/1000)</f>
        <v>465.77319902803924</v>
      </c>
      <c r="O55" s="79">
        <f>IF(TrRail_act!O43=0,"",1000000*O15/TrRail_act!O43/1000)</f>
        <v>220.17475631866202</v>
      </c>
      <c r="P55" s="79">
        <f>IF(TrRail_act!P43=0,"",1000000*P15/TrRail_act!P43/1000)</f>
        <v>196.08091900565125</v>
      </c>
      <c r="Q55" s="79">
        <f>IF(TrRail_act!Q43=0,"",1000000*Q15/TrRail_act!Q43/1000)</f>
        <v>456.46320491736549</v>
      </c>
    </row>
    <row r="56" spans="1:17" ht="11.45" customHeight="1" x14ac:dyDescent="0.25">
      <c r="A56" s="116" t="s">
        <v>17</v>
      </c>
      <c r="B56" s="77">
        <f>IF(TrRail_act!B44=0,"",1000000*B16/TrRail_act!B44/1000)</f>
        <v>1815.6573570604633</v>
      </c>
      <c r="C56" s="77">
        <f>IF(TrRail_act!C44=0,"",1000000*C16/TrRail_act!C44/1000)</f>
        <v>1654.3113085378079</v>
      </c>
      <c r="D56" s="77">
        <f>IF(TrRail_act!D44=0,"",1000000*D16/TrRail_act!D44/1000)</f>
        <v>1638.5209261175548</v>
      </c>
      <c r="E56" s="77">
        <f>IF(TrRail_act!E44=0,"",1000000*E16/TrRail_act!E44/1000)</f>
        <v>1643.3577665642133</v>
      </c>
      <c r="F56" s="77">
        <f>IF(TrRail_act!F44=0,"",1000000*F16/TrRail_act!F44/1000)</f>
        <v>1669.2246741064666</v>
      </c>
      <c r="G56" s="77">
        <f>IF(TrRail_act!G44=0,"",1000000*G16/TrRail_act!G44/1000)</f>
        <v>1581.4145966970991</v>
      </c>
      <c r="H56" s="77">
        <f>IF(TrRail_act!H44=0,"",1000000*H16/TrRail_act!H44/1000)</f>
        <v>1465.4319671273765</v>
      </c>
      <c r="I56" s="77">
        <f>IF(TrRail_act!I44=0,"",1000000*I16/TrRail_act!I44/1000)</f>
        <v>1291.3182893312833</v>
      </c>
      <c r="J56" s="77">
        <f>IF(TrRail_act!J44=0,"",1000000*J16/TrRail_act!J44/1000)</f>
        <v>1605.0348877657609</v>
      </c>
      <c r="K56" s="77">
        <f>IF(TrRail_act!K44=0,"",1000000*K16/TrRail_act!K44/1000)</f>
        <v>1481.1150350004943</v>
      </c>
      <c r="L56" s="77">
        <f>IF(TrRail_act!L44=0,"",1000000*L16/TrRail_act!L44/1000)</f>
        <v>1410.2515066029728</v>
      </c>
      <c r="M56" s="77">
        <f>IF(TrRail_act!M44=0,"",1000000*M16/TrRail_act!M44/1000)</f>
        <v>1414.4581374436664</v>
      </c>
      <c r="N56" s="77">
        <f>IF(TrRail_act!N44=0,"",1000000*N16/TrRail_act!N44/1000)</f>
        <v>1477.1664312032101</v>
      </c>
      <c r="O56" s="77">
        <f>IF(TrRail_act!O44=0,"",1000000*O16/TrRail_act!O44/1000)</f>
        <v>704.55922021971844</v>
      </c>
      <c r="P56" s="77">
        <f>IF(TrRail_act!P44=0,"",1000000*P16/TrRail_act!P44/1000)</f>
        <v>627.4589408180841</v>
      </c>
      <c r="Q56" s="77">
        <f>IF(TrRail_act!Q44=0,"",1000000*Q16/TrRail_act!Q44/1000)</f>
        <v>1460.6822557355697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0.53399469319446846</v>
      </c>
      <c r="C60" s="32">
        <f t="shared" si="6"/>
        <v>0.51883740401898748</v>
      </c>
      <c r="D60" s="32">
        <f t="shared" si="6"/>
        <v>0.49339847764136807</v>
      </c>
      <c r="E60" s="32">
        <f t="shared" si="6"/>
        <v>0.43704909228981176</v>
      </c>
      <c r="F60" s="32">
        <f t="shared" si="6"/>
        <v>0.44104598191425304</v>
      </c>
      <c r="G60" s="32">
        <f t="shared" si="6"/>
        <v>0.47675103803129432</v>
      </c>
      <c r="H60" s="32">
        <f t="shared" si="6"/>
        <v>0.50318610183270651</v>
      </c>
      <c r="I60" s="32">
        <f t="shared" si="6"/>
        <v>0.49818919735366918</v>
      </c>
      <c r="J60" s="32">
        <f t="shared" si="6"/>
        <v>0.48031685938086083</v>
      </c>
      <c r="K60" s="32">
        <f t="shared" si="6"/>
        <v>0.58640481293769864</v>
      </c>
      <c r="L60" s="32">
        <f t="shared" si="6"/>
        <v>0.60631509287434249</v>
      </c>
      <c r="M60" s="32">
        <f t="shared" si="6"/>
        <v>0.56103597009752104</v>
      </c>
      <c r="N60" s="32">
        <f t="shared" si="6"/>
        <v>0.62528660703408989</v>
      </c>
      <c r="O60" s="32">
        <f t="shared" si="6"/>
        <v>0.71892914299732158</v>
      </c>
      <c r="P60" s="32">
        <f t="shared" si="6"/>
        <v>0.70805693050103047</v>
      </c>
      <c r="Q60" s="32">
        <f t="shared" si="6"/>
        <v>0.49014461562785316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0.53399469319446846</v>
      </c>
      <c r="C62" s="30">
        <f t="shared" si="8"/>
        <v>0.51883740401898748</v>
      </c>
      <c r="D62" s="30">
        <f t="shared" si="8"/>
        <v>0.49339847764136807</v>
      </c>
      <c r="E62" s="30">
        <f t="shared" si="8"/>
        <v>0.43704909228981176</v>
      </c>
      <c r="F62" s="30">
        <f t="shared" si="8"/>
        <v>0.44104598191425304</v>
      </c>
      <c r="G62" s="30">
        <f t="shared" si="8"/>
        <v>0.47675103803129432</v>
      </c>
      <c r="H62" s="30">
        <f t="shared" si="8"/>
        <v>0.50318610183270651</v>
      </c>
      <c r="I62" s="30">
        <f t="shared" si="8"/>
        <v>0.49818919735366918</v>
      </c>
      <c r="J62" s="30">
        <f t="shared" si="8"/>
        <v>0.48031685938086083</v>
      </c>
      <c r="K62" s="30">
        <f t="shared" si="8"/>
        <v>0.58640481293769864</v>
      </c>
      <c r="L62" s="30">
        <f t="shared" si="8"/>
        <v>0.60631509287434249</v>
      </c>
      <c r="M62" s="30">
        <f t="shared" si="8"/>
        <v>0.56103597009752104</v>
      </c>
      <c r="N62" s="30">
        <f t="shared" si="8"/>
        <v>0.62528660703408989</v>
      </c>
      <c r="O62" s="30">
        <f t="shared" si="8"/>
        <v>0.71892914299732158</v>
      </c>
      <c r="P62" s="30">
        <f t="shared" si="8"/>
        <v>0.70805693050103047</v>
      </c>
      <c r="Q62" s="30">
        <f t="shared" si="8"/>
        <v>0.49014461562785316</v>
      </c>
    </row>
    <row r="63" spans="1:17" ht="11.45" customHeight="1" x14ac:dyDescent="0.25">
      <c r="A63" s="62" t="s">
        <v>17</v>
      </c>
      <c r="B63" s="115">
        <f t="shared" ref="B63:Q63" si="9">IF(B12=0,0,B12/B$8)</f>
        <v>0.53399469319446846</v>
      </c>
      <c r="C63" s="115">
        <f t="shared" si="9"/>
        <v>0.51883740401898748</v>
      </c>
      <c r="D63" s="115">
        <f t="shared" si="9"/>
        <v>0.49339847764136807</v>
      </c>
      <c r="E63" s="115">
        <f t="shared" si="9"/>
        <v>0.43704909228981176</v>
      </c>
      <c r="F63" s="115">
        <f t="shared" si="9"/>
        <v>0.44104598191425304</v>
      </c>
      <c r="G63" s="115">
        <f t="shared" si="9"/>
        <v>0.47675103803129432</v>
      </c>
      <c r="H63" s="115">
        <f t="shared" si="9"/>
        <v>0.50318610183270651</v>
      </c>
      <c r="I63" s="115">
        <f t="shared" si="9"/>
        <v>0.49818919735366918</v>
      </c>
      <c r="J63" s="115">
        <f t="shared" si="9"/>
        <v>0.48031685938086083</v>
      </c>
      <c r="K63" s="115">
        <f t="shared" si="9"/>
        <v>0.58640481293769864</v>
      </c>
      <c r="L63" s="115">
        <f t="shared" si="9"/>
        <v>0.60631509287434249</v>
      </c>
      <c r="M63" s="115">
        <f t="shared" si="9"/>
        <v>0.56103597009752104</v>
      </c>
      <c r="N63" s="115">
        <f t="shared" si="9"/>
        <v>0.62528660703408989</v>
      </c>
      <c r="O63" s="115">
        <f t="shared" si="9"/>
        <v>0.71892914299732158</v>
      </c>
      <c r="P63" s="115">
        <f t="shared" si="9"/>
        <v>0.70805693050103047</v>
      </c>
      <c r="Q63" s="115">
        <f t="shared" si="9"/>
        <v>0.49014461562785316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0.46600530680553154</v>
      </c>
      <c r="C66" s="32">
        <f t="shared" si="12"/>
        <v>0.48116259598101246</v>
      </c>
      <c r="D66" s="32">
        <f t="shared" si="12"/>
        <v>0.50660152235863187</v>
      </c>
      <c r="E66" s="32">
        <f t="shared" si="12"/>
        <v>0.56295090771018819</v>
      </c>
      <c r="F66" s="32">
        <f t="shared" si="12"/>
        <v>0.55895401808574696</v>
      </c>
      <c r="G66" s="32">
        <f t="shared" si="12"/>
        <v>0.52324896196870563</v>
      </c>
      <c r="H66" s="32">
        <f t="shared" si="12"/>
        <v>0.49681389816729349</v>
      </c>
      <c r="I66" s="32">
        <f t="shared" si="12"/>
        <v>0.50181080264633071</v>
      </c>
      <c r="J66" s="32">
        <f t="shared" si="12"/>
        <v>0.51968314061913923</v>
      </c>
      <c r="K66" s="32">
        <f t="shared" si="12"/>
        <v>0.41359518706230136</v>
      </c>
      <c r="L66" s="32">
        <f t="shared" si="12"/>
        <v>0.39368490712565751</v>
      </c>
      <c r="M66" s="32">
        <f t="shared" si="12"/>
        <v>0.43896402990247901</v>
      </c>
      <c r="N66" s="32">
        <f t="shared" si="12"/>
        <v>0.37471339296591005</v>
      </c>
      <c r="O66" s="32">
        <f t="shared" si="12"/>
        <v>0.28107085700267842</v>
      </c>
      <c r="P66" s="32">
        <f t="shared" si="12"/>
        <v>0.29194306949896948</v>
      </c>
      <c r="Q66" s="32">
        <f t="shared" si="12"/>
        <v>0.50985538437214695</v>
      </c>
    </row>
    <row r="67" spans="1:17" ht="11.45" customHeight="1" x14ac:dyDescent="0.25">
      <c r="A67" s="116" t="s">
        <v>17</v>
      </c>
      <c r="B67" s="115">
        <f t="shared" ref="B67:Q67" si="13">IF(B16=0,0,B16/B$8)</f>
        <v>0.46600530680553154</v>
      </c>
      <c r="C67" s="115">
        <f t="shared" si="13"/>
        <v>0.48116259598101246</v>
      </c>
      <c r="D67" s="115">
        <f t="shared" si="13"/>
        <v>0.50660152235863187</v>
      </c>
      <c r="E67" s="115">
        <f t="shared" si="13"/>
        <v>0.56295090771018819</v>
      </c>
      <c r="F67" s="115">
        <f t="shared" si="13"/>
        <v>0.55895401808574696</v>
      </c>
      <c r="G67" s="115">
        <f t="shared" si="13"/>
        <v>0.52324896196870563</v>
      </c>
      <c r="H67" s="115">
        <f t="shared" si="13"/>
        <v>0.49681389816729349</v>
      </c>
      <c r="I67" s="115">
        <f t="shared" si="13"/>
        <v>0.50181080264633071</v>
      </c>
      <c r="J67" s="115">
        <f t="shared" si="13"/>
        <v>0.51968314061913923</v>
      </c>
      <c r="K67" s="115">
        <f t="shared" si="13"/>
        <v>0.41359518706230136</v>
      </c>
      <c r="L67" s="115">
        <f t="shared" si="13"/>
        <v>0.39368490712565751</v>
      </c>
      <c r="M67" s="115">
        <f t="shared" si="13"/>
        <v>0.43896402990247901</v>
      </c>
      <c r="N67" s="115">
        <f t="shared" si="13"/>
        <v>0.37471339296591005</v>
      </c>
      <c r="O67" s="115">
        <f t="shared" si="13"/>
        <v>0.28107085700267842</v>
      </c>
      <c r="P67" s="115">
        <f t="shared" si="13"/>
        <v>0.29194306949896948</v>
      </c>
      <c r="Q67" s="115">
        <f t="shared" si="13"/>
        <v>0.50985538437214695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2135.1628521968332</v>
      </c>
      <c r="C4" s="132">
        <f t="shared" si="0"/>
        <v>3180.1257532425798</v>
      </c>
      <c r="D4" s="132">
        <f t="shared" si="0"/>
        <v>3329.9422194936596</v>
      </c>
      <c r="E4" s="132">
        <f t="shared" si="0"/>
        <v>4065.9900982213658</v>
      </c>
      <c r="F4" s="132">
        <f t="shared" si="0"/>
        <v>4070.6275819364341</v>
      </c>
      <c r="G4" s="132">
        <f t="shared" si="0"/>
        <v>4680.0222521738187</v>
      </c>
      <c r="H4" s="132">
        <f t="shared" si="0"/>
        <v>4745.8891583555023</v>
      </c>
      <c r="I4" s="132">
        <f t="shared" si="0"/>
        <v>5171.1882822287562</v>
      </c>
      <c r="J4" s="132">
        <f t="shared" si="0"/>
        <v>5189.8755381760693</v>
      </c>
      <c r="K4" s="132">
        <f t="shared" si="0"/>
        <v>4885.189253389357</v>
      </c>
      <c r="L4" s="132">
        <f t="shared" si="0"/>
        <v>5333.4218268666309</v>
      </c>
      <c r="M4" s="132">
        <f t="shared" si="0"/>
        <v>5785.0433179204556</v>
      </c>
      <c r="N4" s="132">
        <f t="shared" si="0"/>
        <v>5921.4775316085725</v>
      </c>
      <c r="O4" s="132">
        <f t="shared" si="0"/>
        <v>6241.9137678560592</v>
      </c>
      <c r="P4" s="132">
        <f t="shared" si="0"/>
        <v>6662.8647326528171</v>
      </c>
      <c r="Q4" s="132">
        <f t="shared" si="0"/>
        <v>6793.5924740884748</v>
      </c>
    </row>
    <row r="5" spans="1:17" ht="11.45" customHeight="1" x14ac:dyDescent="0.25">
      <c r="A5" s="116" t="s">
        <v>23</v>
      </c>
      <c r="B5" s="42">
        <v>10.42039544267775</v>
      </c>
      <c r="C5" s="42">
        <v>11.685018616071195</v>
      </c>
      <c r="D5" s="42">
        <v>13.320876303466784</v>
      </c>
      <c r="E5" s="42">
        <v>15.507231520463293</v>
      </c>
      <c r="F5" s="42">
        <v>19.237256823615375</v>
      </c>
      <c r="G5" s="42">
        <v>23.650766892539004</v>
      </c>
      <c r="H5" s="42">
        <v>27.397370168754136</v>
      </c>
      <c r="I5" s="42">
        <v>30.026221960338152</v>
      </c>
      <c r="J5" s="42">
        <v>48.005626948760515</v>
      </c>
      <c r="K5" s="42">
        <v>58.636829335896643</v>
      </c>
      <c r="L5" s="42">
        <v>62.535312000000005</v>
      </c>
      <c r="M5" s="42">
        <v>68.306032022693671</v>
      </c>
      <c r="N5" s="42">
        <v>68.349694727141866</v>
      </c>
      <c r="O5" s="42">
        <v>62.171678237350235</v>
      </c>
      <c r="P5" s="42">
        <v>55.972250833028724</v>
      </c>
      <c r="Q5" s="42">
        <v>54.590781208573333</v>
      </c>
    </row>
    <row r="6" spans="1:17" ht="11.45" customHeight="1" x14ac:dyDescent="0.25">
      <c r="A6" s="116" t="s">
        <v>127</v>
      </c>
      <c r="B6" s="42">
        <v>1648.2151384139286</v>
      </c>
      <c r="C6" s="42">
        <v>1890.0573196542216</v>
      </c>
      <c r="D6" s="42">
        <v>2175.3644101991672</v>
      </c>
      <c r="E6" s="42">
        <v>2519.565661454672</v>
      </c>
      <c r="F6" s="42">
        <v>3057.365919140379</v>
      </c>
      <c r="G6" s="42">
        <v>3589.1560798198057</v>
      </c>
      <c r="H6" s="42">
        <v>3879.3260819551356</v>
      </c>
      <c r="I6" s="42">
        <v>4164.2457064305763</v>
      </c>
      <c r="J6" s="42">
        <v>3982.012234550014</v>
      </c>
      <c r="K6" s="42">
        <v>3763.6889155506187</v>
      </c>
      <c r="L6" s="42">
        <v>3933.8956447888854</v>
      </c>
      <c r="M6" s="42">
        <v>4165.3476251994434</v>
      </c>
      <c r="N6" s="42">
        <v>4169.5911787142004</v>
      </c>
      <c r="O6" s="42">
        <v>4196.8761851399568</v>
      </c>
      <c r="P6" s="42">
        <v>4371.1684458416375</v>
      </c>
      <c r="Q6" s="42">
        <v>4556.7721815984423</v>
      </c>
    </row>
    <row r="7" spans="1:17" ht="11.45" customHeight="1" x14ac:dyDescent="0.25">
      <c r="A7" s="116" t="s">
        <v>125</v>
      </c>
      <c r="B7" s="42">
        <v>476.52731834022671</v>
      </c>
      <c r="C7" s="42">
        <v>1278.383414972287</v>
      </c>
      <c r="D7" s="42">
        <v>1141.2569329910257</v>
      </c>
      <c r="E7" s="42">
        <v>1530.9172052462307</v>
      </c>
      <c r="F7" s="42">
        <v>994.02440597243969</v>
      </c>
      <c r="G7" s="42">
        <v>1067.2154054614741</v>
      </c>
      <c r="H7" s="42">
        <v>839.16570623161249</v>
      </c>
      <c r="I7" s="42">
        <v>976.91635383784183</v>
      </c>
      <c r="J7" s="42">
        <v>1159.8576766772949</v>
      </c>
      <c r="K7" s="42">
        <v>1062.8635085028416</v>
      </c>
      <c r="L7" s="42">
        <v>1336.9908700777453</v>
      </c>
      <c r="M7" s="42">
        <v>1551.389660698318</v>
      </c>
      <c r="N7" s="42">
        <v>1683.5366581672301</v>
      </c>
      <c r="O7" s="42">
        <v>1982.8659044787516</v>
      </c>
      <c r="P7" s="42">
        <v>2235.7240359781504</v>
      </c>
      <c r="Q7" s="42">
        <v>2182.2295112814586</v>
      </c>
    </row>
    <row r="8" spans="1:17" ht="11.45" customHeight="1" x14ac:dyDescent="0.25">
      <c r="A8" s="128" t="s">
        <v>51</v>
      </c>
      <c r="B8" s="131">
        <f t="shared" ref="B8:Q8" si="1">SUM(B9:B10)</f>
        <v>11.182336043925879</v>
      </c>
      <c r="C8" s="131">
        <f t="shared" si="1"/>
        <v>7.8095855093096107</v>
      </c>
      <c r="D8" s="131">
        <f t="shared" si="1"/>
        <v>8.6641312782317037</v>
      </c>
      <c r="E8" s="131">
        <f t="shared" si="1"/>
        <v>9.7203095219319433</v>
      </c>
      <c r="F8" s="131">
        <f t="shared" si="1"/>
        <v>9.6046762782388448</v>
      </c>
      <c r="G8" s="131">
        <f t="shared" si="1"/>
        <v>10.724528322220884</v>
      </c>
      <c r="H8" s="131">
        <f t="shared" si="1"/>
        <v>13.400459854934201</v>
      </c>
      <c r="I8" s="131">
        <f t="shared" si="1"/>
        <v>13.682111809467871</v>
      </c>
      <c r="J8" s="131">
        <f t="shared" si="1"/>
        <v>17.658313289924827</v>
      </c>
      <c r="K8" s="131">
        <f t="shared" si="1"/>
        <v>16.120385650303056</v>
      </c>
      <c r="L8" s="131">
        <f t="shared" si="1"/>
        <v>14.780233109734173</v>
      </c>
      <c r="M8" s="131">
        <f t="shared" si="1"/>
        <v>16.129270695634847</v>
      </c>
      <c r="N8" s="131">
        <f t="shared" si="1"/>
        <v>13.047720682867304</v>
      </c>
      <c r="O8" s="131">
        <f t="shared" si="1"/>
        <v>13.643002132081332</v>
      </c>
      <c r="P8" s="131">
        <f t="shared" si="1"/>
        <v>17.099905851815016</v>
      </c>
      <c r="Q8" s="131">
        <f t="shared" si="1"/>
        <v>26.365547944437377</v>
      </c>
    </row>
    <row r="9" spans="1:17" ht="11.45" customHeight="1" x14ac:dyDescent="0.25">
      <c r="A9" s="95" t="s">
        <v>126</v>
      </c>
      <c r="B9" s="37">
        <v>9.8975830442433939</v>
      </c>
      <c r="C9" s="37">
        <v>6.0284235670237418</v>
      </c>
      <c r="D9" s="37">
        <v>6.5285942186056598</v>
      </c>
      <c r="E9" s="37">
        <v>7.3564585565547835</v>
      </c>
      <c r="F9" s="37">
        <v>7.1057986626542267</v>
      </c>
      <c r="G9" s="37">
        <v>8.1498502685988345</v>
      </c>
      <c r="H9" s="37">
        <v>10.489897239143055</v>
      </c>
      <c r="I9" s="37">
        <v>10.565662219204173</v>
      </c>
      <c r="J9" s="37">
        <v>14.358534050357779</v>
      </c>
      <c r="K9" s="37">
        <v>11.412299037331584</v>
      </c>
      <c r="L9" s="37">
        <v>6.2960861828902894</v>
      </c>
      <c r="M9" s="37">
        <v>6.0961978407582817</v>
      </c>
      <c r="N9" s="37">
        <v>6.3896225863220435</v>
      </c>
      <c r="O9" s="37">
        <v>6.6376472991011672</v>
      </c>
      <c r="P9" s="37">
        <v>6.8020527245221754</v>
      </c>
      <c r="Q9" s="37">
        <v>6.6396136207033551</v>
      </c>
    </row>
    <row r="10" spans="1:17" ht="11.45" customHeight="1" x14ac:dyDescent="0.25">
      <c r="A10" s="93" t="s">
        <v>125</v>
      </c>
      <c r="B10" s="36">
        <v>1.2847529996824862</v>
      </c>
      <c r="C10" s="36">
        <v>1.7811619422858687</v>
      </c>
      <c r="D10" s="36">
        <v>2.135537059626043</v>
      </c>
      <c r="E10" s="36">
        <v>2.3638509653771598</v>
      </c>
      <c r="F10" s="36">
        <v>2.4988776155846177</v>
      </c>
      <c r="G10" s="36">
        <v>2.5746780536220495</v>
      </c>
      <c r="H10" s="36">
        <v>2.9105626157911466</v>
      </c>
      <c r="I10" s="36">
        <v>3.1164495902636986</v>
      </c>
      <c r="J10" s="36">
        <v>3.2997792395670493</v>
      </c>
      <c r="K10" s="36">
        <v>4.7080866129714742</v>
      </c>
      <c r="L10" s="36">
        <v>8.4841469268438843</v>
      </c>
      <c r="M10" s="36">
        <v>10.033072854876567</v>
      </c>
      <c r="N10" s="36">
        <v>6.6580980965452614</v>
      </c>
      <c r="O10" s="36">
        <v>7.0053548329801636</v>
      </c>
      <c r="P10" s="36">
        <v>10.297853127292839</v>
      </c>
      <c r="Q10" s="36">
        <v>19.725934323734023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21.332682362224119</v>
      </c>
      <c r="C12" s="41">
        <f t="shared" ref="C12:Q12" si="3">SUM(C13,C17)</f>
        <v>29.530642889283506</v>
      </c>
      <c r="D12" s="41">
        <f t="shared" si="3"/>
        <v>31.532806144893442</v>
      </c>
      <c r="E12" s="41">
        <f t="shared" si="3"/>
        <v>38.054432334133992</v>
      </c>
      <c r="F12" s="41">
        <f t="shared" si="3"/>
        <v>39.226810530574504</v>
      </c>
      <c r="G12" s="41">
        <f t="shared" si="3"/>
        <v>44.995635132311897</v>
      </c>
      <c r="H12" s="41">
        <f t="shared" si="3"/>
        <v>46.354930333304949</v>
      </c>
      <c r="I12" s="41">
        <f t="shared" si="3"/>
        <v>49.801608970484445</v>
      </c>
      <c r="J12" s="41">
        <f t="shared" si="3"/>
        <v>48.979496458187533</v>
      </c>
      <c r="K12" s="41">
        <f t="shared" si="3"/>
        <v>46.405177656504385</v>
      </c>
      <c r="L12" s="41">
        <f t="shared" si="3"/>
        <v>48.192266142077543</v>
      </c>
      <c r="M12" s="41">
        <f t="shared" si="3"/>
        <v>50.376502831591495</v>
      </c>
      <c r="N12" s="41">
        <f t="shared" si="3"/>
        <v>48.193221873110787</v>
      </c>
      <c r="O12" s="41">
        <f t="shared" si="3"/>
        <v>48.601114376692863</v>
      </c>
      <c r="P12" s="41">
        <f t="shared" si="3"/>
        <v>51.157893393387504</v>
      </c>
      <c r="Q12" s="41">
        <f t="shared" si="3"/>
        <v>50.914780145108757</v>
      </c>
    </row>
    <row r="13" spans="1:17" ht="11.45" customHeight="1" x14ac:dyDescent="0.25">
      <c r="A13" s="130" t="s">
        <v>39</v>
      </c>
      <c r="B13" s="132">
        <f t="shared" ref="B13" si="4">SUM(B14:B16)</f>
        <v>20.82460648818607</v>
      </c>
      <c r="C13" s="132">
        <f t="shared" ref="C13:Q13" si="5">SUM(C14:C16)</f>
        <v>29.209784162736092</v>
      </c>
      <c r="D13" s="132">
        <f t="shared" si="5"/>
        <v>31.186666776200241</v>
      </c>
      <c r="E13" s="132">
        <f t="shared" si="5"/>
        <v>37.669677370459141</v>
      </c>
      <c r="F13" s="132">
        <f t="shared" si="5"/>
        <v>38.855977584443387</v>
      </c>
      <c r="G13" s="132">
        <f t="shared" si="5"/>
        <v>44.572239300691685</v>
      </c>
      <c r="H13" s="132">
        <f t="shared" si="5"/>
        <v>45.796746373217594</v>
      </c>
      <c r="I13" s="132">
        <f t="shared" si="5"/>
        <v>49.230309217410266</v>
      </c>
      <c r="J13" s="132">
        <f t="shared" si="5"/>
        <v>48.203455623171585</v>
      </c>
      <c r="K13" s="132">
        <f t="shared" si="5"/>
        <v>45.757448589718408</v>
      </c>
      <c r="L13" s="132">
        <f t="shared" si="5"/>
        <v>47.740558279628985</v>
      </c>
      <c r="M13" s="132">
        <f t="shared" si="5"/>
        <v>49.913182254408149</v>
      </c>
      <c r="N13" s="132">
        <f t="shared" si="5"/>
        <v>47.773359783907665</v>
      </c>
      <c r="O13" s="132">
        <f t="shared" si="5"/>
        <v>48.160601894948805</v>
      </c>
      <c r="P13" s="132">
        <f t="shared" si="5"/>
        <v>50.677022034908141</v>
      </c>
      <c r="Q13" s="132">
        <f t="shared" si="5"/>
        <v>50.243424135875024</v>
      </c>
    </row>
    <row r="14" spans="1:17" ht="11.45" customHeight="1" x14ac:dyDescent="0.25">
      <c r="A14" s="116" t="s">
        <v>23</v>
      </c>
      <c r="B14" s="42">
        <f>B23*B79/1000000</f>
        <v>0.14716925811238885</v>
      </c>
      <c r="C14" s="42">
        <f t="shared" ref="C14:Q14" si="6">C23*C79/1000000</f>
        <v>0.16772455663564895</v>
      </c>
      <c r="D14" s="42">
        <f t="shared" si="6"/>
        <v>0.18990055155681723</v>
      </c>
      <c r="E14" s="42">
        <f t="shared" si="6"/>
        <v>0.2173527690191876</v>
      </c>
      <c r="F14" s="42">
        <f t="shared" si="6"/>
        <v>0.26985882829929214</v>
      </c>
      <c r="G14" s="42">
        <f t="shared" si="6"/>
        <v>0.33411474930316748</v>
      </c>
      <c r="H14" s="42">
        <f t="shared" si="6"/>
        <v>0.38645251877244258</v>
      </c>
      <c r="I14" s="42">
        <f t="shared" si="6"/>
        <v>0.41788128193377466</v>
      </c>
      <c r="J14" s="42">
        <f t="shared" si="6"/>
        <v>0.64106843899477439</v>
      </c>
      <c r="K14" s="42">
        <f t="shared" si="6"/>
        <v>0.78639817722261418</v>
      </c>
      <c r="L14" s="42">
        <f t="shared" si="6"/>
        <v>0.81311937587694394</v>
      </c>
      <c r="M14" s="42">
        <f t="shared" si="6"/>
        <v>0.88449775677537723</v>
      </c>
      <c r="N14" s="42">
        <f t="shared" si="6"/>
        <v>0.82552994494140686</v>
      </c>
      <c r="O14" s="42">
        <f t="shared" si="6"/>
        <v>0.73207002817189715</v>
      </c>
      <c r="P14" s="42">
        <f t="shared" si="6"/>
        <v>0.63564503120241345</v>
      </c>
      <c r="Q14" s="42">
        <f t="shared" si="6"/>
        <v>0.5944992147829794</v>
      </c>
    </row>
    <row r="15" spans="1:17" ht="11.45" customHeight="1" x14ac:dyDescent="0.25">
      <c r="A15" s="116" t="s">
        <v>127</v>
      </c>
      <c r="B15" s="42">
        <f>B24*B80/1000000</f>
        <v>17.173995701751807</v>
      </c>
      <c r="C15" s="42">
        <f t="shared" ref="C15:Q15" si="7">C24*C80/1000000</f>
        <v>19.679164364556694</v>
      </c>
      <c r="D15" s="42">
        <f t="shared" si="7"/>
        <v>22.444199339739146</v>
      </c>
      <c r="E15" s="42">
        <f t="shared" si="7"/>
        <v>25.800065304248626</v>
      </c>
      <c r="F15" s="42">
        <f t="shared" si="7"/>
        <v>31.190135528265905</v>
      </c>
      <c r="G15" s="42">
        <f t="shared" si="7"/>
        <v>36.236356751327129</v>
      </c>
      <c r="H15" s="42">
        <f t="shared" si="7"/>
        <v>39.107893940412474</v>
      </c>
      <c r="I15" s="42">
        <f t="shared" si="7"/>
        <v>41.368084072837327</v>
      </c>
      <c r="J15" s="42">
        <f t="shared" si="7"/>
        <v>38.83501491813356</v>
      </c>
      <c r="K15" s="42">
        <f t="shared" si="7"/>
        <v>37.047771037539</v>
      </c>
      <c r="L15" s="42">
        <f t="shared" si="7"/>
        <v>37.689764743365011</v>
      </c>
      <c r="M15" s="42">
        <f t="shared" si="7"/>
        <v>38.581979729116625</v>
      </c>
      <c r="N15" s="42">
        <f t="shared" si="7"/>
        <v>36.383242975938821</v>
      </c>
      <c r="O15" s="42">
        <f t="shared" si="7"/>
        <v>35.429357424835047</v>
      </c>
      <c r="P15" s="42">
        <f t="shared" si="7"/>
        <v>36.586034455007635</v>
      </c>
      <c r="Q15" s="42">
        <f t="shared" si="7"/>
        <v>36.981636976565994</v>
      </c>
    </row>
    <row r="16" spans="1:17" ht="11.45" customHeight="1" x14ac:dyDescent="0.25">
      <c r="A16" s="116" t="s">
        <v>125</v>
      </c>
      <c r="B16" s="42">
        <f>B25*B81/1000000</f>
        <v>3.5034415283218752</v>
      </c>
      <c r="C16" s="42">
        <f t="shared" ref="C16:Q16" si="8">C25*C81/1000000</f>
        <v>9.3628952415437521</v>
      </c>
      <c r="D16" s="42">
        <f t="shared" si="8"/>
        <v>8.5525668849042766</v>
      </c>
      <c r="E16" s="42">
        <f t="shared" si="8"/>
        <v>11.65225929719133</v>
      </c>
      <c r="F16" s="42">
        <f t="shared" si="8"/>
        <v>7.3959832278781921</v>
      </c>
      <c r="G16" s="42">
        <f t="shared" si="8"/>
        <v>8.0017678000613852</v>
      </c>
      <c r="H16" s="42">
        <f t="shared" si="8"/>
        <v>6.3023999140326739</v>
      </c>
      <c r="I16" s="42">
        <f t="shared" si="8"/>
        <v>7.444343862639168</v>
      </c>
      <c r="J16" s="42">
        <f t="shared" si="8"/>
        <v>8.7273722660432558</v>
      </c>
      <c r="K16" s="42">
        <f t="shared" si="8"/>
        <v>7.9232793749567954</v>
      </c>
      <c r="L16" s="42">
        <f t="shared" si="8"/>
        <v>9.23767416038703</v>
      </c>
      <c r="M16" s="42">
        <f t="shared" si="8"/>
        <v>10.446704768516151</v>
      </c>
      <c r="N16" s="42">
        <f t="shared" si="8"/>
        <v>10.56458686302744</v>
      </c>
      <c r="O16" s="42">
        <f t="shared" si="8"/>
        <v>11.999174441941861</v>
      </c>
      <c r="P16" s="42">
        <f t="shared" si="8"/>
        <v>13.455342548698091</v>
      </c>
      <c r="Q16" s="42">
        <f t="shared" si="8"/>
        <v>12.667287944526054</v>
      </c>
    </row>
    <row r="17" spans="1:17" ht="11.45" customHeight="1" x14ac:dyDescent="0.25">
      <c r="A17" s="128" t="s">
        <v>18</v>
      </c>
      <c r="B17" s="131">
        <f t="shared" ref="B17" si="9">SUM(B18:B19)</f>
        <v>0.50807587403805032</v>
      </c>
      <c r="C17" s="131">
        <f t="shared" ref="C17:Q17" si="10">SUM(C18:C19)</f>
        <v>0.32085872654741276</v>
      </c>
      <c r="D17" s="131">
        <f t="shared" si="10"/>
        <v>0.34613936869320294</v>
      </c>
      <c r="E17" s="131">
        <f t="shared" si="10"/>
        <v>0.38475496367484874</v>
      </c>
      <c r="F17" s="131">
        <f t="shared" si="10"/>
        <v>0.37083294613111545</v>
      </c>
      <c r="G17" s="131">
        <f t="shared" si="10"/>
        <v>0.42339583162021144</v>
      </c>
      <c r="H17" s="131">
        <f t="shared" si="10"/>
        <v>0.55818396008735316</v>
      </c>
      <c r="I17" s="131">
        <f t="shared" si="10"/>
        <v>0.57129975307417602</v>
      </c>
      <c r="J17" s="131">
        <f t="shared" si="10"/>
        <v>0.77604083501594734</v>
      </c>
      <c r="K17" s="131">
        <f t="shared" si="10"/>
        <v>0.64772906678598041</v>
      </c>
      <c r="L17" s="131">
        <f t="shared" si="10"/>
        <v>0.45170786244856009</v>
      </c>
      <c r="M17" s="131">
        <f t="shared" si="10"/>
        <v>0.46332057718334385</v>
      </c>
      <c r="N17" s="131">
        <f t="shared" si="10"/>
        <v>0.4198620892031189</v>
      </c>
      <c r="O17" s="131">
        <f t="shared" si="10"/>
        <v>0.44051248174405577</v>
      </c>
      <c r="P17" s="131">
        <f t="shared" si="10"/>
        <v>0.48087135847936469</v>
      </c>
      <c r="Q17" s="131">
        <f t="shared" si="10"/>
        <v>0.67135600923373417</v>
      </c>
    </row>
    <row r="18" spans="1:17" ht="11.45" customHeight="1" x14ac:dyDescent="0.25">
      <c r="A18" s="95" t="s">
        <v>126</v>
      </c>
      <c r="B18" s="37">
        <f>B27*B83/1000000</f>
        <v>0.48414415856085663</v>
      </c>
      <c r="C18" s="37">
        <f t="shared" ref="C18:Q18" si="11">C27*C83/1000000</f>
        <v>0.28755722791426169</v>
      </c>
      <c r="D18" s="37">
        <f t="shared" si="11"/>
        <v>0.30666845837968654</v>
      </c>
      <c r="E18" s="37">
        <f t="shared" si="11"/>
        <v>0.34072858098770392</v>
      </c>
      <c r="F18" s="37">
        <f t="shared" si="11"/>
        <v>0.32494166538665004</v>
      </c>
      <c r="G18" s="37">
        <f t="shared" si="11"/>
        <v>0.37660626623591509</v>
      </c>
      <c r="H18" s="37">
        <f t="shared" si="11"/>
        <v>0.50479930809544882</v>
      </c>
      <c r="I18" s="37">
        <f t="shared" si="11"/>
        <v>0.51419199797253012</v>
      </c>
      <c r="J18" s="37">
        <f t="shared" si="11"/>
        <v>0.71519955347338915</v>
      </c>
      <c r="K18" s="37">
        <f t="shared" si="11"/>
        <v>0.55997783847606297</v>
      </c>
      <c r="L18" s="37">
        <f t="shared" si="11"/>
        <v>0.29755194299283189</v>
      </c>
      <c r="M18" s="37">
        <f t="shared" si="11"/>
        <v>0.2778890201900151</v>
      </c>
      <c r="N18" s="37">
        <f t="shared" si="11"/>
        <v>0.29379163803529534</v>
      </c>
      <c r="O18" s="37">
        <f t="shared" si="11"/>
        <v>0.30172484161694163</v>
      </c>
      <c r="P18" s="37">
        <f t="shared" si="11"/>
        <v>0.28636261612629238</v>
      </c>
      <c r="Q18" s="37">
        <f t="shared" si="11"/>
        <v>0.28322066839822257</v>
      </c>
    </row>
    <row r="19" spans="1:17" ht="11.45" customHeight="1" x14ac:dyDescent="0.25">
      <c r="A19" s="93" t="s">
        <v>125</v>
      </c>
      <c r="B19" s="36">
        <f>B28*B84/1000000</f>
        <v>2.393171547719369E-2</v>
      </c>
      <c r="C19" s="36">
        <f t="shared" ref="C19:Q19" si="12">C28*C84/1000000</f>
        <v>3.3301498633151086E-2</v>
      </c>
      <c r="D19" s="36">
        <f t="shared" si="12"/>
        <v>3.9470910313516433E-2</v>
      </c>
      <c r="E19" s="36">
        <f t="shared" si="12"/>
        <v>4.402638268714483E-2</v>
      </c>
      <c r="F19" s="36">
        <f t="shared" si="12"/>
        <v>4.5891280744465426E-2</v>
      </c>
      <c r="G19" s="36">
        <f t="shared" si="12"/>
        <v>4.6789565384296378E-2</v>
      </c>
      <c r="H19" s="36">
        <f t="shared" si="12"/>
        <v>5.3384651991904362E-2</v>
      </c>
      <c r="I19" s="36">
        <f t="shared" si="12"/>
        <v>5.7107755101645903E-2</v>
      </c>
      <c r="J19" s="36">
        <f t="shared" si="12"/>
        <v>6.0841281542558148E-2</v>
      </c>
      <c r="K19" s="36">
        <f t="shared" si="12"/>
        <v>8.7751228309917467E-2</v>
      </c>
      <c r="L19" s="36">
        <f t="shared" si="12"/>
        <v>0.15415591945572818</v>
      </c>
      <c r="M19" s="36">
        <f t="shared" si="12"/>
        <v>0.18543155699332878</v>
      </c>
      <c r="N19" s="36">
        <f t="shared" si="12"/>
        <v>0.12607045116782356</v>
      </c>
      <c r="O19" s="36">
        <f t="shared" si="12"/>
        <v>0.13878764012711411</v>
      </c>
      <c r="P19" s="36">
        <f t="shared" si="12"/>
        <v>0.19450874235307228</v>
      </c>
      <c r="Q19" s="36">
        <f t="shared" si="12"/>
        <v>0.3881353408355116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26211</v>
      </c>
      <c r="C21" s="41">
        <f t="shared" ref="C21:Q21" si="14">SUM(C22,C26)</f>
        <v>35341</v>
      </c>
      <c r="D21" s="41">
        <f t="shared" si="14"/>
        <v>37802</v>
      </c>
      <c r="E21" s="41">
        <f t="shared" si="14"/>
        <v>45152</v>
      </c>
      <c r="F21" s="41">
        <f t="shared" si="14"/>
        <v>46902</v>
      </c>
      <c r="G21" s="41">
        <f t="shared" si="14"/>
        <v>53561</v>
      </c>
      <c r="H21" s="41">
        <f t="shared" si="14"/>
        <v>55194</v>
      </c>
      <c r="I21" s="41">
        <f t="shared" si="14"/>
        <v>59086.000000000007</v>
      </c>
      <c r="J21" s="41">
        <f t="shared" si="14"/>
        <v>60709</v>
      </c>
      <c r="K21" s="41">
        <f t="shared" si="14"/>
        <v>56486</v>
      </c>
      <c r="L21" s="41">
        <f t="shared" si="14"/>
        <v>57544</v>
      </c>
      <c r="M21" s="41">
        <f t="shared" si="14"/>
        <v>59924</v>
      </c>
      <c r="N21" s="41">
        <f t="shared" si="14"/>
        <v>57467</v>
      </c>
      <c r="O21" s="41">
        <f t="shared" si="14"/>
        <v>57412</v>
      </c>
      <c r="P21" s="41">
        <f t="shared" si="14"/>
        <v>60445</v>
      </c>
      <c r="Q21" s="41">
        <f t="shared" si="14"/>
        <v>60450</v>
      </c>
    </row>
    <row r="22" spans="1:17" ht="11.45" customHeight="1" x14ac:dyDescent="0.25">
      <c r="A22" s="130" t="s">
        <v>39</v>
      </c>
      <c r="B22" s="132">
        <f t="shared" ref="B22" si="15">SUM(B23:B25)</f>
        <v>25569</v>
      </c>
      <c r="C22" s="132">
        <f t="shared" ref="C22:Q22" si="16">SUM(C23:C25)</f>
        <v>34921</v>
      </c>
      <c r="D22" s="132">
        <f t="shared" si="16"/>
        <v>37341</v>
      </c>
      <c r="E22" s="132">
        <f t="shared" si="16"/>
        <v>44654</v>
      </c>
      <c r="F22" s="132">
        <f t="shared" si="16"/>
        <v>46408</v>
      </c>
      <c r="G22" s="132">
        <f t="shared" si="16"/>
        <v>52967</v>
      </c>
      <c r="H22" s="132">
        <f t="shared" si="16"/>
        <v>54485</v>
      </c>
      <c r="I22" s="132">
        <f t="shared" si="16"/>
        <v>58307.000000000007</v>
      </c>
      <c r="J22" s="132">
        <f t="shared" si="16"/>
        <v>59741</v>
      </c>
      <c r="K22" s="132">
        <f t="shared" si="16"/>
        <v>55688</v>
      </c>
      <c r="L22" s="132">
        <f t="shared" si="16"/>
        <v>56993</v>
      </c>
      <c r="M22" s="132">
        <f t="shared" si="16"/>
        <v>59388</v>
      </c>
      <c r="N22" s="132">
        <f t="shared" si="16"/>
        <v>56979</v>
      </c>
      <c r="O22" s="132">
        <f t="shared" si="16"/>
        <v>56903</v>
      </c>
      <c r="P22" s="132">
        <f t="shared" si="16"/>
        <v>59901</v>
      </c>
      <c r="Q22" s="132">
        <f t="shared" si="16"/>
        <v>59730</v>
      </c>
    </row>
    <row r="23" spans="1:17" ht="11.45" customHeight="1" x14ac:dyDescent="0.25">
      <c r="A23" s="116" t="s">
        <v>23</v>
      </c>
      <c r="B23" s="42">
        <f>IF(B32=0,0,B32/B70)</f>
        <v>725</v>
      </c>
      <c r="C23" s="42">
        <f t="shared" ref="C23:Q23" si="17">IF(C32=0,0,C32/C70)</f>
        <v>807</v>
      </c>
      <c r="D23" s="42">
        <f t="shared" si="17"/>
        <v>880</v>
      </c>
      <c r="E23" s="42">
        <f t="shared" si="17"/>
        <v>954.00000000000011</v>
      </c>
      <c r="F23" s="42">
        <f t="shared" si="17"/>
        <v>1086</v>
      </c>
      <c r="G23" s="42">
        <f t="shared" si="17"/>
        <v>1217</v>
      </c>
      <c r="H23" s="42">
        <f t="shared" si="17"/>
        <v>1280</v>
      </c>
      <c r="I23" s="42">
        <f t="shared" si="17"/>
        <v>1324</v>
      </c>
      <c r="J23" s="42">
        <f t="shared" si="17"/>
        <v>2022</v>
      </c>
      <c r="K23" s="42">
        <f t="shared" si="17"/>
        <v>2469</v>
      </c>
      <c r="L23" s="42">
        <f t="shared" si="17"/>
        <v>2541</v>
      </c>
      <c r="M23" s="42">
        <f t="shared" si="17"/>
        <v>2777</v>
      </c>
      <c r="N23" s="42">
        <f t="shared" si="17"/>
        <v>2604</v>
      </c>
      <c r="O23" s="42">
        <f t="shared" si="17"/>
        <v>2320</v>
      </c>
      <c r="P23" s="42">
        <f t="shared" si="17"/>
        <v>2024</v>
      </c>
      <c r="Q23" s="42">
        <f t="shared" si="17"/>
        <v>1902</v>
      </c>
    </row>
    <row r="24" spans="1:17" ht="11.45" customHeight="1" x14ac:dyDescent="0.25">
      <c r="A24" s="116" t="s">
        <v>127</v>
      </c>
      <c r="B24" s="42">
        <f t="shared" ref="B24:Q25" si="18">IF(B33=0,0,B33/B71)</f>
        <v>21061</v>
      </c>
      <c r="C24" s="42">
        <f t="shared" si="18"/>
        <v>24004</v>
      </c>
      <c r="D24" s="42">
        <f t="shared" si="18"/>
        <v>27226</v>
      </c>
      <c r="E24" s="42">
        <f t="shared" si="18"/>
        <v>31117.999999999996</v>
      </c>
      <c r="F24" s="42">
        <f t="shared" si="18"/>
        <v>37336</v>
      </c>
      <c r="G24" s="42">
        <f t="shared" si="18"/>
        <v>43110</v>
      </c>
      <c r="H24" s="42">
        <f t="shared" si="18"/>
        <v>46400</v>
      </c>
      <c r="I24" s="42">
        <f t="shared" si="18"/>
        <v>48947.000000000007</v>
      </c>
      <c r="J24" s="42">
        <f t="shared" si="18"/>
        <v>48298</v>
      </c>
      <c r="K24" s="42">
        <f t="shared" si="18"/>
        <v>44666</v>
      </c>
      <c r="L24" s="42">
        <f t="shared" si="18"/>
        <v>44530</v>
      </c>
      <c r="M24" s="42">
        <f t="shared" si="18"/>
        <v>45391</v>
      </c>
      <c r="N24" s="42">
        <f t="shared" si="18"/>
        <v>43029</v>
      </c>
      <c r="O24" s="42">
        <f t="shared" si="18"/>
        <v>41697</v>
      </c>
      <c r="P24" s="42">
        <f t="shared" si="18"/>
        <v>43428</v>
      </c>
      <c r="Q24" s="42">
        <f t="shared" si="18"/>
        <v>44226</v>
      </c>
    </row>
    <row r="25" spans="1:17" ht="11.45" customHeight="1" x14ac:dyDescent="0.25">
      <c r="A25" s="116" t="s">
        <v>125</v>
      </c>
      <c r="B25" s="42">
        <f t="shared" si="18"/>
        <v>3783</v>
      </c>
      <c r="C25" s="42">
        <f t="shared" si="18"/>
        <v>10110</v>
      </c>
      <c r="D25" s="42">
        <f t="shared" si="18"/>
        <v>9235</v>
      </c>
      <c r="E25" s="42">
        <f t="shared" si="18"/>
        <v>12582</v>
      </c>
      <c r="F25" s="42">
        <f t="shared" si="18"/>
        <v>7986.0000000000009</v>
      </c>
      <c r="G25" s="42">
        <f t="shared" si="18"/>
        <v>8640</v>
      </c>
      <c r="H25" s="42">
        <f t="shared" si="18"/>
        <v>6805</v>
      </c>
      <c r="I25" s="42">
        <f t="shared" si="18"/>
        <v>8036.0000000000009</v>
      </c>
      <c r="J25" s="42">
        <f t="shared" si="18"/>
        <v>9421</v>
      </c>
      <c r="K25" s="42">
        <f t="shared" si="18"/>
        <v>8553</v>
      </c>
      <c r="L25" s="42">
        <f t="shared" si="18"/>
        <v>9922</v>
      </c>
      <c r="M25" s="42">
        <f t="shared" si="18"/>
        <v>11220</v>
      </c>
      <c r="N25" s="42">
        <f t="shared" si="18"/>
        <v>11346</v>
      </c>
      <c r="O25" s="42">
        <f t="shared" si="18"/>
        <v>12885.999999999998</v>
      </c>
      <c r="P25" s="42">
        <f t="shared" si="18"/>
        <v>14449</v>
      </c>
      <c r="Q25" s="42">
        <f t="shared" si="18"/>
        <v>13602</v>
      </c>
    </row>
    <row r="26" spans="1:17" ht="11.45" customHeight="1" x14ac:dyDescent="0.25">
      <c r="A26" s="128" t="s">
        <v>18</v>
      </c>
      <c r="B26" s="131">
        <f t="shared" ref="B26" si="19">SUM(B27:B28)</f>
        <v>642</v>
      </c>
      <c r="C26" s="131">
        <f t="shared" ref="C26:Q26" si="20">SUM(C27:C28)</f>
        <v>420</v>
      </c>
      <c r="D26" s="131">
        <f t="shared" si="20"/>
        <v>460.99999999999994</v>
      </c>
      <c r="E26" s="131">
        <f t="shared" si="20"/>
        <v>498</v>
      </c>
      <c r="F26" s="131">
        <f t="shared" si="20"/>
        <v>494.00000000000006</v>
      </c>
      <c r="G26" s="131">
        <f t="shared" si="20"/>
        <v>594</v>
      </c>
      <c r="H26" s="131">
        <f t="shared" si="20"/>
        <v>709</v>
      </c>
      <c r="I26" s="131">
        <f t="shared" si="20"/>
        <v>779</v>
      </c>
      <c r="J26" s="131">
        <f t="shared" si="20"/>
        <v>968</v>
      </c>
      <c r="K26" s="131">
        <f t="shared" si="20"/>
        <v>798</v>
      </c>
      <c r="L26" s="131">
        <f t="shared" si="20"/>
        <v>551</v>
      </c>
      <c r="M26" s="131">
        <f t="shared" si="20"/>
        <v>536</v>
      </c>
      <c r="N26" s="131">
        <f t="shared" si="20"/>
        <v>488</v>
      </c>
      <c r="O26" s="131">
        <f t="shared" si="20"/>
        <v>509</v>
      </c>
      <c r="P26" s="131">
        <f t="shared" si="20"/>
        <v>544</v>
      </c>
      <c r="Q26" s="131">
        <f t="shared" si="20"/>
        <v>720</v>
      </c>
    </row>
    <row r="27" spans="1:17" ht="11.45" customHeight="1" x14ac:dyDescent="0.25">
      <c r="A27" s="95" t="s">
        <v>126</v>
      </c>
      <c r="B27" s="37">
        <f t="shared" ref="B27:Q28" si="21">IF(B36=0,0,B36/B74)</f>
        <v>602</v>
      </c>
      <c r="C27" s="37">
        <f t="shared" si="21"/>
        <v>364</v>
      </c>
      <c r="D27" s="37">
        <f t="shared" si="21"/>
        <v>393.99999999999994</v>
      </c>
      <c r="E27" s="37">
        <f t="shared" si="21"/>
        <v>424</v>
      </c>
      <c r="F27" s="37">
        <f t="shared" si="21"/>
        <v>416.00000000000006</v>
      </c>
      <c r="G27" s="37">
        <f t="shared" si="21"/>
        <v>515</v>
      </c>
      <c r="H27" s="37">
        <f t="shared" si="21"/>
        <v>628</v>
      </c>
      <c r="I27" s="37">
        <f t="shared" si="21"/>
        <v>697</v>
      </c>
      <c r="J27" s="37">
        <f t="shared" si="21"/>
        <v>889</v>
      </c>
      <c r="K27" s="37">
        <f t="shared" si="21"/>
        <v>696</v>
      </c>
      <c r="L27" s="37">
        <f t="shared" si="21"/>
        <v>389.00000000000006</v>
      </c>
      <c r="M27" s="37">
        <f t="shared" si="21"/>
        <v>367</v>
      </c>
      <c r="N27" s="37">
        <f t="shared" si="21"/>
        <v>389</v>
      </c>
      <c r="O27" s="37">
        <f t="shared" si="21"/>
        <v>399</v>
      </c>
      <c r="P27" s="37">
        <f t="shared" si="21"/>
        <v>382</v>
      </c>
      <c r="Q27" s="37">
        <f t="shared" si="21"/>
        <v>382</v>
      </c>
    </row>
    <row r="28" spans="1:17" ht="11.45" customHeight="1" x14ac:dyDescent="0.25">
      <c r="A28" s="93" t="s">
        <v>125</v>
      </c>
      <c r="B28" s="36">
        <f t="shared" si="21"/>
        <v>40</v>
      </c>
      <c r="C28" s="36">
        <f t="shared" si="21"/>
        <v>56</v>
      </c>
      <c r="D28" s="36">
        <f t="shared" si="21"/>
        <v>67</v>
      </c>
      <c r="E28" s="36">
        <f t="shared" si="21"/>
        <v>74</v>
      </c>
      <c r="F28" s="36">
        <f t="shared" si="21"/>
        <v>78</v>
      </c>
      <c r="G28" s="36">
        <f t="shared" si="21"/>
        <v>79</v>
      </c>
      <c r="H28" s="36">
        <f t="shared" si="21"/>
        <v>81</v>
      </c>
      <c r="I28" s="36">
        <f t="shared" si="21"/>
        <v>82</v>
      </c>
      <c r="J28" s="36">
        <f t="shared" si="21"/>
        <v>79</v>
      </c>
      <c r="K28" s="36">
        <f t="shared" si="21"/>
        <v>102</v>
      </c>
      <c r="L28" s="36">
        <f t="shared" si="21"/>
        <v>162</v>
      </c>
      <c r="M28" s="36">
        <f t="shared" si="21"/>
        <v>169.00000000000003</v>
      </c>
      <c r="N28" s="36">
        <f t="shared" si="21"/>
        <v>99</v>
      </c>
      <c r="O28" s="36">
        <f t="shared" si="21"/>
        <v>110</v>
      </c>
      <c r="P28" s="36">
        <f t="shared" si="21"/>
        <v>162.00000000000003</v>
      </c>
      <c r="Q28" s="36">
        <f t="shared" si="21"/>
        <v>338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2587143</v>
      </c>
      <c r="C31" s="132">
        <f t="shared" si="22"/>
        <v>3742043</v>
      </c>
      <c r="D31" s="132">
        <f t="shared" si="22"/>
        <v>3932882</v>
      </c>
      <c r="E31" s="132">
        <f t="shared" si="22"/>
        <v>4760035</v>
      </c>
      <c r="F31" s="132">
        <f t="shared" si="22"/>
        <v>4810545</v>
      </c>
      <c r="G31" s="132">
        <f t="shared" si="22"/>
        <v>5508465</v>
      </c>
      <c r="H31" s="132">
        <f t="shared" si="22"/>
        <v>5599502</v>
      </c>
      <c r="I31" s="132">
        <f t="shared" si="22"/>
        <v>6076857</v>
      </c>
      <c r="J31" s="132">
        <f t="shared" si="22"/>
        <v>6355770</v>
      </c>
      <c r="K31" s="132">
        <f t="shared" si="22"/>
        <v>5869061</v>
      </c>
      <c r="L31" s="132">
        <f t="shared" si="22"/>
        <v>6279308</v>
      </c>
      <c r="M31" s="132">
        <f t="shared" si="22"/>
        <v>6781140</v>
      </c>
      <c r="N31" s="132">
        <f t="shared" si="22"/>
        <v>6954866</v>
      </c>
      <c r="O31" s="132">
        <f t="shared" si="22"/>
        <v>7265768</v>
      </c>
      <c r="P31" s="132">
        <f t="shared" si="22"/>
        <v>7767676</v>
      </c>
      <c r="Q31" s="132">
        <f t="shared" si="22"/>
        <v>7967311</v>
      </c>
    </row>
    <row r="32" spans="1:17" ht="11.45" customHeight="1" x14ac:dyDescent="0.25">
      <c r="A32" s="116" t="s">
        <v>23</v>
      </c>
      <c r="B32" s="42">
        <v>51334</v>
      </c>
      <c r="C32" s="42">
        <v>56222</v>
      </c>
      <c r="D32" s="42">
        <v>61728.999999999993</v>
      </c>
      <c r="E32" s="42">
        <v>68064</v>
      </c>
      <c r="F32" s="42">
        <v>77417</v>
      </c>
      <c r="G32" s="42">
        <v>86147</v>
      </c>
      <c r="H32" s="42">
        <v>90745</v>
      </c>
      <c r="I32" s="42">
        <v>95134</v>
      </c>
      <c r="J32" s="42">
        <v>151415</v>
      </c>
      <c r="K32" s="42">
        <v>184097.99999999997</v>
      </c>
      <c r="L32" s="42">
        <v>195423</v>
      </c>
      <c r="M32" s="42">
        <v>214456</v>
      </c>
      <c r="N32" s="42">
        <v>215598.00000000003</v>
      </c>
      <c r="O32" s="42">
        <v>197028</v>
      </c>
      <c r="P32" s="42">
        <v>178225</v>
      </c>
      <c r="Q32" s="42">
        <v>174654</v>
      </c>
    </row>
    <row r="33" spans="1:17" ht="11.45" customHeight="1" x14ac:dyDescent="0.25">
      <c r="A33" s="116" t="s">
        <v>127</v>
      </c>
      <c r="B33" s="42">
        <v>2021257</v>
      </c>
      <c r="C33" s="42">
        <v>2305430</v>
      </c>
      <c r="D33" s="42">
        <v>2638832</v>
      </c>
      <c r="E33" s="42">
        <v>3038901</v>
      </c>
      <c r="F33" s="42">
        <v>3659805</v>
      </c>
      <c r="G33" s="42">
        <v>4269980</v>
      </c>
      <c r="H33" s="42">
        <v>4602670</v>
      </c>
      <c r="I33" s="42">
        <v>4927164</v>
      </c>
      <c r="J33" s="42">
        <v>4952315</v>
      </c>
      <c r="K33" s="42">
        <v>4537626</v>
      </c>
      <c r="L33" s="42">
        <v>4647850</v>
      </c>
      <c r="M33" s="42">
        <v>4900456</v>
      </c>
      <c r="N33" s="42">
        <v>4931208</v>
      </c>
      <c r="O33" s="42">
        <v>4939326</v>
      </c>
      <c r="P33" s="42">
        <v>5188622</v>
      </c>
      <c r="Q33" s="42">
        <v>5449402</v>
      </c>
    </row>
    <row r="34" spans="1:17" ht="11.45" customHeight="1" x14ac:dyDescent="0.25">
      <c r="A34" s="116" t="s">
        <v>125</v>
      </c>
      <c r="B34" s="42">
        <v>514552</v>
      </c>
      <c r="C34" s="42">
        <v>1380391</v>
      </c>
      <c r="D34" s="42">
        <v>1232321</v>
      </c>
      <c r="E34" s="42">
        <v>1653070.0000000002</v>
      </c>
      <c r="F34" s="42">
        <v>1073323</v>
      </c>
      <c r="G34" s="42">
        <v>1152338</v>
      </c>
      <c r="H34" s="42">
        <v>906086.99999999988</v>
      </c>
      <c r="I34" s="42">
        <v>1054559</v>
      </c>
      <c r="J34" s="42">
        <v>1252039.9999999998</v>
      </c>
      <c r="K34" s="42">
        <v>1147337</v>
      </c>
      <c r="L34" s="42">
        <v>1436035</v>
      </c>
      <c r="M34" s="42">
        <v>1666228</v>
      </c>
      <c r="N34" s="42">
        <v>1808059.9999999998</v>
      </c>
      <c r="O34" s="42">
        <v>2129414</v>
      </c>
      <c r="P34" s="42">
        <v>2400829</v>
      </c>
      <c r="Q34" s="42">
        <v>2343255</v>
      </c>
    </row>
    <row r="35" spans="1:17" ht="11.45" customHeight="1" x14ac:dyDescent="0.25">
      <c r="A35" s="128" t="s">
        <v>137</v>
      </c>
      <c r="B35" s="131">
        <f t="shared" ref="B35:Q35" si="23">SUM(B36:B37)</f>
        <v>14454.329198610143</v>
      </c>
      <c r="C35" s="131">
        <f t="shared" si="23"/>
        <v>10626.202084464856</v>
      </c>
      <c r="D35" s="131">
        <f t="shared" si="23"/>
        <v>12012.748275543434</v>
      </c>
      <c r="E35" s="131">
        <f t="shared" si="23"/>
        <v>13127.505080642755</v>
      </c>
      <c r="F35" s="131">
        <f t="shared" si="23"/>
        <v>13344.320640969981</v>
      </c>
      <c r="G35" s="131">
        <f t="shared" si="23"/>
        <v>15491.837803624789</v>
      </c>
      <c r="H35" s="131">
        <f t="shared" si="23"/>
        <v>17466.216151805496</v>
      </c>
      <c r="I35" s="131">
        <f t="shared" si="23"/>
        <v>18796.871060376281</v>
      </c>
      <c r="J35" s="131">
        <f t="shared" si="23"/>
        <v>22132.430410722867</v>
      </c>
      <c r="K35" s="131">
        <f t="shared" si="23"/>
        <v>19656.989794013658</v>
      </c>
      <c r="L35" s="131">
        <f t="shared" si="23"/>
        <v>17146.947211674473</v>
      </c>
      <c r="M35" s="131">
        <f t="shared" si="23"/>
        <v>17195.089368783436</v>
      </c>
      <c r="N35" s="131">
        <f t="shared" si="23"/>
        <v>13688.73186055748</v>
      </c>
      <c r="O35" s="131">
        <f t="shared" si="23"/>
        <v>14329.892913668176</v>
      </c>
      <c r="P35" s="131">
        <f t="shared" si="23"/>
        <v>17650.501385264055</v>
      </c>
      <c r="Q35" s="131">
        <f t="shared" si="23"/>
        <v>26133.26295294697</v>
      </c>
    </row>
    <row r="36" spans="1:17" ht="11.45" customHeight="1" x14ac:dyDescent="0.25">
      <c r="A36" s="95" t="s">
        <v>126</v>
      </c>
      <c r="B36" s="37">
        <v>12306.964542019899</v>
      </c>
      <c r="C36" s="37">
        <v>7630.9894705582228</v>
      </c>
      <c r="D36" s="37">
        <v>8387.7753053621964</v>
      </c>
      <c r="E36" s="37">
        <v>9154.3198957289424</v>
      </c>
      <c r="F36" s="37">
        <v>9097.0551287929866</v>
      </c>
      <c r="G36" s="37">
        <v>11144.72398528598</v>
      </c>
      <c r="H36" s="37">
        <v>13050.048525296765</v>
      </c>
      <c r="I36" s="37">
        <v>14322.017059430655</v>
      </c>
      <c r="J36" s="37">
        <v>17847.797455655167</v>
      </c>
      <c r="K36" s="37">
        <v>14184.418711281402</v>
      </c>
      <c r="L36" s="37">
        <v>8231.0923615891988</v>
      </c>
      <c r="M36" s="37">
        <v>8051.0723526552583</v>
      </c>
      <c r="N36" s="37">
        <v>8460.2924804165668</v>
      </c>
      <c r="O36" s="37">
        <v>8777.6043170608427</v>
      </c>
      <c r="P36" s="37">
        <v>9073.7547237015206</v>
      </c>
      <c r="Q36" s="37">
        <v>8955.3224256305693</v>
      </c>
    </row>
    <row r="37" spans="1:17" ht="11.45" customHeight="1" x14ac:dyDescent="0.25">
      <c r="A37" s="93" t="s">
        <v>125</v>
      </c>
      <c r="B37" s="36">
        <v>2147.3646565902436</v>
      </c>
      <c r="C37" s="36">
        <v>2995.2126139066336</v>
      </c>
      <c r="D37" s="36">
        <v>3624.9729701812375</v>
      </c>
      <c r="E37" s="36">
        <v>3973.1851849138125</v>
      </c>
      <c r="F37" s="36">
        <v>4247.265512176994</v>
      </c>
      <c r="G37" s="36">
        <v>4347.1138183388075</v>
      </c>
      <c r="H37" s="36">
        <v>4416.1676265087308</v>
      </c>
      <c r="I37" s="36">
        <v>4474.8540009456283</v>
      </c>
      <c r="J37" s="36">
        <v>4284.6329550677019</v>
      </c>
      <c r="K37" s="36">
        <v>5472.5710827322555</v>
      </c>
      <c r="L37" s="36">
        <v>8915.8548500852758</v>
      </c>
      <c r="M37" s="36">
        <v>9144.0170161281767</v>
      </c>
      <c r="N37" s="36">
        <v>5228.4393801409142</v>
      </c>
      <c r="O37" s="36">
        <v>5552.2885966073336</v>
      </c>
      <c r="P37" s="36">
        <v>8576.7466615625362</v>
      </c>
      <c r="Q37" s="36">
        <v>17177.940527316401</v>
      </c>
    </row>
    <row r="39" spans="1:17" ht="11.45" customHeight="1" x14ac:dyDescent="0.25">
      <c r="A39" s="27" t="s">
        <v>136</v>
      </c>
      <c r="B39" s="41">
        <f t="shared" ref="B39:Q39" si="24">SUM(B40,B44)</f>
        <v>18.649862965878999</v>
      </c>
      <c r="C39" s="41">
        <f t="shared" si="24"/>
        <v>25.309768515590999</v>
      </c>
      <c r="D39" s="41">
        <f t="shared" si="24"/>
        <v>27.207124909095</v>
      </c>
      <c r="E39" s="41">
        <f t="shared" si="24"/>
        <v>31.611600550315003</v>
      </c>
      <c r="F39" s="41">
        <f t="shared" si="24"/>
        <v>35.373586444568005</v>
      </c>
      <c r="G39" s="41">
        <f t="shared" si="24"/>
        <v>38.870809274629998</v>
      </c>
      <c r="H39" s="41">
        <f t="shared" si="24"/>
        <v>40.807470058641002</v>
      </c>
      <c r="I39" s="41">
        <f t="shared" si="24"/>
        <v>42.309231452920997</v>
      </c>
      <c r="J39" s="41">
        <f t="shared" si="24"/>
        <v>41.787569354058</v>
      </c>
      <c r="K39" s="41">
        <f t="shared" si="24"/>
        <v>41.289963663324002</v>
      </c>
      <c r="L39" s="41">
        <f t="shared" si="24"/>
        <v>40.799477714471998</v>
      </c>
      <c r="M39" s="41">
        <f t="shared" si="24"/>
        <v>40.374387288078999</v>
      </c>
      <c r="N39" s="41">
        <f t="shared" si="24"/>
        <v>39.819391855882998</v>
      </c>
      <c r="O39" s="41">
        <f t="shared" si="24"/>
        <v>40.49495564974</v>
      </c>
      <c r="P39" s="41">
        <f t="shared" si="24"/>
        <v>41.238970363839002</v>
      </c>
      <c r="Q39" s="41">
        <f t="shared" si="24"/>
        <v>41.069391162868001</v>
      </c>
    </row>
    <row r="40" spans="1:17" ht="11.45" customHeight="1" x14ac:dyDescent="0.25">
      <c r="A40" s="130" t="s">
        <v>39</v>
      </c>
      <c r="B40" s="132">
        <f t="shared" ref="B40:Q40" si="25">SUM(B41:B43)</f>
        <v>16.649862965878999</v>
      </c>
      <c r="C40" s="132">
        <f t="shared" si="25"/>
        <v>23.309768515590999</v>
      </c>
      <c r="D40" s="132">
        <f t="shared" si="25"/>
        <v>25.207124909095</v>
      </c>
      <c r="E40" s="132">
        <f t="shared" si="25"/>
        <v>29.611600550315003</v>
      </c>
      <c r="F40" s="132">
        <f t="shared" si="25"/>
        <v>33.373586444568005</v>
      </c>
      <c r="G40" s="132">
        <f t="shared" si="25"/>
        <v>36.870809274629998</v>
      </c>
      <c r="H40" s="132">
        <f t="shared" si="25"/>
        <v>38.807470058641002</v>
      </c>
      <c r="I40" s="132">
        <f t="shared" si="25"/>
        <v>40.309231452920997</v>
      </c>
      <c r="J40" s="132">
        <f t="shared" si="25"/>
        <v>39.787569354058</v>
      </c>
      <c r="K40" s="132">
        <f t="shared" si="25"/>
        <v>39.289963663324002</v>
      </c>
      <c r="L40" s="132">
        <f t="shared" si="25"/>
        <v>38.799477714471998</v>
      </c>
      <c r="M40" s="132">
        <f t="shared" si="25"/>
        <v>38.374387288078999</v>
      </c>
      <c r="N40" s="132">
        <f t="shared" si="25"/>
        <v>37.819391855882998</v>
      </c>
      <c r="O40" s="132">
        <f t="shared" si="25"/>
        <v>38.49495564974</v>
      </c>
      <c r="P40" s="132">
        <f t="shared" si="25"/>
        <v>39.238970363839002</v>
      </c>
      <c r="Q40" s="132">
        <f t="shared" si="25"/>
        <v>39.069391162868001</v>
      </c>
    </row>
    <row r="41" spans="1:17" ht="11.45" customHeight="1" x14ac:dyDescent="0.25">
      <c r="A41" s="116" t="s">
        <v>23</v>
      </c>
      <c r="B41" s="42">
        <v>1</v>
      </c>
      <c r="C41" s="42">
        <v>1</v>
      </c>
      <c r="D41" s="42">
        <v>1</v>
      </c>
      <c r="E41" s="42">
        <v>1</v>
      </c>
      <c r="F41" s="42">
        <v>1</v>
      </c>
      <c r="G41" s="42">
        <v>1</v>
      </c>
      <c r="H41" s="42">
        <v>1</v>
      </c>
      <c r="I41" s="42">
        <v>1</v>
      </c>
      <c r="J41" s="42">
        <v>1</v>
      </c>
      <c r="K41" s="42">
        <v>1.024056408129</v>
      </c>
      <c r="L41" s="42">
        <v>1.0552325581399999</v>
      </c>
      <c r="M41" s="42">
        <v>1.15180423061</v>
      </c>
      <c r="N41" s="42">
        <v>1.1184708972770001</v>
      </c>
      <c r="O41" s="42">
        <v>1.085137563944</v>
      </c>
      <c r="P41" s="42">
        <v>1.051804230611</v>
      </c>
      <c r="Q41" s="42">
        <v>1.0184708972780001</v>
      </c>
    </row>
    <row r="42" spans="1:17" ht="11.45" customHeight="1" x14ac:dyDescent="0.25">
      <c r="A42" s="116" t="s">
        <v>127</v>
      </c>
      <c r="B42" s="42">
        <v>12.748789346246999</v>
      </c>
      <c r="C42" s="42">
        <v>14.556701030928</v>
      </c>
      <c r="D42" s="42">
        <v>16.550759878419999</v>
      </c>
      <c r="E42" s="42">
        <v>18.962827544180001</v>
      </c>
      <c r="F42" s="42">
        <v>22.821515892421001</v>
      </c>
      <c r="G42" s="42">
        <v>26.415441176470999</v>
      </c>
      <c r="H42" s="42">
        <v>28.448804414470001</v>
      </c>
      <c r="I42" s="42">
        <v>30.047268262738001</v>
      </c>
      <c r="J42" s="42">
        <v>29.622308617862998</v>
      </c>
      <c r="K42" s="42">
        <v>29.197348972987999</v>
      </c>
      <c r="L42" s="42">
        <v>28.772389328113</v>
      </c>
      <c r="M42" s="42">
        <v>28.347429683238001</v>
      </c>
      <c r="N42" s="42">
        <v>27.922470038362999</v>
      </c>
      <c r="O42" s="42">
        <v>27.497510393488</v>
      </c>
      <c r="P42" s="42">
        <v>27.072550748613001</v>
      </c>
      <c r="Q42" s="42">
        <v>27.033007334962999</v>
      </c>
    </row>
    <row r="43" spans="1:17" ht="11.45" customHeight="1" x14ac:dyDescent="0.25">
      <c r="A43" s="116" t="s">
        <v>125</v>
      </c>
      <c r="B43" s="42">
        <v>2.9010736196320002</v>
      </c>
      <c r="C43" s="42">
        <v>7.7530674846630001</v>
      </c>
      <c r="D43" s="42">
        <v>7.6563650306750004</v>
      </c>
      <c r="E43" s="42">
        <v>9.6487730061350003</v>
      </c>
      <c r="F43" s="42">
        <v>9.5520705521470006</v>
      </c>
      <c r="G43" s="42">
        <v>9.4553680981589991</v>
      </c>
      <c r="H43" s="42">
        <v>9.3586656441709994</v>
      </c>
      <c r="I43" s="42">
        <v>9.2619631901829997</v>
      </c>
      <c r="J43" s="42">
        <v>9.165260736195</v>
      </c>
      <c r="K43" s="42">
        <v>9.0685582822070003</v>
      </c>
      <c r="L43" s="42">
        <v>8.9718558282190006</v>
      </c>
      <c r="M43" s="42">
        <v>8.8751533742309991</v>
      </c>
      <c r="N43" s="42">
        <v>8.7784509202429994</v>
      </c>
      <c r="O43" s="42">
        <v>9.9123076923079996</v>
      </c>
      <c r="P43" s="42">
        <v>11.114615384615</v>
      </c>
      <c r="Q43" s="42">
        <v>11.017912930627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18.649862965878999</v>
      </c>
      <c r="C48" s="41">
        <f t="shared" si="27"/>
        <v>25.309768515590999</v>
      </c>
      <c r="D48" s="41">
        <f t="shared" si="27"/>
        <v>26.632815093144</v>
      </c>
      <c r="E48" s="41">
        <f t="shared" si="27"/>
        <v>31.611600550315003</v>
      </c>
      <c r="F48" s="41">
        <f t="shared" si="27"/>
        <v>31.945749021255001</v>
      </c>
      <c r="G48" s="41">
        <f t="shared" si="27"/>
        <v>36.041208047636999</v>
      </c>
      <c r="H48" s="41">
        <f t="shared" si="27"/>
        <v>36.667362696679</v>
      </c>
      <c r="I48" s="41">
        <f t="shared" si="27"/>
        <v>39.209844949855004</v>
      </c>
      <c r="J48" s="41">
        <f t="shared" si="27"/>
        <v>39.302357309331001</v>
      </c>
      <c r="K48" s="41">
        <f t="shared" si="27"/>
        <v>36.801874531149998</v>
      </c>
      <c r="L48" s="41">
        <f t="shared" si="27"/>
        <v>38.040120103028002</v>
      </c>
      <c r="M48" s="41">
        <f t="shared" si="27"/>
        <v>39.715496538301998</v>
      </c>
      <c r="N48" s="41">
        <f t="shared" si="27"/>
        <v>38.236989527635998</v>
      </c>
      <c r="O48" s="41">
        <f t="shared" si="27"/>
        <v>38.572000000000003</v>
      </c>
      <c r="P48" s="41">
        <f t="shared" si="27"/>
        <v>40.741224826675001</v>
      </c>
      <c r="Q48" s="41">
        <f t="shared" si="27"/>
        <v>40.49608425804</v>
      </c>
    </row>
    <row r="49" spans="1:17" ht="11.45" customHeight="1" x14ac:dyDescent="0.25">
      <c r="A49" s="130" t="s">
        <v>39</v>
      </c>
      <c r="B49" s="132">
        <f t="shared" ref="B49:Q49" si="28">SUM(B50:B52)</f>
        <v>16.649862965878999</v>
      </c>
      <c r="C49" s="132">
        <f t="shared" si="28"/>
        <v>23.309768515590999</v>
      </c>
      <c r="D49" s="132">
        <f t="shared" si="28"/>
        <v>24.632815093144</v>
      </c>
      <c r="E49" s="132">
        <f t="shared" si="28"/>
        <v>29.611600550315003</v>
      </c>
      <c r="F49" s="132">
        <f t="shared" si="28"/>
        <v>29.945749021255001</v>
      </c>
      <c r="G49" s="132">
        <f t="shared" si="28"/>
        <v>34.041208047636999</v>
      </c>
      <c r="H49" s="132">
        <f t="shared" si="28"/>
        <v>34.667362696679</v>
      </c>
      <c r="I49" s="132">
        <f t="shared" si="28"/>
        <v>37.209844949855004</v>
      </c>
      <c r="J49" s="132">
        <f t="shared" si="28"/>
        <v>37.302357309331001</v>
      </c>
      <c r="K49" s="132">
        <f t="shared" si="28"/>
        <v>34.801874531149998</v>
      </c>
      <c r="L49" s="132">
        <f t="shared" si="28"/>
        <v>36.040120103028002</v>
      </c>
      <c r="M49" s="132">
        <f t="shared" si="28"/>
        <v>37.715496538301998</v>
      </c>
      <c r="N49" s="132">
        <f t="shared" si="28"/>
        <v>36.236989527635998</v>
      </c>
      <c r="O49" s="132">
        <f t="shared" si="28"/>
        <v>36.572000000000003</v>
      </c>
      <c r="P49" s="132">
        <f t="shared" si="28"/>
        <v>38.741224826675001</v>
      </c>
      <c r="Q49" s="132">
        <f t="shared" si="28"/>
        <v>38.49608425804</v>
      </c>
    </row>
    <row r="50" spans="1:17" ht="11.45" customHeight="1" x14ac:dyDescent="0.25">
      <c r="A50" s="116" t="s">
        <v>23</v>
      </c>
      <c r="B50" s="42">
        <v>1</v>
      </c>
      <c r="C50" s="42">
        <v>1</v>
      </c>
      <c r="D50" s="42">
        <v>1</v>
      </c>
      <c r="E50" s="42">
        <v>1</v>
      </c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1.024056408129</v>
      </c>
      <c r="L50" s="42">
        <v>1.0552325581399999</v>
      </c>
      <c r="M50" s="42">
        <v>1.15180423061</v>
      </c>
      <c r="N50" s="42">
        <v>1.078707539354</v>
      </c>
      <c r="O50" s="42">
        <v>1</v>
      </c>
      <c r="P50" s="42">
        <v>1</v>
      </c>
      <c r="Q50" s="42">
        <v>1</v>
      </c>
    </row>
    <row r="51" spans="1:17" ht="11.45" customHeight="1" x14ac:dyDescent="0.25">
      <c r="A51" s="116" t="s">
        <v>127</v>
      </c>
      <c r="B51" s="42">
        <v>12.748789346246999</v>
      </c>
      <c r="C51" s="42">
        <v>14.556701030928</v>
      </c>
      <c r="D51" s="42">
        <v>16.550759878419999</v>
      </c>
      <c r="E51" s="42">
        <v>18.962827544180001</v>
      </c>
      <c r="F51" s="42">
        <v>22.821515892421001</v>
      </c>
      <c r="G51" s="42">
        <v>26.415441176470999</v>
      </c>
      <c r="H51" s="42">
        <v>28.448804414470001</v>
      </c>
      <c r="I51" s="42">
        <v>30.047268262738001</v>
      </c>
      <c r="J51" s="42">
        <v>29.077664057797001</v>
      </c>
      <c r="K51" s="42">
        <v>27.218769043266001</v>
      </c>
      <c r="L51" s="42">
        <v>27.35257985258</v>
      </c>
      <c r="M51" s="42">
        <v>27.932923076923</v>
      </c>
      <c r="N51" s="42">
        <v>26.43058968059</v>
      </c>
      <c r="O51" s="42">
        <v>25.659692307692001</v>
      </c>
      <c r="P51" s="42">
        <v>26.626609442060001</v>
      </c>
      <c r="Q51" s="42">
        <v>27.033007334962999</v>
      </c>
    </row>
    <row r="52" spans="1:17" ht="11.45" customHeight="1" x14ac:dyDescent="0.25">
      <c r="A52" s="116" t="s">
        <v>125</v>
      </c>
      <c r="B52" s="42">
        <v>2.9010736196320002</v>
      </c>
      <c r="C52" s="42">
        <v>7.7530674846630001</v>
      </c>
      <c r="D52" s="42">
        <v>7.0820552147239999</v>
      </c>
      <c r="E52" s="42">
        <v>9.6487730061350003</v>
      </c>
      <c r="F52" s="42">
        <v>6.1242331288339997</v>
      </c>
      <c r="G52" s="42">
        <v>6.6257668711660003</v>
      </c>
      <c r="H52" s="42">
        <v>5.218558282209</v>
      </c>
      <c r="I52" s="42">
        <v>6.1625766871170002</v>
      </c>
      <c r="J52" s="42">
        <v>7.2246932515340001</v>
      </c>
      <c r="K52" s="42">
        <v>6.5590490797549998</v>
      </c>
      <c r="L52" s="42">
        <v>7.6323076923080002</v>
      </c>
      <c r="M52" s="42">
        <v>8.6307692307689994</v>
      </c>
      <c r="N52" s="42">
        <v>8.7276923076919992</v>
      </c>
      <c r="O52" s="42">
        <v>9.9123076923079996</v>
      </c>
      <c r="P52" s="42">
        <v>11.114615384615</v>
      </c>
      <c r="Q52" s="42">
        <v>10.463076923077001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7.2815676485740006</v>
      </c>
      <c r="D57" s="41">
        <f t="shared" si="30"/>
        <v>2.5190184923659982</v>
      </c>
      <c r="E57" s="41">
        <f t="shared" si="30"/>
        <v>5.0261377400820013</v>
      </c>
      <c r="F57" s="41">
        <f t="shared" si="30"/>
        <v>4.3836479931149981</v>
      </c>
      <c r="G57" s="41">
        <f t="shared" si="30"/>
        <v>4.1188849289239968</v>
      </c>
      <c r="H57" s="41">
        <f t="shared" si="30"/>
        <v>2.5583228828730005</v>
      </c>
      <c r="I57" s="41">
        <f t="shared" si="30"/>
        <v>2.1234234931419995</v>
      </c>
      <c r="J57" s="41">
        <f t="shared" si="30"/>
        <v>9.9999999998999778E-2</v>
      </c>
      <c r="K57" s="41">
        <f t="shared" si="30"/>
        <v>0.12405640812799978</v>
      </c>
      <c r="L57" s="41">
        <f t="shared" si="30"/>
        <v>0.13117615000999971</v>
      </c>
      <c r="M57" s="41">
        <f t="shared" si="30"/>
        <v>0.19657167246899987</v>
      </c>
      <c r="N57" s="41">
        <f t="shared" si="30"/>
        <v>6.6666666665999852E-2</v>
      </c>
      <c r="O57" s="41">
        <f t="shared" si="30"/>
        <v>1.2972258927189997</v>
      </c>
      <c r="P57" s="41">
        <f t="shared" si="30"/>
        <v>1.365676812961</v>
      </c>
      <c r="Q57" s="41">
        <f t="shared" si="30"/>
        <v>0.45208289789099743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7.2149009819080012</v>
      </c>
      <c r="D58" s="132">
        <f t="shared" si="31"/>
        <v>2.4523518256999983</v>
      </c>
      <c r="E58" s="132">
        <f t="shared" si="31"/>
        <v>4.959471073416001</v>
      </c>
      <c r="F58" s="132">
        <f t="shared" si="31"/>
        <v>4.3169813264489987</v>
      </c>
      <c r="G58" s="132">
        <f t="shared" si="31"/>
        <v>4.0522182622579974</v>
      </c>
      <c r="H58" s="132">
        <f t="shared" si="31"/>
        <v>2.4916562162070006</v>
      </c>
      <c r="I58" s="132">
        <f t="shared" si="31"/>
        <v>2.0567568264759997</v>
      </c>
      <c r="J58" s="132">
        <f t="shared" si="31"/>
        <v>3.3333333332999926E-2</v>
      </c>
      <c r="K58" s="132">
        <f t="shared" si="31"/>
        <v>5.7389741461999932E-2</v>
      </c>
      <c r="L58" s="132">
        <f t="shared" si="31"/>
        <v>6.4509483343999863E-2</v>
      </c>
      <c r="M58" s="132">
        <f t="shared" si="31"/>
        <v>0.12990500580300002</v>
      </c>
      <c r="N58" s="132">
        <f t="shared" si="31"/>
        <v>0</v>
      </c>
      <c r="O58" s="132">
        <f t="shared" si="31"/>
        <v>1.2305592260529998</v>
      </c>
      <c r="P58" s="132">
        <f t="shared" si="31"/>
        <v>1.2990101462950001</v>
      </c>
      <c r="Q58" s="132">
        <f t="shared" si="31"/>
        <v>0.38541623122499757</v>
      </c>
    </row>
    <row r="59" spans="1:17" ht="11.45" customHeight="1" x14ac:dyDescent="0.25">
      <c r="A59" s="116" t="s">
        <v>23</v>
      </c>
      <c r="B59" s="42"/>
      <c r="C59" s="42">
        <v>3.3333333332999926E-2</v>
      </c>
      <c r="D59" s="42">
        <v>3.3333333332999926E-2</v>
      </c>
      <c r="E59" s="42">
        <v>3.3333333332999926E-2</v>
      </c>
      <c r="F59" s="42">
        <v>3.3333333332999926E-2</v>
      </c>
      <c r="G59" s="42">
        <v>3.3333333332999926E-2</v>
      </c>
      <c r="H59" s="42">
        <v>3.3333333332999926E-2</v>
      </c>
      <c r="I59" s="42">
        <v>3.3333333332999926E-2</v>
      </c>
      <c r="J59" s="42">
        <v>3.3333333332999926E-2</v>
      </c>
      <c r="K59" s="42">
        <v>5.7389741461999932E-2</v>
      </c>
      <c r="L59" s="42">
        <v>6.4509483343999863E-2</v>
      </c>
      <c r="M59" s="42">
        <v>0.12990500580300002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2.2328713295560014</v>
      </c>
      <c r="D60" s="42">
        <v>2.4190184923669982</v>
      </c>
      <c r="E60" s="42">
        <v>2.8370273106350012</v>
      </c>
      <c r="F60" s="42">
        <v>4.2836479931159985</v>
      </c>
      <c r="G60" s="42">
        <v>4.0188849289249973</v>
      </c>
      <c r="H60" s="42">
        <v>2.4583228828740005</v>
      </c>
      <c r="I60" s="42">
        <v>2.0234234931429995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0.38541623122499757</v>
      </c>
    </row>
    <row r="61" spans="1:17" ht="11.45" customHeight="1" x14ac:dyDescent="0.25">
      <c r="A61" s="116" t="s">
        <v>125</v>
      </c>
      <c r="B61" s="42"/>
      <c r="C61" s="42">
        <v>4.9486963190189996</v>
      </c>
      <c r="D61" s="42">
        <v>0</v>
      </c>
      <c r="E61" s="42">
        <v>2.0891104294479996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1.2305592260529998</v>
      </c>
      <c r="P61" s="42">
        <v>1.2990101462950001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101.18279948374985</v>
      </c>
      <c r="C69" s="134">
        <f t="shared" si="33"/>
        <v>107.15738380916926</v>
      </c>
      <c r="D69" s="134">
        <f t="shared" si="33"/>
        <v>105.32342465386573</v>
      </c>
      <c r="E69" s="134">
        <f t="shared" si="33"/>
        <v>106.59817709499708</v>
      </c>
      <c r="F69" s="134">
        <f t="shared" si="33"/>
        <v>103.65766678158938</v>
      </c>
      <c r="G69" s="134">
        <f t="shared" si="33"/>
        <v>103.99805539298053</v>
      </c>
      <c r="H69" s="134">
        <f t="shared" si="33"/>
        <v>102.77144168119666</v>
      </c>
      <c r="I69" s="134">
        <f t="shared" si="33"/>
        <v>104.22174009981647</v>
      </c>
      <c r="J69" s="134">
        <f t="shared" si="33"/>
        <v>106.38874474816291</v>
      </c>
      <c r="K69" s="134">
        <f t="shared" si="33"/>
        <v>105.39184384427524</v>
      </c>
      <c r="L69" s="134">
        <f t="shared" si="33"/>
        <v>110.17682873335322</v>
      </c>
      <c r="M69" s="134">
        <f t="shared" si="33"/>
        <v>114.18367346938776</v>
      </c>
      <c r="N69" s="134">
        <f t="shared" si="33"/>
        <v>122.06016251601467</v>
      </c>
      <c r="O69" s="134">
        <f t="shared" si="33"/>
        <v>127.6869057870411</v>
      </c>
      <c r="P69" s="134">
        <f t="shared" si="33"/>
        <v>129.6752307974825</v>
      </c>
      <c r="Q69" s="134">
        <f t="shared" si="33"/>
        <v>133.38876611418047</v>
      </c>
    </row>
    <row r="70" spans="1:17" ht="11.45" customHeight="1" x14ac:dyDescent="0.25">
      <c r="A70" s="116" t="s">
        <v>23</v>
      </c>
      <c r="B70" s="77">
        <f>TrAvia_png!B13*TrAvia_png!B19</f>
        <v>70.805517241379306</v>
      </c>
      <c r="C70" s="77">
        <f>TrAvia_png!C13*TrAvia_png!C19</f>
        <v>69.66790582403965</v>
      </c>
      <c r="D70" s="77">
        <f>TrAvia_png!D13*TrAvia_png!D19</f>
        <v>70.146590909090904</v>
      </c>
      <c r="E70" s="77">
        <f>TrAvia_png!E13*TrAvia_png!E19</f>
        <v>71.345911949685529</v>
      </c>
      <c r="F70" s="77">
        <f>TrAvia_png!F13*TrAvia_png!F19</f>
        <v>71.286372007366481</v>
      </c>
      <c r="G70" s="77">
        <f>TrAvia_png!G13*TrAvia_png!G19</f>
        <v>70.786359901396878</v>
      </c>
      <c r="H70" s="77">
        <f>TrAvia_png!H13*TrAvia_png!H19</f>
        <v>70.89453125</v>
      </c>
      <c r="I70" s="77">
        <f>TrAvia_png!I13*TrAvia_png!I19</f>
        <v>71.853474320241688</v>
      </c>
      <c r="J70" s="77">
        <f>TrAvia_png!J13*TrAvia_png!J19</f>
        <v>74.883778437190898</v>
      </c>
      <c r="K70" s="77">
        <f>TrAvia_png!K13*TrAvia_png!K19</f>
        <v>74.563791008505461</v>
      </c>
      <c r="L70" s="77">
        <f>TrAvia_png!L13*TrAvia_png!L19</f>
        <v>76.907910271546641</v>
      </c>
      <c r="M70" s="77">
        <f>TrAvia_png!M13*TrAvia_png!M19</f>
        <v>77.225783219301405</v>
      </c>
      <c r="N70" s="77">
        <f>TrAvia_png!N13*TrAvia_png!N19</f>
        <v>82.794930875576043</v>
      </c>
      <c r="O70" s="77">
        <f>TrAvia_png!O13*TrAvia_png!O19</f>
        <v>84.925862068965515</v>
      </c>
      <c r="P70" s="77">
        <f>TrAvia_png!P13*TrAvia_png!P19</f>
        <v>88.055830039525688</v>
      </c>
      <c r="Q70" s="77">
        <f>TrAvia_png!Q13*TrAvia_png!Q19</f>
        <v>91.82649842271293</v>
      </c>
    </row>
    <row r="71" spans="1:17" ht="11.45" customHeight="1" x14ac:dyDescent="0.25">
      <c r="A71" s="116" t="s">
        <v>127</v>
      </c>
      <c r="B71" s="77">
        <f>TrAvia_png!B14*TrAvia_png!B20</f>
        <v>95.971558805374869</v>
      </c>
      <c r="C71" s="77">
        <f>TrAvia_png!C14*TrAvia_png!C20</f>
        <v>96.043576070654893</v>
      </c>
      <c r="D71" s="77">
        <f>TrAvia_png!D14*TrAvia_png!D20</f>
        <v>96.923235142878127</v>
      </c>
      <c r="E71" s="77">
        <f>TrAvia_png!E14*TrAvia_png!E20</f>
        <v>97.657336589755133</v>
      </c>
      <c r="F71" s="77">
        <f>TrAvia_png!F14*TrAvia_png!F20</f>
        <v>98.023489393614739</v>
      </c>
      <c r="G71" s="77">
        <f>TrAvia_png!G14*TrAvia_png!G20</f>
        <v>99.048480630944098</v>
      </c>
      <c r="H71" s="77">
        <f>TrAvia_png!H14*TrAvia_png!H20</f>
        <v>99.195474137931029</v>
      </c>
      <c r="I71" s="77">
        <f>TrAvia_png!I14*TrAvia_png!I20</f>
        <v>100.66324800294194</v>
      </c>
      <c r="J71" s="77">
        <f>TrAvia_png!J14*TrAvia_png!J20</f>
        <v>102.53664748022692</v>
      </c>
      <c r="K71" s="77">
        <f>TrAvia_png!K14*TrAvia_png!K20</f>
        <v>101.59015806206062</v>
      </c>
      <c r="L71" s="77">
        <f>TrAvia_png!L14*TrAvia_png!L20</f>
        <v>104.37570177408489</v>
      </c>
      <c r="M71" s="77">
        <f>TrAvia_png!M14*TrAvia_png!M20</f>
        <v>107.96096142407085</v>
      </c>
      <c r="N71" s="77">
        <f>TrAvia_png!N14*TrAvia_png!N20</f>
        <v>114.60196611587534</v>
      </c>
      <c r="O71" s="77">
        <f>TrAvia_png!O14*TrAvia_png!O20</f>
        <v>118.45758687675372</v>
      </c>
      <c r="P71" s="77">
        <f>TrAvia_png!P14*TrAvia_png!P20</f>
        <v>119.4764207423782</v>
      </c>
      <c r="Q71" s="77">
        <f>TrAvia_png!Q14*TrAvia_png!Q20</f>
        <v>123.21715732826844</v>
      </c>
    </row>
    <row r="72" spans="1:17" ht="11.45" customHeight="1" x14ac:dyDescent="0.25">
      <c r="A72" s="116" t="s">
        <v>125</v>
      </c>
      <c r="B72" s="135">
        <f>TrAvia_png!B15*TrAvia_png!B21</f>
        <v>136.01691779011367</v>
      </c>
      <c r="C72" s="135">
        <f>TrAvia_png!C15*TrAvia_png!C21</f>
        <v>136.53719090009892</v>
      </c>
      <c r="D72" s="135">
        <f>TrAvia_png!D15*TrAvia_png!D21</f>
        <v>133.44028153762858</v>
      </c>
      <c r="E72" s="135">
        <f>TrAvia_png!E15*TrAvia_png!E21</f>
        <v>131.38372277857258</v>
      </c>
      <c r="F72" s="135">
        <f>TrAvia_png!F15*TrAvia_png!F21</f>
        <v>134.40057600801401</v>
      </c>
      <c r="G72" s="135">
        <f>TrAvia_png!G15*TrAvia_png!G21</f>
        <v>133.37245370370371</v>
      </c>
      <c r="H72" s="135">
        <f>TrAvia_png!H15*TrAvia_png!H21</f>
        <v>133.15018368846435</v>
      </c>
      <c r="I72" s="135">
        <f>TrAvia_png!I15*TrAvia_png!I21</f>
        <v>131.22934295669486</v>
      </c>
      <c r="J72" s="135">
        <f>TrAvia_png!J15*TrAvia_png!J21</f>
        <v>132.89884301029613</v>
      </c>
      <c r="K72" s="135">
        <f>TrAvia_png!K15*TrAvia_png!K21</f>
        <v>134.14439377996024</v>
      </c>
      <c r="L72" s="135">
        <f>TrAvia_png!L15*TrAvia_png!L21</f>
        <v>144.73241281999597</v>
      </c>
      <c r="M72" s="135">
        <f>TrAvia_png!M15*TrAvia_png!M21</f>
        <v>148.50516934046345</v>
      </c>
      <c r="N72" s="135">
        <f>TrAvia_png!N15*TrAvia_png!N21</f>
        <v>159.35660144544332</v>
      </c>
      <c r="O72" s="135">
        <f>TrAvia_png!O15*TrAvia_png!O21</f>
        <v>165.25019400900203</v>
      </c>
      <c r="P72" s="135">
        <f>TrAvia_png!P15*TrAvia_png!P21</f>
        <v>166.15883452142018</v>
      </c>
      <c r="Q72" s="135">
        <f>TrAvia_png!Q15*TrAvia_png!Q21</f>
        <v>172.27282752536391</v>
      </c>
    </row>
    <row r="73" spans="1:17" ht="11.45" customHeight="1" x14ac:dyDescent="0.25">
      <c r="A73" s="128" t="s">
        <v>132</v>
      </c>
      <c r="B73" s="133">
        <f t="shared" ref="B73:Q73" si="34">IF(B35=0,"",B35/B26)</f>
        <v>22.514531462009568</v>
      </c>
      <c r="C73" s="133">
        <f t="shared" si="34"/>
        <v>25.300481153487752</v>
      </c>
      <c r="D73" s="133">
        <f t="shared" si="34"/>
        <v>26.058022289682071</v>
      </c>
      <c r="E73" s="133">
        <f t="shared" si="34"/>
        <v>26.36045196916216</v>
      </c>
      <c r="F73" s="133">
        <f t="shared" si="34"/>
        <v>27.012794819777287</v>
      </c>
      <c r="G73" s="133">
        <f t="shared" si="34"/>
        <v>26.080535022937354</v>
      </c>
      <c r="H73" s="133">
        <f t="shared" si="34"/>
        <v>24.635001624549361</v>
      </c>
      <c r="I73" s="133">
        <f t="shared" si="34"/>
        <v>24.129487882382904</v>
      </c>
      <c r="J73" s="133">
        <f t="shared" si="34"/>
        <v>22.864081002812881</v>
      </c>
      <c r="K73" s="133">
        <f t="shared" si="34"/>
        <v>24.632819290743932</v>
      </c>
      <c r="L73" s="133">
        <f t="shared" si="34"/>
        <v>31.119686409572545</v>
      </c>
      <c r="M73" s="133">
        <f t="shared" si="34"/>
        <v>32.080390613401931</v>
      </c>
      <c r="N73" s="133">
        <f t="shared" si="34"/>
        <v>28.050680042125983</v>
      </c>
      <c r="O73" s="133">
        <f t="shared" si="34"/>
        <v>28.153031264574022</v>
      </c>
      <c r="P73" s="133">
        <f t="shared" si="34"/>
        <v>32.445774605264809</v>
      </c>
      <c r="Q73" s="133">
        <f t="shared" si="34"/>
        <v>36.29619854575968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814.44743588666233</v>
      </c>
      <c r="C78" s="134">
        <f t="shared" ref="C78:Q78" si="35">IF(C13=0,0,C13*1000000/C22)</f>
        <v>836.45325628521778</v>
      </c>
      <c r="D78" s="134">
        <f t="shared" si="35"/>
        <v>835.18563445543077</v>
      </c>
      <c r="E78" s="134">
        <f t="shared" si="35"/>
        <v>843.59021298112464</v>
      </c>
      <c r="F78" s="134">
        <f t="shared" si="35"/>
        <v>837.26895329347076</v>
      </c>
      <c r="G78" s="134">
        <f t="shared" si="35"/>
        <v>841.50960599414134</v>
      </c>
      <c r="H78" s="134">
        <f t="shared" si="35"/>
        <v>840.53861380595754</v>
      </c>
      <c r="I78" s="134">
        <f t="shared" si="35"/>
        <v>844.32931238805395</v>
      </c>
      <c r="J78" s="134">
        <f t="shared" si="35"/>
        <v>806.87393286305189</v>
      </c>
      <c r="K78" s="134">
        <f t="shared" si="35"/>
        <v>821.67520093590019</v>
      </c>
      <c r="L78" s="134">
        <f t="shared" si="35"/>
        <v>837.65652412803297</v>
      </c>
      <c r="M78" s="134">
        <f t="shared" si="35"/>
        <v>840.45905324995204</v>
      </c>
      <c r="N78" s="134">
        <f t="shared" si="35"/>
        <v>838.43801723279921</v>
      </c>
      <c r="O78" s="134">
        <f t="shared" si="35"/>
        <v>846.36314245204653</v>
      </c>
      <c r="P78" s="134">
        <f t="shared" si="35"/>
        <v>846.01295529136644</v>
      </c>
      <c r="Q78" s="134">
        <f t="shared" si="35"/>
        <v>841.17569288255527</v>
      </c>
    </row>
    <row r="79" spans="1:17" ht="11.45" customHeight="1" x14ac:dyDescent="0.25">
      <c r="A79" s="116" t="s">
        <v>23</v>
      </c>
      <c r="B79" s="77">
        <v>202.9920801550191</v>
      </c>
      <c r="C79" s="77">
        <v>207.83712098593426</v>
      </c>
      <c r="D79" s="77">
        <v>215.79608131456504</v>
      </c>
      <c r="E79" s="77">
        <v>227.83309121508131</v>
      </c>
      <c r="F79" s="77">
        <v>248.48879217246053</v>
      </c>
      <c r="G79" s="77">
        <v>274.53964609956239</v>
      </c>
      <c r="H79" s="77">
        <v>301.91603029097075</v>
      </c>
      <c r="I79" s="77">
        <v>315.62030357535849</v>
      </c>
      <c r="J79" s="77">
        <v>317.0467057343098</v>
      </c>
      <c r="K79" s="77">
        <v>318.50877975804542</v>
      </c>
      <c r="L79" s="77">
        <v>319.99975437896256</v>
      </c>
      <c r="M79" s="77">
        <v>318.50837478407533</v>
      </c>
      <c r="N79" s="77">
        <v>317.02378837995656</v>
      </c>
      <c r="O79" s="77">
        <v>315.5474259361626</v>
      </c>
      <c r="P79" s="77">
        <v>314.05386917115288</v>
      </c>
      <c r="Q79" s="77">
        <v>312.56530745687667</v>
      </c>
    </row>
    <row r="80" spans="1:17" ht="11.45" customHeight="1" x14ac:dyDescent="0.25">
      <c r="A80" s="116" t="s">
        <v>127</v>
      </c>
      <c r="B80" s="77">
        <v>815.44065817158753</v>
      </c>
      <c r="C80" s="77">
        <v>819.82854376590126</v>
      </c>
      <c r="D80" s="77">
        <v>824.3663902056544</v>
      </c>
      <c r="E80" s="77">
        <v>829.10422598652326</v>
      </c>
      <c r="F80" s="77">
        <v>835.39038805083305</v>
      </c>
      <c r="G80" s="77">
        <v>840.55571216254066</v>
      </c>
      <c r="H80" s="77">
        <v>842.84254181923438</v>
      </c>
      <c r="I80" s="77">
        <v>845.16076721427919</v>
      </c>
      <c r="J80" s="77">
        <v>804.07087080486883</v>
      </c>
      <c r="K80" s="77">
        <v>829.44008949847751</v>
      </c>
      <c r="L80" s="77">
        <v>846.39040519571108</v>
      </c>
      <c r="M80" s="77">
        <v>849.99184263657173</v>
      </c>
      <c r="N80" s="77">
        <v>845.55167389292842</v>
      </c>
      <c r="O80" s="77">
        <v>849.68600678310304</v>
      </c>
      <c r="P80" s="77">
        <v>842.45266774909351</v>
      </c>
      <c r="Q80" s="77">
        <v>836.19673894464779</v>
      </c>
    </row>
    <row r="81" spans="1:17" ht="11.45" customHeight="1" x14ac:dyDescent="0.25">
      <c r="A81" s="116" t="s">
        <v>125</v>
      </c>
      <c r="B81" s="77">
        <v>926.1013820570646</v>
      </c>
      <c r="C81" s="77">
        <v>926.10239777880827</v>
      </c>
      <c r="D81" s="77">
        <v>926.10361504106947</v>
      </c>
      <c r="E81" s="77">
        <v>926.10549174943003</v>
      </c>
      <c r="F81" s="77">
        <v>926.11861105411867</v>
      </c>
      <c r="G81" s="77">
        <v>926.13053241451212</v>
      </c>
      <c r="H81" s="77">
        <v>926.14252961538182</v>
      </c>
      <c r="I81" s="77">
        <v>926.3742984867057</v>
      </c>
      <c r="J81" s="77">
        <v>926.37429848670581</v>
      </c>
      <c r="K81" s="77">
        <v>926.37429848670581</v>
      </c>
      <c r="L81" s="77">
        <v>931.02944571528224</v>
      </c>
      <c r="M81" s="77">
        <v>931.07885637398851</v>
      </c>
      <c r="N81" s="77">
        <v>931.12875577537818</v>
      </c>
      <c r="O81" s="77">
        <v>931.17914340694267</v>
      </c>
      <c r="P81" s="77">
        <v>931.23001928840006</v>
      </c>
      <c r="Q81" s="77">
        <v>931.28127808602073</v>
      </c>
    </row>
    <row r="82" spans="1:17" ht="11.45" customHeight="1" x14ac:dyDescent="0.25">
      <c r="A82" s="128" t="s">
        <v>18</v>
      </c>
      <c r="B82" s="133">
        <f>IF(B17=0,0,B17*1000000/B26)</f>
        <v>791.39544242686964</v>
      </c>
      <c r="C82" s="133">
        <f t="shared" ref="C82:Q82" si="36">IF(C17=0,0,C17*1000000/C26)</f>
        <v>763.94934892241133</v>
      </c>
      <c r="D82" s="133">
        <f t="shared" si="36"/>
        <v>750.84461755575489</v>
      </c>
      <c r="E82" s="133">
        <f t="shared" si="36"/>
        <v>772.60032866435483</v>
      </c>
      <c r="F82" s="133">
        <f t="shared" si="36"/>
        <v>750.67398002250081</v>
      </c>
      <c r="G82" s="133">
        <f t="shared" si="36"/>
        <v>712.78759532022127</v>
      </c>
      <c r="H82" s="133">
        <f t="shared" si="36"/>
        <v>787.28344159006087</v>
      </c>
      <c r="I82" s="133">
        <f t="shared" si="36"/>
        <v>733.37580625696535</v>
      </c>
      <c r="J82" s="133">
        <f t="shared" si="36"/>
        <v>801.69507749581339</v>
      </c>
      <c r="K82" s="133">
        <f t="shared" si="36"/>
        <v>811.69055988218088</v>
      </c>
      <c r="L82" s="133">
        <f t="shared" si="36"/>
        <v>819.79648357270435</v>
      </c>
      <c r="M82" s="133">
        <f t="shared" si="36"/>
        <v>864.40406190922363</v>
      </c>
      <c r="N82" s="133">
        <f t="shared" si="36"/>
        <v>860.37313361294866</v>
      </c>
      <c r="O82" s="133">
        <f t="shared" si="36"/>
        <v>865.44691894706432</v>
      </c>
      <c r="P82" s="133">
        <f t="shared" si="36"/>
        <v>883.9547030870674</v>
      </c>
      <c r="Q82" s="133">
        <f t="shared" si="36"/>
        <v>932.43890171351973</v>
      </c>
    </row>
    <row r="83" spans="1:17" ht="11.45" customHeight="1" x14ac:dyDescent="0.25">
      <c r="A83" s="95" t="s">
        <v>126</v>
      </c>
      <c r="B83" s="75">
        <v>804.22617701138984</v>
      </c>
      <c r="C83" s="75">
        <v>789.99238437983979</v>
      </c>
      <c r="D83" s="75">
        <v>778.34634106519434</v>
      </c>
      <c r="E83" s="75">
        <v>803.60514383892439</v>
      </c>
      <c r="F83" s="75">
        <v>781.10977256406238</v>
      </c>
      <c r="G83" s="75">
        <v>731.27430337070882</v>
      </c>
      <c r="H83" s="75">
        <v>803.82055429211596</v>
      </c>
      <c r="I83" s="75">
        <v>737.72166136661428</v>
      </c>
      <c r="J83" s="75">
        <v>804.49893529065139</v>
      </c>
      <c r="K83" s="75">
        <v>804.56585987940082</v>
      </c>
      <c r="L83" s="75">
        <v>764.91502054712555</v>
      </c>
      <c r="M83" s="75">
        <v>757.19079070848795</v>
      </c>
      <c r="N83" s="75">
        <v>755.24842682595204</v>
      </c>
      <c r="O83" s="75">
        <v>756.20261056877598</v>
      </c>
      <c r="P83" s="75">
        <v>749.64035635155074</v>
      </c>
      <c r="Q83" s="75">
        <v>741.41536229901203</v>
      </c>
    </row>
    <row r="84" spans="1:17" ht="11.45" customHeight="1" x14ac:dyDescent="0.25">
      <c r="A84" s="93" t="s">
        <v>125</v>
      </c>
      <c r="B84" s="74">
        <v>598.29288692984233</v>
      </c>
      <c r="C84" s="74">
        <v>594.66961844912657</v>
      </c>
      <c r="D84" s="74">
        <v>589.11806438084227</v>
      </c>
      <c r="E84" s="74">
        <v>594.95111739384913</v>
      </c>
      <c r="F84" s="74">
        <v>588.34975313417215</v>
      </c>
      <c r="G84" s="74">
        <v>592.27297954805545</v>
      </c>
      <c r="H84" s="74">
        <v>659.06977767783167</v>
      </c>
      <c r="I84" s="74">
        <v>696.43603782495006</v>
      </c>
      <c r="J84" s="74">
        <v>770.1428043361791</v>
      </c>
      <c r="K84" s="74">
        <v>860.30615990115166</v>
      </c>
      <c r="L84" s="74">
        <v>951.57974972671707</v>
      </c>
      <c r="M84" s="74">
        <v>1097.2281478895193</v>
      </c>
      <c r="N84" s="74">
        <v>1273.4389006850865</v>
      </c>
      <c r="O84" s="74">
        <v>1261.705819337401</v>
      </c>
      <c r="P84" s="74">
        <v>1200.6712490930386</v>
      </c>
      <c r="Q84" s="74">
        <v>1148.3294107559516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83505.919363167632</v>
      </c>
      <c r="C87" s="132">
        <f t="shared" si="37"/>
        <v>91066.285422599001</v>
      </c>
      <c r="D87" s="132">
        <f t="shared" si="37"/>
        <v>89176.567834114234</v>
      </c>
      <c r="E87" s="132">
        <f t="shared" si="37"/>
        <v>91055.450759648986</v>
      </c>
      <c r="F87" s="132">
        <f t="shared" si="37"/>
        <v>87713.919624556846</v>
      </c>
      <c r="G87" s="132">
        <f t="shared" si="37"/>
        <v>88357.32158086769</v>
      </c>
      <c r="H87" s="132">
        <f t="shared" si="37"/>
        <v>87104.508733697381</v>
      </c>
      <c r="I87" s="132">
        <f t="shared" si="37"/>
        <v>88688.978720029423</v>
      </c>
      <c r="J87" s="132">
        <f t="shared" si="37"/>
        <v>86872.927104937466</v>
      </c>
      <c r="K87" s="132">
        <f t="shared" si="37"/>
        <v>87724.271896806429</v>
      </c>
      <c r="L87" s="132">
        <f t="shared" si="37"/>
        <v>93580.296297205452</v>
      </c>
      <c r="M87" s="132">
        <f t="shared" si="37"/>
        <v>97410.980634479289</v>
      </c>
      <c r="N87" s="132">
        <f t="shared" si="37"/>
        <v>103923.85846730501</v>
      </c>
      <c r="O87" s="132">
        <f t="shared" si="37"/>
        <v>109693.93121375075</v>
      </c>
      <c r="P87" s="132">
        <f t="shared" si="37"/>
        <v>111231.27715151361</v>
      </c>
      <c r="Q87" s="132">
        <f t="shared" si="37"/>
        <v>113738.36387223296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14372.959231279654</v>
      </c>
      <c r="C88" s="42">
        <f t="shared" si="38"/>
        <v>14479.576971587601</v>
      </c>
      <c r="D88" s="42">
        <f t="shared" si="38"/>
        <v>15137.359435757709</v>
      </c>
      <c r="E88" s="42">
        <f t="shared" si="38"/>
        <v>16254.959665055861</v>
      </c>
      <c r="F88" s="42">
        <f t="shared" si="38"/>
        <v>17713.864478467196</v>
      </c>
      <c r="G88" s="42">
        <f t="shared" si="38"/>
        <v>19433.662196005753</v>
      </c>
      <c r="H88" s="42">
        <f t="shared" si="38"/>
        <v>21404.19544433917</v>
      </c>
      <c r="I88" s="42">
        <f t="shared" si="38"/>
        <v>22678.415377898906</v>
      </c>
      <c r="J88" s="42">
        <f t="shared" si="38"/>
        <v>23741.655266449317</v>
      </c>
      <c r="K88" s="42">
        <f t="shared" si="38"/>
        <v>23749.222088252995</v>
      </c>
      <c r="L88" s="42">
        <f t="shared" si="38"/>
        <v>24610.512396694219</v>
      </c>
      <c r="M88" s="42">
        <f t="shared" si="38"/>
        <v>24597.05870460701</v>
      </c>
      <c r="N88" s="42">
        <f t="shared" si="38"/>
        <v>26247.962644831747</v>
      </c>
      <c r="O88" s="42">
        <f t="shared" si="38"/>
        <v>26798.137171271654</v>
      </c>
      <c r="P88" s="42">
        <f t="shared" si="38"/>
        <v>27654.274126990476</v>
      </c>
      <c r="Q88" s="42">
        <f t="shared" si="38"/>
        <v>28701.777712183666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78259.111078008093</v>
      </c>
      <c r="C89" s="42">
        <f t="shared" si="39"/>
        <v>78739.265108074556</v>
      </c>
      <c r="D89" s="42">
        <f t="shared" si="39"/>
        <v>79900.257481788256</v>
      </c>
      <c r="E89" s="42">
        <f t="shared" si="39"/>
        <v>80968.110465154314</v>
      </c>
      <c r="F89" s="42">
        <f t="shared" si="39"/>
        <v>81887.88084262854</v>
      </c>
      <c r="G89" s="42">
        <f t="shared" si="39"/>
        <v>83255.766175360841</v>
      </c>
      <c r="H89" s="42">
        <f t="shared" si="39"/>
        <v>83606.165559377914</v>
      </c>
      <c r="I89" s="42">
        <f t="shared" si="39"/>
        <v>85076.627912447657</v>
      </c>
      <c r="J89" s="42">
        <f t="shared" si="39"/>
        <v>82446.731428837928</v>
      </c>
      <c r="K89" s="42">
        <f t="shared" si="39"/>
        <v>84262.94979516005</v>
      </c>
      <c r="L89" s="42">
        <f t="shared" si="39"/>
        <v>88342.592517154408</v>
      </c>
      <c r="M89" s="42">
        <f t="shared" si="39"/>
        <v>91765.936533661807</v>
      </c>
      <c r="N89" s="42">
        <f t="shared" si="39"/>
        <v>96901.884280699072</v>
      </c>
      <c r="O89" s="42">
        <f t="shared" si="39"/>
        <v>100651.75396647137</v>
      </c>
      <c r="P89" s="42">
        <f t="shared" si="39"/>
        <v>100653.22938752965</v>
      </c>
      <c r="Q89" s="42">
        <f t="shared" si="39"/>
        <v>103033.78513992768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125965.4555485664</v>
      </c>
      <c r="C90" s="42">
        <f t="shared" si="40"/>
        <v>126447.41987856448</v>
      </c>
      <c r="D90" s="42">
        <f t="shared" si="40"/>
        <v>123579.52712409591</v>
      </c>
      <c r="E90" s="42">
        <f t="shared" si="40"/>
        <v>121675.18719172076</v>
      </c>
      <c r="F90" s="42">
        <f t="shared" si="40"/>
        <v>124470.87477741542</v>
      </c>
      <c r="G90" s="42">
        <f t="shared" si="40"/>
        <v>123520.30155804098</v>
      </c>
      <c r="H90" s="42">
        <f t="shared" si="40"/>
        <v>123316.04793998714</v>
      </c>
      <c r="I90" s="42">
        <f t="shared" si="40"/>
        <v>121567.49052237951</v>
      </c>
      <c r="J90" s="42">
        <f t="shared" si="40"/>
        <v>123114.07246335792</v>
      </c>
      <c r="K90" s="42">
        <f t="shared" si="40"/>
        <v>124267.9186838351</v>
      </c>
      <c r="L90" s="42">
        <f t="shared" si="40"/>
        <v>134750.13808483625</v>
      </c>
      <c r="M90" s="42">
        <f t="shared" si="40"/>
        <v>138270.02323514421</v>
      </c>
      <c r="N90" s="42">
        <f t="shared" si="40"/>
        <v>148381.51402848845</v>
      </c>
      <c r="O90" s="42">
        <f t="shared" si="40"/>
        <v>153877.53410513361</v>
      </c>
      <c r="P90" s="42">
        <f t="shared" si="40"/>
        <v>154732.09467632018</v>
      </c>
      <c r="Q90" s="42">
        <f t="shared" si="40"/>
        <v>160434.45899731352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17417.968915772399</v>
      </c>
      <c r="C91" s="131">
        <f t="shared" si="41"/>
        <v>18594.251212641928</v>
      </c>
      <c r="D91" s="131">
        <f t="shared" si="41"/>
        <v>18794.211015686997</v>
      </c>
      <c r="E91" s="131">
        <f t="shared" si="41"/>
        <v>19518.693819140448</v>
      </c>
      <c r="F91" s="131">
        <f t="shared" si="41"/>
        <v>19442.664530847862</v>
      </c>
      <c r="G91" s="131">
        <f t="shared" si="41"/>
        <v>18054.761485220344</v>
      </c>
      <c r="H91" s="131">
        <f t="shared" si="41"/>
        <v>18900.50755279859</v>
      </c>
      <c r="I91" s="131">
        <f t="shared" si="41"/>
        <v>17563.68653333488</v>
      </c>
      <c r="J91" s="131">
        <f t="shared" si="41"/>
        <v>18242.059183806639</v>
      </c>
      <c r="K91" s="131">
        <f t="shared" si="41"/>
        <v>20200.984524189294</v>
      </c>
      <c r="L91" s="131">
        <f t="shared" si="41"/>
        <v>26824.379509499406</v>
      </c>
      <c r="M91" s="131">
        <f t="shared" si="41"/>
        <v>30091.922939617252</v>
      </c>
      <c r="N91" s="131">
        <f t="shared" si="41"/>
        <v>26737.132546859229</v>
      </c>
      <c r="O91" s="131">
        <f t="shared" si="41"/>
        <v>26803.540534540927</v>
      </c>
      <c r="P91" s="131">
        <f t="shared" si="41"/>
        <v>31433.65046289525</v>
      </c>
      <c r="Q91" s="131">
        <f t="shared" si="41"/>
        <v>36618.81658949636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16441.167847580389</v>
      </c>
      <c r="C92" s="37">
        <f t="shared" si="42"/>
        <v>16561.603206109183</v>
      </c>
      <c r="D92" s="37">
        <f t="shared" si="42"/>
        <v>16570.036087831628</v>
      </c>
      <c r="E92" s="37">
        <f t="shared" si="42"/>
        <v>17350.138105082035</v>
      </c>
      <c r="F92" s="37">
        <f t="shared" si="42"/>
        <v>17081.246785226504</v>
      </c>
      <c r="G92" s="37">
        <f t="shared" si="42"/>
        <v>15824.951977861816</v>
      </c>
      <c r="H92" s="37">
        <f t="shared" si="42"/>
        <v>16703.658024113145</v>
      </c>
      <c r="I92" s="37">
        <f t="shared" si="42"/>
        <v>15158.769324539702</v>
      </c>
      <c r="J92" s="37">
        <f t="shared" si="42"/>
        <v>16151.331890166231</v>
      </c>
      <c r="K92" s="37">
        <f t="shared" si="42"/>
        <v>16396.981375476415</v>
      </c>
      <c r="L92" s="37">
        <f t="shared" si="42"/>
        <v>16185.311524139559</v>
      </c>
      <c r="M92" s="37">
        <f t="shared" si="42"/>
        <v>16610.893299068888</v>
      </c>
      <c r="N92" s="37">
        <f t="shared" si="42"/>
        <v>16425.76500339857</v>
      </c>
      <c r="O92" s="37">
        <f t="shared" si="42"/>
        <v>16635.70751654428</v>
      </c>
      <c r="P92" s="37">
        <f t="shared" si="42"/>
        <v>17806.420744822448</v>
      </c>
      <c r="Q92" s="37">
        <f t="shared" si="42"/>
        <v>17381.187488752239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32118.824992062157</v>
      </c>
      <c r="C93" s="36">
        <f t="shared" si="43"/>
        <v>31806.463255104794</v>
      </c>
      <c r="D93" s="36">
        <f t="shared" si="43"/>
        <v>31873.687457105116</v>
      </c>
      <c r="E93" s="36">
        <f t="shared" si="43"/>
        <v>31943.931964556214</v>
      </c>
      <c r="F93" s="36">
        <f t="shared" si="43"/>
        <v>32036.8925074951</v>
      </c>
      <c r="G93" s="36">
        <f t="shared" si="43"/>
        <v>32590.861438253789</v>
      </c>
      <c r="H93" s="36">
        <f t="shared" si="43"/>
        <v>35932.871799890701</v>
      </c>
      <c r="I93" s="36">
        <f t="shared" si="43"/>
        <v>38005.48280809389</v>
      </c>
      <c r="J93" s="36">
        <f t="shared" si="43"/>
        <v>41769.357462874039</v>
      </c>
      <c r="K93" s="36">
        <f t="shared" si="43"/>
        <v>46157.711891877203</v>
      </c>
      <c r="L93" s="36">
        <f t="shared" si="43"/>
        <v>52371.27732619681</v>
      </c>
      <c r="M93" s="36">
        <f t="shared" si="43"/>
        <v>59367.294999269616</v>
      </c>
      <c r="N93" s="36">
        <f t="shared" si="43"/>
        <v>67253.516126719813</v>
      </c>
      <c r="O93" s="36">
        <f t="shared" si="43"/>
        <v>63685.043936183305</v>
      </c>
      <c r="P93" s="36">
        <f t="shared" si="43"/>
        <v>63566.994612918752</v>
      </c>
      <c r="Q93" s="36">
        <f t="shared" si="43"/>
        <v>58360.752437082905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1535.6883148167178</v>
      </c>
      <c r="C96" s="132">
        <f t="shared" si="44"/>
        <v>1498.1272755515654</v>
      </c>
      <c r="D96" s="132">
        <f t="shared" si="44"/>
        <v>1515.9046929391777</v>
      </c>
      <c r="E96" s="132">
        <f t="shared" si="44"/>
        <v>1507.9900839579905</v>
      </c>
      <c r="F96" s="132">
        <f t="shared" si="44"/>
        <v>1549.7358228395076</v>
      </c>
      <c r="G96" s="132">
        <f t="shared" si="44"/>
        <v>1555.9671068629057</v>
      </c>
      <c r="H96" s="132">
        <f t="shared" si="44"/>
        <v>1571.6511370280687</v>
      </c>
      <c r="I96" s="132">
        <f t="shared" si="44"/>
        <v>1566.9777737202642</v>
      </c>
      <c r="J96" s="132">
        <f t="shared" si="44"/>
        <v>1601.5341739557057</v>
      </c>
      <c r="K96" s="132">
        <f t="shared" si="44"/>
        <v>1600.1436919771527</v>
      </c>
      <c r="L96" s="132">
        <f t="shared" si="44"/>
        <v>1581.3765280768748</v>
      </c>
      <c r="M96" s="132">
        <f t="shared" si="44"/>
        <v>1574.6312643580995</v>
      </c>
      <c r="N96" s="132">
        <f t="shared" si="44"/>
        <v>1572.3988317667831</v>
      </c>
      <c r="O96" s="132">
        <f t="shared" si="44"/>
        <v>1555.9170950453897</v>
      </c>
      <c r="P96" s="132">
        <f t="shared" si="44"/>
        <v>1546.1824004788714</v>
      </c>
      <c r="Q96" s="132">
        <f t="shared" si="44"/>
        <v>1551.5863795296334</v>
      </c>
    </row>
    <row r="97" spans="1:17" ht="11.45" customHeight="1" x14ac:dyDescent="0.25">
      <c r="A97" s="116" t="s">
        <v>23</v>
      </c>
      <c r="B97" s="42">
        <f t="shared" ref="B97:Q97" si="45">IF(B23=0,0,B23/B50)</f>
        <v>725</v>
      </c>
      <c r="C97" s="42">
        <f t="shared" si="45"/>
        <v>807</v>
      </c>
      <c r="D97" s="42">
        <f t="shared" si="45"/>
        <v>880</v>
      </c>
      <c r="E97" s="42">
        <f t="shared" si="45"/>
        <v>954.00000000000011</v>
      </c>
      <c r="F97" s="42">
        <f t="shared" si="45"/>
        <v>1086</v>
      </c>
      <c r="G97" s="42">
        <f t="shared" si="45"/>
        <v>1217</v>
      </c>
      <c r="H97" s="42">
        <f t="shared" si="45"/>
        <v>1280</v>
      </c>
      <c r="I97" s="42">
        <f t="shared" si="45"/>
        <v>1324</v>
      </c>
      <c r="J97" s="42">
        <f t="shared" si="45"/>
        <v>2022</v>
      </c>
      <c r="K97" s="42">
        <f t="shared" si="45"/>
        <v>2411.0000000009582</v>
      </c>
      <c r="L97" s="42">
        <f t="shared" si="45"/>
        <v>2407.9999999989386</v>
      </c>
      <c r="M97" s="42">
        <f t="shared" si="45"/>
        <v>2410.9999999993834</v>
      </c>
      <c r="N97" s="42">
        <f t="shared" si="45"/>
        <v>2413.9999999994848</v>
      </c>
      <c r="O97" s="42">
        <f t="shared" si="45"/>
        <v>2320</v>
      </c>
      <c r="P97" s="42">
        <f t="shared" si="45"/>
        <v>2024</v>
      </c>
      <c r="Q97" s="42">
        <f t="shared" si="45"/>
        <v>1902</v>
      </c>
    </row>
    <row r="98" spans="1:17" ht="11.45" customHeight="1" x14ac:dyDescent="0.25">
      <c r="A98" s="116" t="s">
        <v>127</v>
      </c>
      <c r="B98" s="42">
        <f t="shared" ref="B98:Q98" si="46">IF(B24=0,0,B24/B51)</f>
        <v>1651.9999999999966</v>
      </c>
      <c r="C98" s="42">
        <f t="shared" si="46"/>
        <v>1648.9999999999814</v>
      </c>
      <c r="D98" s="42">
        <f t="shared" si="46"/>
        <v>1644.9999999999457</v>
      </c>
      <c r="E98" s="42">
        <f t="shared" si="46"/>
        <v>1641.0000000000323</v>
      </c>
      <c r="F98" s="42">
        <f t="shared" si="46"/>
        <v>1635.9999999999668</v>
      </c>
      <c r="G98" s="42">
        <f t="shared" si="46"/>
        <v>1631.9999999999745</v>
      </c>
      <c r="H98" s="42">
        <f t="shared" si="46"/>
        <v>1630.99999999998</v>
      </c>
      <c r="I98" s="42">
        <f t="shared" si="46"/>
        <v>1628.9999999999934</v>
      </c>
      <c r="J98" s="42">
        <f t="shared" si="46"/>
        <v>1660.9999999999718</v>
      </c>
      <c r="K98" s="42">
        <f t="shared" si="46"/>
        <v>1641.0000000000182</v>
      </c>
      <c r="L98" s="42">
        <f t="shared" si="46"/>
        <v>1627.9999999999911</v>
      </c>
      <c r="M98" s="42">
        <f t="shared" si="46"/>
        <v>1625.0000000000045</v>
      </c>
      <c r="N98" s="42">
        <f t="shared" si="46"/>
        <v>1627.9999999999804</v>
      </c>
      <c r="O98" s="42">
        <f t="shared" si="46"/>
        <v>1625.0000000000193</v>
      </c>
      <c r="P98" s="42">
        <f t="shared" si="46"/>
        <v>1631.0000000000052</v>
      </c>
      <c r="Q98" s="42">
        <f t="shared" si="46"/>
        <v>1636.0000000000198</v>
      </c>
    </row>
    <row r="99" spans="1:17" ht="11.45" customHeight="1" x14ac:dyDescent="0.25">
      <c r="A99" s="116" t="s">
        <v>125</v>
      </c>
      <c r="B99" s="42">
        <f t="shared" ref="B99:Q99" si="47">IF(B25=0,0,B25/B52)</f>
        <v>1303.9999999999559</v>
      </c>
      <c r="C99" s="42">
        <f t="shared" si="47"/>
        <v>1303.9999999999288</v>
      </c>
      <c r="D99" s="42">
        <f t="shared" si="47"/>
        <v>1303.9999999999864</v>
      </c>
      <c r="E99" s="42">
        <f t="shared" si="47"/>
        <v>1303.9999999999959</v>
      </c>
      <c r="F99" s="42">
        <f t="shared" si="47"/>
        <v>1304.0000000000759</v>
      </c>
      <c r="G99" s="42">
        <f t="shared" si="47"/>
        <v>1303.99999999993</v>
      </c>
      <c r="H99" s="42">
        <f t="shared" si="47"/>
        <v>1303.9999999998972</v>
      </c>
      <c r="I99" s="42">
        <f t="shared" si="47"/>
        <v>1303.9999999999079</v>
      </c>
      <c r="J99" s="42">
        <f t="shared" si="47"/>
        <v>1303.9999999999534</v>
      </c>
      <c r="K99" s="42">
        <f t="shared" si="47"/>
        <v>1303.9999999999206</v>
      </c>
      <c r="L99" s="42">
        <f t="shared" si="47"/>
        <v>1299.9999999999475</v>
      </c>
      <c r="M99" s="42">
        <f t="shared" si="47"/>
        <v>1300.0000000000348</v>
      </c>
      <c r="N99" s="42">
        <f t="shared" si="47"/>
        <v>1300.0000000000459</v>
      </c>
      <c r="O99" s="42">
        <f t="shared" si="47"/>
        <v>1299.9999999999595</v>
      </c>
      <c r="P99" s="42">
        <f t="shared" si="47"/>
        <v>1300.000000000045</v>
      </c>
      <c r="Q99" s="42">
        <f t="shared" si="47"/>
        <v>1299.9999999999905</v>
      </c>
    </row>
    <row r="100" spans="1:17" ht="11.45" customHeight="1" x14ac:dyDescent="0.25">
      <c r="A100" s="128" t="s">
        <v>18</v>
      </c>
      <c r="B100" s="131">
        <f t="shared" ref="B100:Q100" si="48">IF(B26=0,0,B26/B53)</f>
        <v>321</v>
      </c>
      <c r="C100" s="131">
        <f t="shared" si="48"/>
        <v>210</v>
      </c>
      <c r="D100" s="131">
        <f t="shared" si="48"/>
        <v>230.49999999999997</v>
      </c>
      <c r="E100" s="131">
        <f t="shared" si="48"/>
        <v>249</v>
      </c>
      <c r="F100" s="131">
        <f t="shared" si="48"/>
        <v>247.00000000000003</v>
      </c>
      <c r="G100" s="131">
        <f t="shared" si="48"/>
        <v>297</v>
      </c>
      <c r="H100" s="131">
        <f t="shared" si="48"/>
        <v>354.5</v>
      </c>
      <c r="I100" s="131">
        <f t="shared" si="48"/>
        <v>389.5</v>
      </c>
      <c r="J100" s="131">
        <f t="shared" si="48"/>
        <v>484</v>
      </c>
      <c r="K100" s="131">
        <f t="shared" si="48"/>
        <v>399</v>
      </c>
      <c r="L100" s="131">
        <f t="shared" si="48"/>
        <v>275.5</v>
      </c>
      <c r="M100" s="131">
        <f t="shared" si="48"/>
        <v>268</v>
      </c>
      <c r="N100" s="131">
        <f t="shared" si="48"/>
        <v>244</v>
      </c>
      <c r="O100" s="131">
        <f t="shared" si="48"/>
        <v>254.5</v>
      </c>
      <c r="P100" s="131">
        <f t="shared" si="48"/>
        <v>272</v>
      </c>
      <c r="Q100" s="131">
        <f t="shared" si="48"/>
        <v>360</v>
      </c>
    </row>
    <row r="101" spans="1:17" ht="11.45" customHeight="1" x14ac:dyDescent="0.25">
      <c r="A101" s="95" t="s">
        <v>126</v>
      </c>
      <c r="B101" s="37">
        <f t="shared" ref="B101:Q101" si="49">IF(B27=0,0,B27/B54)</f>
        <v>602</v>
      </c>
      <c r="C101" s="37">
        <f t="shared" si="49"/>
        <v>364</v>
      </c>
      <c r="D101" s="37">
        <f t="shared" si="49"/>
        <v>393.99999999999994</v>
      </c>
      <c r="E101" s="37">
        <f t="shared" si="49"/>
        <v>424</v>
      </c>
      <c r="F101" s="37">
        <f t="shared" si="49"/>
        <v>416.00000000000006</v>
      </c>
      <c r="G101" s="37">
        <f t="shared" si="49"/>
        <v>515</v>
      </c>
      <c r="H101" s="37">
        <f t="shared" si="49"/>
        <v>628</v>
      </c>
      <c r="I101" s="37">
        <f t="shared" si="49"/>
        <v>697</v>
      </c>
      <c r="J101" s="37">
        <f t="shared" si="49"/>
        <v>889</v>
      </c>
      <c r="K101" s="37">
        <f t="shared" si="49"/>
        <v>696</v>
      </c>
      <c r="L101" s="37">
        <f t="shared" si="49"/>
        <v>389.00000000000006</v>
      </c>
      <c r="M101" s="37">
        <f t="shared" si="49"/>
        <v>367</v>
      </c>
      <c r="N101" s="37">
        <f t="shared" si="49"/>
        <v>389</v>
      </c>
      <c r="O101" s="37">
        <f t="shared" si="49"/>
        <v>399</v>
      </c>
      <c r="P101" s="37">
        <f t="shared" si="49"/>
        <v>382</v>
      </c>
      <c r="Q101" s="37">
        <f t="shared" si="49"/>
        <v>382</v>
      </c>
    </row>
    <row r="102" spans="1:17" ht="11.45" customHeight="1" x14ac:dyDescent="0.25">
      <c r="A102" s="93" t="s">
        <v>125</v>
      </c>
      <c r="B102" s="36">
        <f t="shared" ref="B102:Q102" si="50">IF(B28=0,0,B28/B55)</f>
        <v>40</v>
      </c>
      <c r="C102" s="36">
        <f t="shared" si="50"/>
        <v>56</v>
      </c>
      <c r="D102" s="36">
        <f t="shared" si="50"/>
        <v>67</v>
      </c>
      <c r="E102" s="36">
        <f t="shared" si="50"/>
        <v>74</v>
      </c>
      <c r="F102" s="36">
        <f t="shared" si="50"/>
        <v>78</v>
      </c>
      <c r="G102" s="36">
        <f t="shared" si="50"/>
        <v>79</v>
      </c>
      <c r="H102" s="36">
        <f t="shared" si="50"/>
        <v>81</v>
      </c>
      <c r="I102" s="36">
        <f t="shared" si="50"/>
        <v>82</v>
      </c>
      <c r="J102" s="36">
        <f t="shared" si="50"/>
        <v>79</v>
      </c>
      <c r="K102" s="36">
        <f t="shared" si="50"/>
        <v>102</v>
      </c>
      <c r="L102" s="36">
        <f t="shared" si="50"/>
        <v>162</v>
      </c>
      <c r="M102" s="36">
        <f t="shared" si="50"/>
        <v>169.00000000000003</v>
      </c>
      <c r="N102" s="36">
        <f t="shared" si="50"/>
        <v>99</v>
      </c>
      <c r="O102" s="36">
        <f t="shared" si="50"/>
        <v>110</v>
      </c>
      <c r="P102" s="36">
        <f t="shared" si="50"/>
        <v>162.00000000000003</v>
      </c>
      <c r="Q102" s="36">
        <f t="shared" si="50"/>
        <v>338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4.8803750177446089E-3</v>
      </c>
      <c r="C106" s="52">
        <f t="shared" si="52"/>
        <v>3.6743888521253276E-3</v>
      </c>
      <c r="D106" s="52">
        <f t="shared" si="52"/>
        <v>4.0003325659783715E-3</v>
      </c>
      <c r="E106" s="52">
        <f t="shared" si="52"/>
        <v>3.813888166438675E-3</v>
      </c>
      <c r="F106" s="52">
        <f t="shared" si="52"/>
        <v>4.725870013012598E-3</v>
      </c>
      <c r="G106" s="52">
        <f t="shared" si="52"/>
        <v>5.0535586409986583E-3</v>
      </c>
      <c r="H106" s="52">
        <f t="shared" si="52"/>
        <v>5.7728634729108585E-3</v>
      </c>
      <c r="I106" s="52">
        <f t="shared" si="52"/>
        <v>5.8064453122942568E-3</v>
      </c>
      <c r="J106" s="52">
        <f t="shared" si="52"/>
        <v>9.2498609254956475E-3</v>
      </c>
      <c r="K106" s="52">
        <f t="shared" si="52"/>
        <v>1.2002980088276879E-2</v>
      </c>
      <c r="L106" s="52">
        <f t="shared" si="52"/>
        <v>1.1725176449570145E-2</v>
      </c>
      <c r="M106" s="52">
        <f t="shared" si="52"/>
        <v>1.1807350138779527E-2</v>
      </c>
      <c r="N106" s="52">
        <f t="shared" si="52"/>
        <v>1.1542675685636628E-2</v>
      </c>
      <c r="O106" s="52">
        <f t="shared" si="52"/>
        <v>9.9603551970735803E-3</v>
      </c>
      <c r="P106" s="52">
        <f t="shared" si="52"/>
        <v>8.4006284201935746E-3</v>
      </c>
      <c r="Q106" s="52">
        <f t="shared" si="52"/>
        <v>8.0356278974325745E-3</v>
      </c>
    </row>
    <row r="107" spans="1:17" ht="11.45" customHeight="1" x14ac:dyDescent="0.25">
      <c r="A107" s="116" t="s">
        <v>127</v>
      </c>
      <c r="B107" s="52">
        <f t="shared" ref="B107:Q107" si="53">IF(B6=0,0,B6/B$4)</f>
        <v>0.77193884144158265</v>
      </c>
      <c r="C107" s="52">
        <f t="shared" si="53"/>
        <v>0.59433414471960599</v>
      </c>
      <c r="D107" s="52">
        <f t="shared" si="53"/>
        <v>0.65327392093005932</v>
      </c>
      <c r="E107" s="52">
        <f t="shared" si="53"/>
        <v>0.61966842038224235</v>
      </c>
      <c r="F107" s="52">
        <f t="shared" si="53"/>
        <v>0.75107974325815441</v>
      </c>
      <c r="G107" s="52">
        <f t="shared" si="53"/>
        <v>0.76691004581285527</v>
      </c>
      <c r="H107" s="52">
        <f t="shared" si="53"/>
        <v>0.81740764533560251</v>
      </c>
      <c r="I107" s="52">
        <f t="shared" si="53"/>
        <v>0.80527829952380059</v>
      </c>
      <c r="J107" s="52">
        <f t="shared" si="53"/>
        <v>0.76726545853726835</v>
      </c>
      <c r="K107" s="52">
        <f t="shared" si="53"/>
        <v>0.77042847683728155</v>
      </c>
      <c r="L107" s="52">
        <f t="shared" si="53"/>
        <v>0.7375931948551756</v>
      </c>
      <c r="M107" s="52">
        <f t="shared" si="53"/>
        <v>0.72002012712616248</v>
      </c>
      <c r="N107" s="52">
        <f t="shared" si="53"/>
        <v>0.70414709106926709</v>
      </c>
      <c r="O107" s="52">
        <f t="shared" si="53"/>
        <v>0.67237010013700949</v>
      </c>
      <c r="P107" s="52">
        <f t="shared" si="53"/>
        <v>0.65604940535859546</v>
      </c>
      <c r="Q107" s="52">
        <f t="shared" si="53"/>
        <v>0.67074558843181775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0.22318078354067267</v>
      </c>
      <c r="C108" s="52">
        <f t="shared" si="54"/>
        <v>0.40199146642826866</v>
      </c>
      <c r="D108" s="52">
        <f t="shared" si="54"/>
        <v>0.34272574650396231</v>
      </c>
      <c r="E108" s="52">
        <f t="shared" si="54"/>
        <v>0.37651769145131908</v>
      </c>
      <c r="F108" s="52">
        <f t="shared" si="54"/>
        <v>0.24419438672883295</v>
      </c>
      <c r="G108" s="52">
        <f t="shared" si="54"/>
        <v>0.22803639554614602</v>
      </c>
      <c r="H108" s="52">
        <f t="shared" si="54"/>
        <v>0.1768194911914866</v>
      </c>
      <c r="I108" s="52">
        <f t="shared" si="54"/>
        <v>0.18891525516390514</v>
      </c>
      <c r="J108" s="52">
        <f t="shared" si="54"/>
        <v>0.22348468053723605</v>
      </c>
      <c r="K108" s="52">
        <f t="shared" si="54"/>
        <v>0.21756854307444162</v>
      </c>
      <c r="L108" s="52">
        <f t="shared" si="54"/>
        <v>0.25068162869525423</v>
      </c>
      <c r="M108" s="52">
        <f t="shared" si="54"/>
        <v>0.26817252273505787</v>
      </c>
      <c r="N108" s="52">
        <f t="shared" si="54"/>
        <v>0.28431023324509624</v>
      </c>
      <c r="O108" s="52">
        <f t="shared" si="54"/>
        <v>0.31766954466591685</v>
      </c>
      <c r="P108" s="52">
        <f t="shared" si="54"/>
        <v>0.33554996622121092</v>
      </c>
      <c r="Q108" s="52">
        <f t="shared" si="54"/>
        <v>0.32121878367074963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0.88510871121778267</v>
      </c>
      <c r="C110" s="48">
        <f t="shared" si="56"/>
        <v>0.77192618735493834</v>
      </c>
      <c r="D110" s="48">
        <f t="shared" si="56"/>
        <v>0.75351977122143809</v>
      </c>
      <c r="E110" s="48">
        <f t="shared" si="56"/>
        <v>0.75681320023363452</v>
      </c>
      <c r="F110" s="48">
        <f t="shared" si="56"/>
        <v>0.73982698185817219</v>
      </c>
      <c r="G110" s="48">
        <f t="shared" si="56"/>
        <v>0.75992621994503962</v>
      </c>
      <c r="H110" s="48">
        <f t="shared" si="56"/>
        <v>0.78280128836627616</v>
      </c>
      <c r="I110" s="48">
        <f t="shared" si="56"/>
        <v>0.7722245196017804</v>
      </c>
      <c r="J110" s="48">
        <f t="shared" si="56"/>
        <v>0.81313168560386917</v>
      </c>
      <c r="K110" s="48">
        <f t="shared" si="56"/>
        <v>0.70794206074822019</v>
      </c>
      <c r="L110" s="48">
        <f t="shared" si="56"/>
        <v>0.4259801679814999</v>
      </c>
      <c r="M110" s="48">
        <f t="shared" si="56"/>
        <v>0.37795867871497307</v>
      </c>
      <c r="N110" s="48">
        <f t="shared" si="56"/>
        <v>0.48971178504090196</v>
      </c>
      <c r="O110" s="48">
        <f t="shared" si="56"/>
        <v>0.48652395087535982</v>
      </c>
      <c r="P110" s="48">
        <f t="shared" si="56"/>
        <v>0.39778305117394508</v>
      </c>
      <c r="Q110" s="48">
        <f t="shared" si="56"/>
        <v>0.25182915351107604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0.11489128878221737</v>
      </c>
      <c r="C111" s="46">
        <f t="shared" si="57"/>
        <v>0.22807381264506166</v>
      </c>
      <c r="D111" s="46">
        <f t="shared" si="57"/>
        <v>0.24648022877856177</v>
      </c>
      <c r="E111" s="46">
        <f t="shared" si="57"/>
        <v>0.24318679976636554</v>
      </c>
      <c r="F111" s="46">
        <f t="shared" si="57"/>
        <v>0.26017301814182775</v>
      </c>
      <c r="G111" s="46">
        <f t="shared" si="57"/>
        <v>0.24007378005496036</v>
      </c>
      <c r="H111" s="46">
        <f t="shared" si="57"/>
        <v>0.21719871163372387</v>
      </c>
      <c r="I111" s="46">
        <f t="shared" si="57"/>
        <v>0.22777548039821965</v>
      </c>
      <c r="J111" s="46">
        <f t="shared" si="57"/>
        <v>0.18686831439613091</v>
      </c>
      <c r="K111" s="46">
        <f t="shared" si="57"/>
        <v>0.29205793925177986</v>
      </c>
      <c r="L111" s="46">
        <f t="shared" si="57"/>
        <v>0.57401983201850015</v>
      </c>
      <c r="M111" s="46">
        <f t="shared" si="57"/>
        <v>0.62204132128502698</v>
      </c>
      <c r="N111" s="46">
        <f t="shared" si="57"/>
        <v>0.51028821495909815</v>
      </c>
      <c r="O111" s="46">
        <f t="shared" si="57"/>
        <v>0.51347604912464007</v>
      </c>
      <c r="P111" s="46">
        <f t="shared" si="57"/>
        <v>0.60221694882605481</v>
      </c>
      <c r="Q111" s="46">
        <f t="shared" si="57"/>
        <v>0.74817084648892407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7.0670847103823488E-3</v>
      </c>
      <c r="C115" s="52">
        <f t="shared" si="59"/>
        <v>5.7420676476487229E-3</v>
      </c>
      <c r="D115" s="52">
        <f t="shared" si="59"/>
        <v>6.0891583226758217E-3</v>
      </c>
      <c r="E115" s="52">
        <f t="shared" si="59"/>
        <v>5.7699663015865739E-3</v>
      </c>
      <c r="F115" s="52">
        <f t="shared" si="59"/>
        <v>6.9451045907370102E-3</v>
      </c>
      <c r="G115" s="52">
        <f t="shared" si="59"/>
        <v>7.496027898647277E-3</v>
      </c>
      <c r="H115" s="52">
        <f t="shared" si="59"/>
        <v>8.4384273857158552E-3</v>
      </c>
      <c r="I115" s="52">
        <f t="shared" si="59"/>
        <v>8.488292854069485E-3</v>
      </c>
      <c r="J115" s="52">
        <f t="shared" si="59"/>
        <v>1.3299221616107753E-2</v>
      </c>
      <c r="K115" s="52">
        <f t="shared" si="59"/>
        <v>1.7186233093409758E-2</v>
      </c>
      <c r="L115" s="52">
        <f t="shared" si="59"/>
        <v>1.7032045815515821E-2</v>
      </c>
      <c r="M115" s="52">
        <f t="shared" si="59"/>
        <v>1.7720724602712776E-2</v>
      </c>
      <c r="N115" s="52">
        <f t="shared" si="59"/>
        <v>1.7280131618866892E-2</v>
      </c>
      <c r="O115" s="52">
        <f t="shared" si="59"/>
        <v>1.5200599647170904E-2</v>
      </c>
      <c r="P115" s="52">
        <f t="shared" si="59"/>
        <v>1.2543062036371405E-2</v>
      </c>
      <c r="Q115" s="52">
        <f t="shared" si="59"/>
        <v>1.1832378565108435E-2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0.82469724993337679</v>
      </c>
      <c r="C116" s="52">
        <f t="shared" si="60"/>
        <v>0.67371823957747923</v>
      </c>
      <c r="D116" s="52">
        <f t="shared" si="60"/>
        <v>0.71967291345374518</v>
      </c>
      <c r="E116" s="52">
        <f t="shared" si="60"/>
        <v>0.68490274154780106</v>
      </c>
      <c r="F116" s="52">
        <f t="shared" si="60"/>
        <v>0.80271138360840977</v>
      </c>
      <c r="G116" s="52">
        <f t="shared" si="60"/>
        <v>0.81298039586637516</v>
      </c>
      <c r="H116" s="52">
        <f t="shared" si="60"/>
        <v>0.85394481131269118</v>
      </c>
      <c r="I116" s="52">
        <f t="shared" si="60"/>
        <v>0.84029705948317568</v>
      </c>
      <c r="J116" s="52">
        <f t="shared" si="60"/>
        <v>0.80564794403381779</v>
      </c>
      <c r="K116" s="52">
        <f t="shared" si="60"/>
        <v>0.80965552449669465</v>
      </c>
      <c r="L116" s="52">
        <f t="shared" si="60"/>
        <v>0.78947054876497591</v>
      </c>
      <c r="M116" s="52">
        <f t="shared" si="60"/>
        <v>0.77298176526721474</v>
      </c>
      <c r="N116" s="52">
        <f t="shared" si="60"/>
        <v>0.76158015974824578</v>
      </c>
      <c r="O116" s="52">
        <f t="shared" si="60"/>
        <v>0.7356502209444139</v>
      </c>
      <c r="P116" s="52">
        <f t="shared" si="60"/>
        <v>0.72194523249226972</v>
      </c>
      <c r="Q116" s="52">
        <f t="shared" si="60"/>
        <v>0.73604929625328241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0.16823566535624093</v>
      </c>
      <c r="C117" s="52">
        <f t="shared" si="61"/>
        <v>0.3205396927748721</v>
      </c>
      <c r="D117" s="52">
        <f t="shared" si="61"/>
        <v>0.27423792822357895</v>
      </c>
      <c r="E117" s="52">
        <f t="shared" si="61"/>
        <v>0.3093272921506125</v>
      </c>
      <c r="F117" s="52">
        <f t="shared" si="61"/>
        <v>0.19034351180085332</v>
      </c>
      <c r="G117" s="52">
        <f t="shared" si="61"/>
        <v>0.17952357623497753</v>
      </c>
      <c r="H117" s="52">
        <f t="shared" si="61"/>
        <v>0.13761676130159287</v>
      </c>
      <c r="I117" s="52">
        <f t="shared" si="61"/>
        <v>0.15121464766275489</v>
      </c>
      <c r="J117" s="52">
        <f t="shared" si="61"/>
        <v>0.18105283435007458</v>
      </c>
      <c r="K117" s="52">
        <f t="shared" si="61"/>
        <v>0.17315824240989561</v>
      </c>
      <c r="L117" s="52">
        <f t="shared" si="61"/>
        <v>0.19349740541950822</v>
      </c>
      <c r="M117" s="52">
        <f t="shared" si="61"/>
        <v>0.20929751013007264</v>
      </c>
      <c r="N117" s="52">
        <f t="shared" si="61"/>
        <v>0.22113970863288737</v>
      </c>
      <c r="O117" s="52">
        <f t="shared" si="61"/>
        <v>0.24914917940841519</v>
      </c>
      <c r="P117" s="52">
        <f t="shared" si="61"/>
        <v>0.26551170547135883</v>
      </c>
      <c r="Q117" s="52">
        <f t="shared" si="61"/>
        <v>0.25211832518160926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0.95289735903617923</v>
      </c>
      <c r="C119" s="48">
        <f t="shared" si="63"/>
        <v>0.89621133577543455</v>
      </c>
      <c r="D119" s="48">
        <f t="shared" si="63"/>
        <v>0.88596815651876615</v>
      </c>
      <c r="E119" s="48">
        <f t="shared" si="63"/>
        <v>0.88557293123227665</v>
      </c>
      <c r="F119" s="48">
        <f t="shared" si="63"/>
        <v>0.87624810248591123</v>
      </c>
      <c r="G119" s="48">
        <f t="shared" si="63"/>
        <v>0.88948978263379108</v>
      </c>
      <c r="H119" s="48">
        <f t="shared" si="63"/>
        <v>0.90436011098643909</v>
      </c>
      <c r="I119" s="48">
        <f t="shared" si="63"/>
        <v>0.90003889412808624</v>
      </c>
      <c r="J119" s="48">
        <f t="shared" si="63"/>
        <v>0.92160041224981681</v>
      </c>
      <c r="K119" s="48">
        <f t="shared" si="63"/>
        <v>0.86452479468717158</v>
      </c>
      <c r="L119" s="48">
        <f t="shared" si="63"/>
        <v>0.65872650827882528</v>
      </c>
      <c r="M119" s="48">
        <f t="shared" si="63"/>
        <v>0.59977698784582512</v>
      </c>
      <c r="N119" s="48">
        <f t="shared" si="63"/>
        <v>0.6997336639583247</v>
      </c>
      <c r="O119" s="48">
        <f t="shared" si="63"/>
        <v>0.68494050480106072</v>
      </c>
      <c r="P119" s="48">
        <f t="shared" si="63"/>
        <v>0.59550774043154175</v>
      </c>
      <c r="Q119" s="48">
        <f t="shared" si="63"/>
        <v>0.42186360813465013</v>
      </c>
    </row>
    <row r="120" spans="1:17" ht="11.45" customHeight="1" x14ac:dyDescent="0.25">
      <c r="A120" s="93" t="s">
        <v>125</v>
      </c>
      <c r="B120" s="46">
        <f t="shared" ref="B120:Q120" si="64">IF(B19=0,0,B19/B$17)</f>
        <v>4.7102640963820726E-2</v>
      </c>
      <c r="C120" s="46">
        <f t="shared" si="64"/>
        <v>0.10378866422456544</v>
      </c>
      <c r="D120" s="46">
        <f t="shared" si="64"/>
        <v>0.11403184348123391</v>
      </c>
      <c r="E120" s="46">
        <f t="shared" si="64"/>
        <v>0.11442706876772339</v>
      </c>
      <c r="F120" s="46">
        <f t="shared" si="64"/>
        <v>0.12375189751408884</v>
      </c>
      <c r="G120" s="46">
        <f t="shared" si="64"/>
        <v>0.11051021736620897</v>
      </c>
      <c r="H120" s="46">
        <f t="shared" si="64"/>
        <v>9.5639889013560894E-2</v>
      </c>
      <c r="I120" s="46">
        <f t="shared" si="64"/>
        <v>9.9961105871913772E-2</v>
      </c>
      <c r="J120" s="46">
        <f t="shared" si="64"/>
        <v>7.8399587750183131E-2</v>
      </c>
      <c r="K120" s="46">
        <f t="shared" si="64"/>
        <v>0.13547520531282845</v>
      </c>
      <c r="L120" s="46">
        <f t="shared" si="64"/>
        <v>0.34127349172117466</v>
      </c>
      <c r="M120" s="46">
        <f t="shared" si="64"/>
        <v>0.40022301215417494</v>
      </c>
      <c r="N120" s="46">
        <f t="shared" si="64"/>
        <v>0.3002663360416753</v>
      </c>
      <c r="O120" s="46">
        <f t="shared" si="64"/>
        <v>0.31505949519893917</v>
      </c>
      <c r="P120" s="46">
        <f t="shared" si="64"/>
        <v>0.40449225956845819</v>
      </c>
      <c r="Q120" s="46">
        <f t="shared" si="64"/>
        <v>0.57813639186534993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100.6496608388267</v>
      </c>
      <c r="C4" s="100">
        <v>148.99430999999998</v>
      </c>
      <c r="D4" s="100">
        <v>150.99450000000002</v>
      </c>
      <c r="E4" s="100">
        <v>182.89461999999997</v>
      </c>
      <c r="F4" s="100">
        <v>173.00416000000001</v>
      </c>
      <c r="G4" s="100">
        <v>201.8728900818881</v>
      </c>
      <c r="H4" s="100">
        <v>204.99762000000001</v>
      </c>
      <c r="I4" s="100">
        <v>222.89843000000002</v>
      </c>
      <c r="J4" s="100">
        <v>224.99166</v>
      </c>
      <c r="K4" s="100">
        <v>175.69966000000002</v>
      </c>
      <c r="L4" s="100">
        <v>182.83651885741881</v>
      </c>
      <c r="M4" s="100">
        <v>191.05283271233358</v>
      </c>
      <c r="N4" s="100">
        <v>174.62101236327334</v>
      </c>
      <c r="O4" s="100">
        <v>171.53912295786759</v>
      </c>
      <c r="P4" s="100">
        <v>178.7283543660042</v>
      </c>
      <c r="Q4" s="100">
        <v>190.0281894735628</v>
      </c>
    </row>
    <row r="5" spans="1:17" ht="11.45" customHeight="1" x14ac:dyDescent="0.25">
      <c r="A5" s="141" t="s">
        <v>91</v>
      </c>
      <c r="B5" s="140">
        <f t="shared" ref="B5:Q5" si="0">B4</f>
        <v>100.6496608388267</v>
      </c>
      <c r="C5" s="140">
        <f t="shared" si="0"/>
        <v>148.99430999999998</v>
      </c>
      <c r="D5" s="140">
        <f t="shared" si="0"/>
        <v>150.99450000000002</v>
      </c>
      <c r="E5" s="140">
        <f t="shared" si="0"/>
        <v>182.89461999999997</v>
      </c>
      <c r="F5" s="140">
        <f t="shared" si="0"/>
        <v>173.00416000000001</v>
      </c>
      <c r="G5" s="140">
        <f t="shared" si="0"/>
        <v>201.8728900818881</v>
      </c>
      <c r="H5" s="140">
        <f t="shared" si="0"/>
        <v>204.99762000000001</v>
      </c>
      <c r="I5" s="140">
        <f t="shared" si="0"/>
        <v>222.89843000000002</v>
      </c>
      <c r="J5" s="140">
        <f t="shared" si="0"/>
        <v>224.99166</v>
      </c>
      <c r="K5" s="140">
        <f t="shared" si="0"/>
        <v>175.69966000000002</v>
      </c>
      <c r="L5" s="140">
        <f t="shared" si="0"/>
        <v>182.83651885741881</v>
      </c>
      <c r="M5" s="140">
        <f t="shared" si="0"/>
        <v>191.05283271233358</v>
      </c>
      <c r="N5" s="140">
        <f t="shared" si="0"/>
        <v>174.62101236327334</v>
      </c>
      <c r="O5" s="140">
        <f t="shared" si="0"/>
        <v>171.53912295786759</v>
      </c>
      <c r="P5" s="140">
        <f t="shared" si="0"/>
        <v>178.7283543660042</v>
      </c>
      <c r="Q5" s="140">
        <f t="shared" si="0"/>
        <v>190.0281894735628</v>
      </c>
    </row>
    <row r="7" spans="1:17" ht="11.45" customHeight="1" x14ac:dyDescent="0.25">
      <c r="A7" s="27" t="s">
        <v>81</v>
      </c>
      <c r="B7" s="71">
        <f t="shared" ref="B7:Q7" si="1">SUM(B8,B12)</f>
        <v>100.64966083882672</v>
      </c>
      <c r="C7" s="71">
        <f t="shared" si="1"/>
        <v>148.99430999999998</v>
      </c>
      <c r="D7" s="71">
        <f t="shared" si="1"/>
        <v>150.99450000000002</v>
      </c>
      <c r="E7" s="71">
        <f t="shared" si="1"/>
        <v>182.89462</v>
      </c>
      <c r="F7" s="71">
        <f t="shared" si="1"/>
        <v>173.00416000000004</v>
      </c>
      <c r="G7" s="71">
        <f t="shared" si="1"/>
        <v>201.8728900818881</v>
      </c>
      <c r="H7" s="71">
        <f t="shared" si="1"/>
        <v>204.99762000000001</v>
      </c>
      <c r="I7" s="71">
        <f t="shared" si="1"/>
        <v>222.89842999999999</v>
      </c>
      <c r="J7" s="71">
        <f t="shared" si="1"/>
        <v>224.99166000000002</v>
      </c>
      <c r="K7" s="71">
        <f t="shared" si="1"/>
        <v>175.69966000000002</v>
      </c>
      <c r="L7" s="71">
        <f t="shared" si="1"/>
        <v>182.83651885741881</v>
      </c>
      <c r="M7" s="71">
        <f t="shared" si="1"/>
        <v>191.05283271233355</v>
      </c>
      <c r="N7" s="71">
        <f t="shared" si="1"/>
        <v>174.62101236327334</v>
      </c>
      <c r="O7" s="71">
        <f t="shared" si="1"/>
        <v>171.53912295786756</v>
      </c>
      <c r="P7" s="71">
        <f t="shared" si="1"/>
        <v>178.7283543660042</v>
      </c>
      <c r="Q7" s="71">
        <f t="shared" si="1"/>
        <v>190.02818947356278</v>
      </c>
    </row>
    <row r="8" spans="1:17" ht="11.45" customHeight="1" x14ac:dyDescent="0.25">
      <c r="A8" s="130" t="s">
        <v>39</v>
      </c>
      <c r="B8" s="139">
        <f t="shared" ref="B8:Q8" si="2">SUM(B9:B11)</f>
        <v>97.416368306085502</v>
      </c>
      <c r="C8" s="139">
        <f t="shared" si="2"/>
        <v>146.77876767337165</v>
      </c>
      <c r="D8" s="139">
        <f t="shared" si="2"/>
        <v>148.7180424236372</v>
      </c>
      <c r="E8" s="139">
        <f t="shared" si="2"/>
        <v>180.411281739076</v>
      </c>
      <c r="F8" s="139">
        <f t="shared" si="2"/>
        <v>170.71972196292768</v>
      </c>
      <c r="G8" s="139">
        <f t="shared" si="2"/>
        <v>199.17797541488301</v>
      </c>
      <c r="H8" s="139">
        <f t="shared" si="2"/>
        <v>201.61987607225575</v>
      </c>
      <c r="I8" s="139">
        <f t="shared" si="2"/>
        <v>219.32879258074357</v>
      </c>
      <c r="J8" s="139">
        <f t="shared" si="2"/>
        <v>220.36008529047791</v>
      </c>
      <c r="K8" s="139">
        <f t="shared" si="2"/>
        <v>172.53482830912267</v>
      </c>
      <c r="L8" s="139">
        <f t="shared" si="2"/>
        <v>180.59822731459769</v>
      </c>
      <c r="M8" s="139">
        <f t="shared" si="2"/>
        <v>188.81342535708811</v>
      </c>
      <c r="N8" s="139">
        <f t="shared" si="2"/>
        <v>172.7728736094956</v>
      </c>
      <c r="O8" s="139">
        <f t="shared" si="2"/>
        <v>169.69466178572975</v>
      </c>
      <c r="P8" s="139">
        <f t="shared" si="2"/>
        <v>176.73997134817711</v>
      </c>
      <c r="Q8" s="139">
        <f t="shared" si="2"/>
        <v>187.00561378846606</v>
      </c>
    </row>
    <row r="9" spans="1:17" ht="11.45" customHeight="1" x14ac:dyDescent="0.25">
      <c r="A9" s="116" t="s">
        <v>23</v>
      </c>
      <c r="B9" s="70">
        <v>1.2407471099645981</v>
      </c>
      <c r="C9" s="70">
        <v>1.3298200000000049</v>
      </c>
      <c r="D9" s="70">
        <v>1.5024300000000002</v>
      </c>
      <c r="E9" s="70">
        <v>1.7157599999999997</v>
      </c>
      <c r="F9" s="70">
        <v>2.1850900000000029</v>
      </c>
      <c r="G9" s="70">
        <v>2.5992772522407588</v>
      </c>
      <c r="H9" s="70">
        <v>3.0117700000000021</v>
      </c>
      <c r="I9" s="70">
        <v>3.2997100000000046</v>
      </c>
      <c r="J9" s="70">
        <v>4.9995399999999997</v>
      </c>
      <c r="K9" s="70">
        <v>6.1168900000000015</v>
      </c>
      <c r="L9" s="70">
        <v>6.4294437348311231</v>
      </c>
      <c r="M9" s="70">
        <v>6.7916690551255785</v>
      </c>
      <c r="N9" s="70">
        <v>6.4213456987661228</v>
      </c>
      <c r="O9" s="70">
        <v>5.7483328556415794</v>
      </c>
      <c r="P9" s="70">
        <v>5.2672193981479669</v>
      </c>
      <c r="Q9" s="70">
        <v>4.9755262021632713</v>
      </c>
    </row>
    <row r="10" spans="1:17" ht="11.45" customHeight="1" x14ac:dyDescent="0.25">
      <c r="A10" s="116" t="s">
        <v>127</v>
      </c>
      <c r="B10" s="70">
        <v>73.381679350778498</v>
      </c>
      <c r="C10" s="70">
        <v>89.729062515715967</v>
      </c>
      <c r="D10" s="70">
        <v>98.925379148005021</v>
      </c>
      <c r="E10" s="70">
        <v>113.46466715667263</v>
      </c>
      <c r="F10" s="70">
        <v>128.32515570116104</v>
      </c>
      <c r="G10" s="70">
        <v>151.83912444673504</v>
      </c>
      <c r="H10" s="70">
        <v>163.20943196352394</v>
      </c>
      <c r="I10" s="70">
        <v>174.51212712662598</v>
      </c>
      <c r="J10" s="70">
        <v>165.75609837746759</v>
      </c>
      <c r="K10" s="70">
        <v>128.89932369128772</v>
      </c>
      <c r="L10" s="70">
        <v>130.85754521857737</v>
      </c>
      <c r="M10" s="70">
        <v>134.50792350596677</v>
      </c>
      <c r="N10" s="70">
        <v>120.37498199931723</v>
      </c>
      <c r="O10" s="70">
        <v>112.88574440749419</v>
      </c>
      <c r="P10" s="70">
        <v>114.93031108717469</v>
      </c>
      <c r="Q10" s="70">
        <v>124.37294729225219</v>
      </c>
    </row>
    <row r="11" spans="1:17" ht="11.45" customHeight="1" x14ac:dyDescent="0.25">
      <c r="A11" s="116" t="s">
        <v>125</v>
      </c>
      <c r="B11" s="70">
        <v>22.793941845342395</v>
      </c>
      <c r="C11" s="70">
        <v>55.719885157655682</v>
      </c>
      <c r="D11" s="70">
        <v>48.290233275632161</v>
      </c>
      <c r="E11" s="70">
        <v>65.230854582403353</v>
      </c>
      <c r="F11" s="70">
        <v>40.209476261766646</v>
      </c>
      <c r="G11" s="70">
        <v>44.739573715907191</v>
      </c>
      <c r="H11" s="70">
        <v>35.398674108731782</v>
      </c>
      <c r="I11" s="70">
        <v>41.516955454117578</v>
      </c>
      <c r="J11" s="70">
        <v>49.604446913010335</v>
      </c>
      <c r="K11" s="70">
        <v>37.518614617834935</v>
      </c>
      <c r="L11" s="70">
        <v>43.311238361189197</v>
      </c>
      <c r="M11" s="70">
        <v>47.513832795995768</v>
      </c>
      <c r="N11" s="70">
        <v>45.976545911412245</v>
      </c>
      <c r="O11" s="70">
        <v>51.060584522593992</v>
      </c>
      <c r="P11" s="70">
        <v>56.542440862854441</v>
      </c>
      <c r="Q11" s="70">
        <v>57.657140294050613</v>
      </c>
    </row>
    <row r="12" spans="1:17" ht="11.45" customHeight="1" x14ac:dyDescent="0.25">
      <c r="A12" s="128" t="s">
        <v>18</v>
      </c>
      <c r="B12" s="138">
        <f t="shared" ref="B12:Q12" si="3">SUM(B13:B14)</f>
        <v>3.233292532741213</v>
      </c>
      <c r="C12" s="138">
        <f t="shared" si="3"/>
        <v>2.2155423266283374</v>
      </c>
      <c r="D12" s="138">
        <f t="shared" si="3"/>
        <v>2.2764575763628137</v>
      </c>
      <c r="E12" s="138">
        <f t="shared" si="3"/>
        <v>2.4833382609239867</v>
      </c>
      <c r="F12" s="138">
        <f t="shared" si="3"/>
        <v>2.2844380370723609</v>
      </c>
      <c r="G12" s="138">
        <f t="shared" si="3"/>
        <v>2.6949146670050972</v>
      </c>
      <c r="H12" s="138">
        <f t="shared" si="3"/>
        <v>3.3777439277442713</v>
      </c>
      <c r="I12" s="138">
        <f t="shared" si="3"/>
        <v>3.5696374192564129</v>
      </c>
      <c r="J12" s="138">
        <f t="shared" si="3"/>
        <v>4.6315747095221109</v>
      </c>
      <c r="K12" s="138">
        <f t="shared" si="3"/>
        <v>3.1648316908773593</v>
      </c>
      <c r="L12" s="138">
        <f t="shared" si="3"/>
        <v>2.2382915428211305</v>
      </c>
      <c r="M12" s="138">
        <f t="shared" si="3"/>
        <v>2.2394073552454605</v>
      </c>
      <c r="N12" s="138">
        <f t="shared" si="3"/>
        <v>1.8481387537777456</v>
      </c>
      <c r="O12" s="138">
        <f t="shared" si="3"/>
        <v>1.8444611721377986</v>
      </c>
      <c r="P12" s="138">
        <f t="shared" si="3"/>
        <v>1.9883830178270958</v>
      </c>
      <c r="Q12" s="138">
        <f t="shared" si="3"/>
        <v>3.0225756850967249</v>
      </c>
    </row>
    <row r="13" spans="1:17" ht="11.45" customHeight="1" x14ac:dyDescent="0.25">
      <c r="A13" s="95" t="s">
        <v>126</v>
      </c>
      <c r="B13" s="20">
        <v>3.0279296199753301</v>
      </c>
      <c r="C13" s="20">
        <v>1.910837230531621</v>
      </c>
      <c r="D13" s="20">
        <v>1.9331560792857849</v>
      </c>
      <c r="E13" s="20">
        <v>2.1030064375680175</v>
      </c>
      <c r="F13" s="20">
        <v>1.9122388253028231</v>
      </c>
      <c r="G13" s="20">
        <v>2.3081897161391631</v>
      </c>
      <c r="H13" s="20">
        <v>2.9583484796554034</v>
      </c>
      <c r="I13" s="20">
        <v>3.1308369734279569</v>
      </c>
      <c r="J13" s="20">
        <v>4.1848080377221457</v>
      </c>
      <c r="K13" s="20">
        <v>2.6596868751908436</v>
      </c>
      <c r="L13" s="20">
        <v>1.4076782905795173</v>
      </c>
      <c r="M13" s="20">
        <v>1.3053991684909285</v>
      </c>
      <c r="N13" s="20">
        <v>1.2863971281776829</v>
      </c>
      <c r="O13" s="20">
        <v>1.2516906702742638</v>
      </c>
      <c r="P13" s="20">
        <v>1.1582558439566131</v>
      </c>
      <c r="Q13" s="20">
        <v>1.2258281818966597</v>
      </c>
    </row>
    <row r="14" spans="1:17" ht="11.45" customHeight="1" x14ac:dyDescent="0.25">
      <c r="A14" s="93" t="s">
        <v>125</v>
      </c>
      <c r="B14" s="69">
        <v>0.20536291276588289</v>
      </c>
      <c r="C14" s="69">
        <v>0.30470509609671648</v>
      </c>
      <c r="D14" s="69">
        <v>0.34330149707702889</v>
      </c>
      <c r="E14" s="69">
        <v>0.38033182335596905</v>
      </c>
      <c r="F14" s="69">
        <v>0.37219921176953796</v>
      </c>
      <c r="G14" s="69">
        <v>0.386724950865934</v>
      </c>
      <c r="H14" s="69">
        <v>0.41939544808886803</v>
      </c>
      <c r="I14" s="69">
        <v>0.43880044582845606</v>
      </c>
      <c r="J14" s="69">
        <v>0.44676667179996493</v>
      </c>
      <c r="K14" s="69">
        <v>0.50514481568651548</v>
      </c>
      <c r="L14" s="69">
        <v>0.83061325224161342</v>
      </c>
      <c r="M14" s="69">
        <v>0.9340081867545319</v>
      </c>
      <c r="N14" s="69">
        <v>0.56174162560006269</v>
      </c>
      <c r="O14" s="69">
        <v>0.59277050186353486</v>
      </c>
      <c r="P14" s="69">
        <v>0.83012717387048274</v>
      </c>
      <c r="Q14" s="69">
        <v>1.796747503200065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471.80968211038004</v>
      </c>
      <c r="C18" s="68">
        <f>IF(C7=0,"",C7/TrAvia_act!C12*100)</f>
        <v>504.54136931122866</v>
      </c>
      <c r="D18" s="68">
        <f>IF(D7=0,"",D7/TrAvia_act!D12*100)</f>
        <v>478.8489147022924</v>
      </c>
      <c r="E18" s="68">
        <f>IF(E7=0,"",E7/TrAvia_act!E12*100)</f>
        <v>480.61318690581948</v>
      </c>
      <c r="F18" s="68">
        <f>IF(F7=0,"",F7/TrAvia_act!F12*100)</f>
        <v>441.03550010816105</v>
      </c>
      <c r="G18" s="68">
        <f>IF(G7=0,"",G7/TrAvia_act!G12*100)</f>
        <v>448.64994012923887</v>
      </c>
      <c r="H18" s="68">
        <f>IF(H7=0,"",H7/TrAvia_act!H12*100)</f>
        <v>442.23477098554486</v>
      </c>
      <c r="I18" s="68">
        <f>IF(I7=0,"",I7/TrAvia_act!I12*100)</f>
        <v>447.57274836663123</v>
      </c>
      <c r="J18" s="68">
        <f>IF(J7=0,"",J7/TrAvia_act!J12*100)</f>
        <v>459.35886701503614</v>
      </c>
      <c r="K18" s="68">
        <f>IF(K7=0,"",K7/TrAvia_act!K12*100)</f>
        <v>378.6208110236015</v>
      </c>
      <c r="L18" s="68">
        <f>IF(L7=0,"",L7/TrAvia_act!L12*100)</f>
        <v>379.38975170495445</v>
      </c>
      <c r="M18" s="68">
        <f>IF(M7=0,"",M7/TrAvia_act!M12*100)</f>
        <v>379.24989225834634</v>
      </c>
      <c r="N18" s="68">
        <f>IF(N7=0,"",N7/TrAvia_act!N12*100)</f>
        <v>362.33521141839742</v>
      </c>
      <c r="O18" s="68">
        <f>IF(O7=0,"",O7/TrAvia_act!O12*100)</f>
        <v>352.95306529047576</v>
      </c>
      <c r="P18" s="68">
        <f>IF(P7=0,"",P7/TrAvia_act!P12*100)</f>
        <v>349.36613396419881</v>
      </c>
      <c r="Q18" s="68">
        <f>IF(Q7=0,"",Q7/TrAvia_act!Q12*100)</f>
        <v>373.22794860741089</v>
      </c>
    </row>
    <row r="19" spans="1:17" ht="11.45" customHeight="1" x14ac:dyDescent="0.25">
      <c r="A19" s="130" t="s">
        <v>39</v>
      </c>
      <c r="B19" s="134">
        <f>IF(B8=0,"",B8/TrAvia_act!B13*100)</f>
        <v>467.79452164606533</v>
      </c>
      <c r="C19" s="134">
        <f>IF(C8=0,"",C8/TrAvia_act!C13*100)</f>
        <v>502.49863831798621</v>
      </c>
      <c r="D19" s="134">
        <f>IF(D8=0,"",D8/TrAvia_act!D13*100)</f>
        <v>476.86417881993634</v>
      </c>
      <c r="E19" s="134">
        <f>IF(E8=0,"",E8/TrAvia_act!E13*100)</f>
        <v>478.9297236735984</v>
      </c>
      <c r="F19" s="134">
        <f>IF(F8=0,"",F8/TrAvia_act!F13*100)</f>
        <v>439.36540160883271</v>
      </c>
      <c r="G19" s="134">
        <f>IF(G8=0,"",G8/TrAvia_act!G13*100)</f>
        <v>446.86553455660032</v>
      </c>
      <c r="H19" s="134">
        <f>IF(H8=0,"",H8/TrAvia_act!H13*100)</f>
        <v>440.24934529009494</v>
      </c>
      <c r="I19" s="134">
        <f>IF(I8=0,"",I8/TrAvia_act!I13*100)</f>
        <v>445.51577283853032</v>
      </c>
      <c r="J19" s="134">
        <f>IF(J8=0,"",J8/TrAvia_act!J13*100)</f>
        <v>457.14582583691356</v>
      </c>
      <c r="K19" s="134">
        <f>IF(K8=0,"",K8/TrAvia_act!K13*100)</f>
        <v>377.0639177375175</v>
      </c>
      <c r="L19" s="134">
        <f>IF(L8=0,"",L8/TrAvia_act!L13*100)</f>
        <v>378.29098322811069</v>
      </c>
      <c r="M19" s="134">
        <f>IF(M8=0,"",M8/TrAvia_act!M13*100)</f>
        <v>378.28368544947421</v>
      </c>
      <c r="N19" s="134">
        <f>IF(N8=0,"",N8/TrAvia_act!N13*100)</f>
        <v>361.65108418372893</v>
      </c>
      <c r="O19" s="134">
        <f>IF(O8=0,"",O8/TrAvia_act!O13*100)</f>
        <v>352.3516216759071</v>
      </c>
      <c r="P19" s="134">
        <f>IF(P8=0,"",P8/TrAvia_act!P13*100)</f>
        <v>348.75761094728949</v>
      </c>
      <c r="Q19" s="134">
        <f>IF(Q8=0,"",Q8/TrAvia_act!Q13*100)</f>
        <v>372.19918229048312</v>
      </c>
    </row>
    <row r="20" spans="1:17" ht="11.45" customHeight="1" x14ac:dyDescent="0.25">
      <c r="A20" s="116" t="s">
        <v>23</v>
      </c>
      <c r="B20" s="77">
        <f>IF(B9=0,"",B9/TrAvia_act!B14*100)</f>
        <v>843.07492330842354</v>
      </c>
      <c r="C20" s="77">
        <f>IF(C9=0,"",C9/TrAvia_act!C14*100)</f>
        <v>792.859451635813</v>
      </c>
      <c r="D20" s="77">
        <f>IF(D9=0,"",D9/TrAvia_act!D14*100)</f>
        <v>791.16673842333785</v>
      </c>
      <c r="E20" s="77">
        <f>IF(E9=0,"",E9/TrAvia_act!E14*100)</f>
        <v>789.38952917067957</v>
      </c>
      <c r="F20" s="77">
        <f>IF(F9=0,"",F9/TrAvia_act!F14*100)</f>
        <v>809.7159591816602</v>
      </c>
      <c r="G20" s="77">
        <f>IF(G9=0,"",G9/TrAvia_act!G14*100)</f>
        <v>777.95944586757491</v>
      </c>
      <c r="H20" s="77">
        <f>IF(H9=0,"",H9/TrAvia_act!H14*100)</f>
        <v>779.33765564960459</v>
      </c>
      <c r="I20" s="77">
        <f>IF(I9=0,"",I9/TrAvia_act!I14*100)</f>
        <v>789.62857219408522</v>
      </c>
      <c r="J20" s="77">
        <f>IF(J9=0,"",J9/TrAvia_act!J14*100)</f>
        <v>779.87617169853422</v>
      </c>
      <c r="K20" s="77">
        <f>IF(K9=0,"",K9/TrAvia_act!K14*100)</f>
        <v>777.83623832948274</v>
      </c>
      <c r="L20" s="77">
        <f>IF(L9=0,"",L9/TrAvia_act!L14*100)</f>
        <v>790.71338423057625</v>
      </c>
      <c r="M20" s="77">
        <f>IF(M9=0,"",M9/TrAvia_act!M14*100)</f>
        <v>767.85599546188087</v>
      </c>
      <c r="N20" s="77">
        <f>IF(N9=0,"",N9/TrAvia_act!N14*100)</f>
        <v>777.84527843164881</v>
      </c>
      <c r="O20" s="77">
        <f>IF(O9=0,"",O9/TrAvia_act!O14*100)</f>
        <v>785.21625451545128</v>
      </c>
      <c r="P20" s="77">
        <f>IF(P9=0,"",P9/TrAvia_act!P14*100)</f>
        <v>828.64163795700063</v>
      </c>
      <c r="Q20" s="77">
        <f>IF(Q9=0,"",Q9/TrAvia_act!Q14*100)</f>
        <v>836.92729585514701</v>
      </c>
    </row>
    <row r="21" spans="1:17" ht="11.45" customHeight="1" x14ac:dyDescent="0.25">
      <c r="A21" s="116" t="s">
        <v>127</v>
      </c>
      <c r="B21" s="77">
        <f>IF(B10=0,"",B10/TrAvia_act!B15*100)</f>
        <v>427.28367134325833</v>
      </c>
      <c r="C21" s="77">
        <f>IF(C10=0,"",C10/TrAvia_act!C15*100)</f>
        <v>455.95971888584438</v>
      </c>
      <c r="D21" s="77">
        <f>IF(D10=0,"",D10/TrAvia_act!D15*100)</f>
        <v>440.76145310672848</v>
      </c>
      <c r="E21" s="77">
        <f>IF(E10=0,"",E10/TrAvia_act!E15*100)</f>
        <v>439.78441844481625</v>
      </c>
      <c r="F21" s="77">
        <f>IF(F10=0,"",F10/TrAvia_act!F15*100)</f>
        <v>411.42865693823933</v>
      </c>
      <c r="G21" s="77">
        <f>IF(G10=0,"",G10/TrAvia_act!G15*100)</f>
        <v>419.02425646356971</v>
      </c>
      <c r="H21" s="77">
        <f>IF(H10=0,"",H10/TrAvia_act!H15*100)</f>
        <v>417.33117158444088</v>
      </c>
      <c r="I21" s="77">
        <f>IF(I10=0,"",I10/TrAvia_act!I15*100)</f>
        <v>421.85208969156076</v>
      </c>
      <c r="J21" s="77">
        <f>IF(J10=0,"",J10/TrAvia_act!J15*100)</f>
        <v>426.82125583546434</v>
      </c>
      <c r="K21" s="77">
        <f>IF(K10=0,"",K10/TrAvia_act!K15*100)</f>
        <v>347.9273383564136</v>
      </c>
      <c r="L21" s="77">
        <f>IF(L10=0,"",L10/TrAvia_act!L15*100)</f>
        <v>347.19650310795271</v>
      </c>
      <c r="M21" s="77">
        <f>IF(M10=0,"",M10/TrAvia_act!M15*100)</f>
        <v>348.62887920823255</v>
      </c>
      <c r="N21" s="77">
        <f>IF(N10=0,"",N10/TrAvia_act!N15*100)</f>
        <v>330.852810671452</v>
      </c>
      <c r="O21" s="77">
        <f>IF(O10=0,"",O10/TrAvia_act!O15*100)</f>
        <v>318.62204852850152</v>
      </c>
      <c r="P21" s="77">
        <f>IF(P10=0,"",P10/TrAvia_act!P15*100)</f>
        <v>314.13710941674316</v>
      </c>
      <c r="Q21" s="77">
        <f>IF(Q10=0,"",Q10/TrAvia_act!Q15*100)</f>
        <v>336.31001075226362</v>
      </c>
    </row>
    <row r="22" spans="1:17" ht="11.45" customHeight="1" x14ac:dyDescent="0.25">
      <c r="A22" s="116" t="s">
        <v>125</v>
      </c>
      <c r="B22" s="77">
        <f>IF(B11=0,"",B11/TrAvia_act!B16*100)</f>
        <v>650.6157348731474</v>
      </c>
      <c r="C22" s="77">
        <f>IF(C11=0,"",C11/TrAvia_act!C16*100)</f>
        <v>595.11383733551838</v>
      </c>
      <c r="D22" s="77">
        <f>IF(D11=0,"",D11/TrAvia_act!D16*100)</f>
        <v>564.62853697019227</v>
      </c>
      <c r="E22" s="77">
        <f>IF(E11=0,"",E11/TrAvia_act!E16*100)</f>
        <v>559.81293342937067</v>
      </c>
      <c r="F22" s="77">
        <f>IF(F11=0,"",F11/TrAvia_act!F16*100)</f>
        <v>543.66640678959732</v>
      </c>
      <c r="G22" s="77">
        <f>IF(G11=0,"",G11/TrAvia_act!G16*100)</f>
        <v>559.12111965513395</v>
      </c>
      <c r="H22" s="77">
        <f>IF(H11=0,"",H11/TrAvia_act!H16*100)</f>
        <v>561.66975424575162</v>
      </c>
      <c r="I22" s="77">
        <f>IF(I11=0,"",I11/TrAvia_act!I16*100)</f>
        <v>557.69798144975789</v>
      </c>
      <c r="J22" s="77">
        <f>IF(J11=0,"",J11/TrAvia_act!J16*100)</f>
        <v>568.37780492088018</v>
      </c>
      <c r="K22" s="77">
        <f>IF(K11=0,"",K11/TrAvia_act!K16*100)</f>
        <v>473.52381308704662</v>
      </c>
      <c r="L22" s="77">
        <f>IF(L11=0,"",L11/TrAvia_act!L16*100)</f>
        <v>468.85436322181977</v>
      </c>
      <c r="M22" s="77">
        <f>IF(M11=0,"",M11/TrAvia_act!M16*100)</f>
        <v>454.82124601808414</v>
      </c>
      <c r="N22" s="77">
        <f>IF(N11=0,"",N11/TrAvia_act!N16*100)</f>
        <v>435.19492534360194</v>
      </c>
      <c r="O22" s="77">
        <f>IF(O11=0,"",O11/TrAvia_act!O16*100)</f>
        <v>425.53414628357314</v>
      </c>
      <c r="P22" s="77">
        <f>IF(P11=0,"",P11/TrAvia_act!P16*100)</f>
        <v>420.22297580469524</v>
      </c>
      <c r="Q22" s="77">
        <f>IF(Q11=0,"",Q11/TrAvia_act!Q16*100)</f>
        <v>455.16562461158969</v>
      </c>
    </row>
    <row r="23" spans="1:17" ht="11.45" customHeight="1" x14ac:dyDescent="0.25">
      <c r="A23" s="128" t="s">
        <v>18</v>
      </c>
      <c r="B23" s="133">
        <f>IF(B12=0,"",B12/TrAvia_act!B17*100)</f>
        <v>636.37985937885105</v>
      </c>
      <c r="C23" s="133">
        <f>IF(C12=0,"",C12/TrAvia_act!C17*100)</f>
        <v>690.50399547133725</v>
      </c>
      <c r="D23" s="133">
        <f>IF(D12=0,"",D12/TrAvia_act!D17*100)</f>
        <v>657.67080611409108</v>
      </c>
      <c r="E23" s="133">
        <f>IF(E12=0,"",E12/TrAvia_act!E17*100)</f>
        <v>645.43371635943925</v>
      </c>
      <c r="F23" s="133">
        <f>IF(F12=0,"",F12/TrAvia_act!F17*100)</f>
        <v>616.0288779370353</v>
      </c>
      <c r="G23" s="133">
        <f>IF(G12=0,"",G12/TrAvia_act!G17*100)</f>
        <v>636.50004694010579</v>
      </c>
      <c r="H23" s="133">
        <f>IF(H12=0,"",H12/TrAvia_act!H17*100)</f>
        <v>605.13095489445277</v>
      </c>
      <c r="I23" s="133">
        <f>IF(I12=0,"",I12/TrAvia_act!I17*100)</f>
        <v>624.82740453643089</v>
      </c>
      <c r="J23" s="133">
        <f>IF(J12=0,"",J12/TrAvia_act!J17*100)</f>
        <v>596.82100484144428</v>
      </c>
      <c r="K23" s="133">
        <f>IF(K12=0,"",K12/TrAvia_act!K17*100)</f>
        <v>488.60424105732898</v>
      </c>
      <c r="L23" s="133">
        <f>IF(L12=0,"",L12/TrAvia_act!L17*100)</f>
        <v>495.51750786184829</v>
      </c>
      <c r="M23" s="133">
        <f>IF(M12=0,"",M12/TrAvia_act!M17*100)</f>
        <v>483.33863539138451</v>
      </c>
      <c r="N23" s="133">
        <f>IF(N12=0,"",N12/TrAvia_act!N17*100)</f>
        <v>440.1775728991006</v>
      </c>
      <c r="O23" s="133">
        <f>IF(O12=0,"",O12/TrAvia_act!O17*100)</f>
        <v>418.70803860887139</v>
      </c>
      <c r="P23" s="133">
        <f>IF(P12=0,"",P12/TrAvia_act!P17*100)</f>
        <v>413.49583059279291</v>
      </c>
      <c r="Q23" s="133">
        <f>IF(Q12=0,"",Q12/TrAvia_act!Q17*100)</f>
        <v>450.21950254777687</v>
      </c>
    </row>
    <row r="24" spans="1:17" ht="11.45" customHeight="1" x14ac:dyDescent="0.25">
      <c r="A24" s="95" t="s">
        <v>126</v>
      </c>
      <c r="B24" s="75">
        <f>IF(B13=0,"",B13/TrAvia_act!B18*100)</f>
        <v>625.41901341451819</v>
      </c>
      <c r="C24" s="75">
        <f>IF(C13=0,"",C13/TrAvia_act!C18*100)</f>
        <v>664.50676423315565</v>
      </c>
      <c r="D24" s="75">
        <f>IF(D13=0,"",D13/TrAvia_act!D18*100)</f>
        <v>630.37329939303447</v>
      </c>
      <c r="E24" s="75">
        <f>IF(E13=0,"",E13/TrAvia_act!E18*100)</f>
        <v>617.20869774758057</v>
      </c>
      <c r="F24" s="75">
        <f>IF(F13=0,"",F13/TrAvia_act!F18*100)</f>
        <v>588.48680517084154</v>
      </c>
      <c r="G24" s="75">
        <f>IF(G13=0,"",G13/TrAvia_act!G18*100)</f>
        <v>612.89201032392236</v>
      </c>
      <c r="H24" s="75">
        <f>IF(H13=0,"",H13/TrAvia_act!H18*100)</f>
        <v>586.04447989774803</v>
      </c>
      <c r="I24" s="75">
        <f>IF(I13=0,"",I13/TrAvia_act!I18*100)</f>
        <v>608.884810688014</v>
      </c>
      <c r="J24" s="75">
        <f>IF(J13=0,"",J13/TrAvia_act!J18*100)</f>
        <v>585.12453166371449</v>
      </c>
      <c r="K24" s="75">
        <f>IF(K13=0,"",K13/TrAvia_act!K18*100)</f>
        <v>474.96288110775578</v>
      </c>
      <c r="L24" s="75">
        <f>IF(L13=0,"",L13/TrAvia_act!L18*100)</f>
        <v>473.0865731948619</v>
      </c>
      <c r="M24" s="75">
        <f>IF(M13=0,"",M13/TrAvia_act!M18*100)</f>
        <v>469.75557638021178</v>
      </c>
      <c r="N24" s="75">
        <f>IF(N13=0,"",N13/TrAvia_act!N18*100)</f>
        <v>437.86036143858479</v>
      </c>
      <c r="O24" s="75">
        <f>IF(O13=0,"",O13/TrAvia_act!O18*100)</f>
        <v>414.84508321106779</v>
      </c>
      <c r="P24" s="75">
        <f>IF(P13=0,"",P13/TrAvia_act!P18*100)</f>
        <v>404.47173574004364</v>
      </c>
      <c r="Q24" s="75">
        <f>IF(Q13=0,"",Q13/TrAvia_act!Q18*100)</f>
        <v>432.81734656917178</v>
      </c>
    </row>
    <row r="25" spans="1:17" ht="11.45" customHeight="1" x14ac:dyDescent="0.25">
      <c r="A25" s="93" t="s">
        <v>125</v>
      </c>
      <c r="B25" s="74">
        <f>IF(B14=0,"",B14/TrAvia_act!B19*100)</f>
        <v>858.12031720663094</v>
      </c>
      <c r="C25" s="74">
        <f>IF(C14=0,"",C14/TrAvia_act!C19*100)</f>
        <v>914.98914043882587</v>
      </c>
      <c r="D25" s="74">
        <f>IF(D14=0,"",D14/TrAvia_act!D19*100)</f>
        <v>869.75824562999401</v>
      </c>
      <c r="E25" s="74">
        <f>IF(E14=0,"",E14/TrAvia_act!E19*100)</f>
        <v>863.87252402414913</v>
      </c>
      <c r="F25" s="74">
        <f>IF(F14=0,"",F14/TrAvia_act!F19*100)</f>
        <v>811.04559674862833</v>
      </c>
      <c r="G25" s="74">
        <f>IF(G14=0,"",G14/TrAvia_act!G19*100)</f>
        <v>826.51964746765429</v>
      </c>
      <c r="H25" s="74">
        <f>IF(H14=0,"",H14/TrAvia_act!H19*100)</f>
        <v>785.61053119250118</v>
      </c>
      <c r="I25" s="74">
        <f>IF(I14=0,"",I14/TrAvia_act!I19*100)</f>
        <v>768.37278062749374</v>
      </c>
      <c r="J25" s="74">
        <f>IF(J14=0,"",J14/TrAvia_act!J19*100)</f>
        <v>734.31502504998036</v>
      </c>
      <c r="K25" s="74">
        <f>IF(K14=0,"",K14/TrAvia_act!K19*100)</f>
        <v>575.65554968924016</v>
      </c>
      <c r="L25" s="74">
        <f>IF(L14=0,"",L14/TrAvia_act!L19*100)</f>
        <v>538.81372520382263</v>
      </c>
      <c r="M25" s="74">
        <f>IF(M14=0,"",M14/TrAvia_act!M19*100)</f>
        <v>503.69430203734657</v>
      </c>
      <c r="N25" s="74">
        <f>IF(N14=0,"",N14/TrAvia_act!N19*100)</f>
        <v>445.57754842352279</v>
      </c>
      <c r="O25" s="74">
        <f>IF(O14=0,"",O14/TrAvia_act!O19*100)</f>
        <v>427.10611789394409</v>
      </c>
      <c r="P25" s="74">
        <f>IF(P14=0,"",P14/TrAvia_act!P19*100)</f>
        <v>426.78142063333888</v>
      </c>
      <c r="Q25" s="74">
        <f>IF(Q14=0,"",Q14/TrAvia_act!Q19*100)</f>
        <v>462.91778000228823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45.624795413546764</v>
      </c>
      <c r="C28" s="134">
        <f>IF(C8=0,"",C8/TrAvia_act!C4*1000)</f>
        <v>46.155019977971101</v>
      </c>
      <c r="D28" s="134">
        <f>IF(D8=0,"",D8/TrAvia_act!D4*1000)</f>
        <v>44.660847732742582</v>
      </c>
      <c r="E28" s="134">
        <f>IF(E8=0,"",E8/TrAvia_act!E4*1000)</f>
        <v>44.370811876299314</v>
      </c>
      <c r="F28" s="134">
        <f>IF(F8=0,"",F8/TrAvia_act!F4*1000)</f>
        <v>41.939410699348421</v>
      </c>
      <c r="G28" s="134">
        <f>IF(G8=0,"",G8/TrAvia_act!G4*1000)</f>
        <v>42.559194098354347</v>
      </c>
      <c r="H28" s="134">
        <f>IF(H8=0,"",H8/TrAvia_act!H4*1000)</f>
        <v>42.483056250331607</v>
      </c>
      <c r="I28" s="134">
        <f>IF(I8=0,"",I8/TrAvia_act!I4*1000)</f>
        <v>42.413615712753348</v>
      </c>
      <c r="J28" s="134">
        <f>IF(J8=0,"",J8/TrAvia_act!J4*1000)</f>
        <v>42.459608842165281</v>
      </c>
      <c r="K28" s="134">
        <f>IF(K8=0,"",K8/TrAvia_act!K4*1000)</f>
        <v>35.317941508492744</v>
      </c>
      <c r="L28" s="134">
        <f>IF(L8=0,"",L8/TrAvia_act!L4*1000)</f>
        <v>33.86160577152372</v>
      </c>
      <c r="M28" s="134">
        <f>IF(M8=0,"",M8/TrAvia_act!M4*1000)</f>
        <v>32.638204241651337</v>
      </c>
      <c r="N28" s="134">
        <f>IF(N8=0,"",N8/TrAvia_act!N4*1000)</f>
        <v>29.177324863134583</v>
      </c>
      <c r="O28" s="134">
        <f>IF(O8=0,"",O8/TrAvia_act!O4*1000)</f>
        <v>27.186319468174197</v>
      </c>
      <c r="P28" s="134">
        <f>IF(P8=0,"",P8/TrAvia_act!P4*1000)</f>
        <v>26.526123287784078</v>
      </c>
      <c r="Q28" s="134">
        <f>IF(Q8=0,"",Q8/TrAvia_act!Q4*1000)</f>
        <v>27.526763564598038</v>
      </c>
    </row>
    <row r="29" spans="1:17" ht="11.45" customHeight="1" x14ac:dyDescent="0.25">
      <c r="A29" s="116" t="s">
        <v>23</v>
      </c>
      <c r="B29" s="77">
        <f>IF(B9=0,"",B9/TrAvia_act!B5*1000)</f>
        <v>119.06910028414056</v>
      </c>
      <c r="C29" s="77">
        <f>IF(C9=0,"",C9/TrAvia_act!C5*1000)</f>
        <v>113.80555253639166</v>
      </c>
      <c r="D29" s="77">
        <f>IF(D9=0,"",D9/TrAvia_act!D5*1000)</f>
        <v>112.78762491090694</v>
      </c>
      <c r="E29" s="77">
        <f>IF(E9=0,"",E9/TrAvia_act!E5*1000)</f>
        <v>110.64257328820352</v>
      </c>
      <c r="F29" s="77">
        <f>IF(F9=0,"",F9/TrAvia_act!F5*1000)</f>
        <v>113.58636109269062</v>
      </c>
      <c r="G29" s="77">
        <f>IF(G9=0,"",G9/TrAvia_act!G5*1000)</f>
        <v>109.90245111505202</v>
      </c>
      <c r="H29" s="77">
        <f>IF(H9=0,"",H9/TrAvia_act!H5*1000)</f>
        <v>109.92916405658649</v>
      </c>
      <c r="I29" s="77">
        <f>IF(I9=0,"",I9/TrAvia_act!I5*1000)</f>
        <v>109.89427855288004</v>
      </c>
      <c r="J29" s="77">
        <f>IF(J9=0,"",J9/TrAvia_act!J5*1000)</f>
        <v>104.14487462764166</v>
      </c>
      <c r="K29" s="77">
        <f>IF(K9=0,"",K9/TrAvia_act!K5*1000)</f>
        <v>104.31822575125712</v>
      </c>
      <c r="L29" s="77">
        <f>IF(L9=0,"",L9/TrAvia_act!L5*1000)</f>
        <v>102.81301122845797</v>
      </c>
      <c r="M29" s="77">
        <f>IF(M9=0,"",M9/TrAvia_act!M5*1000)</f>
        <v>99.430004261836601</v>
      </c>
      <c r="N29" s="77">
        <f>IF(N9=0,"",N9/TrAvia_act!N5*1000)</f>
        <v>93.948418122432201</v>
      </c>
      <c r="O29" s="77">
        <f>IF(O9=0,"",O9/TrAvia_act!O5*1000)</f>
        <v>92.459026659959335</v>
      </c>
      <c r="P29" s="77">
        <f>IF(P9=0,"",P9/TrAvia_act!P5*1000)</f>
        <v>94.104119805020019</v>
      </c>
      <c r="Q29" s="77">
        <f>IF(Q9=0,"",Q9/TrAvia_act!Q5*1000)</f>
        <v>91.142242188354658</v>
      </c>
    </row>
    <row r="30" spans="1:17" ht="11.45" customHeight="1" x14ac:dyDescent="0.25">
      <c r="A30" s="116" t="s">
        <v>127</v>
      </c>
      <c r="B30" s="77">
        <f>IF(B10=0,"",B10/TrAvia_act!B6*1000)</f>
        <v>44.521905933586694</v>
      </c>
      <c r="C30" s="77">
        <f>IF(C10=0,"",C10/TrAvia_act!C6*1000)</f>
        <v>47.474254660240433</v>
      </c>
      <c r="D30" s="77">
        <f>IF(D10=0,"",D10/TrAvia_act!D6*1000)</f>
        <v>45.475313783839937</v>
      </c>
      <c r="E30" s="77">
        <f>IF(E10=0,"",E10/TrAvia_act!E6*1000)</f>
        <v>45.033423376298821</v>
      </c>
      <c r="F30" s="77">
        <f>IF(F10=0,"",F10/TrAvia_act!F6*1000)</f>
        <v>41.972455733150007</v>
      </c>
      <c r="G30" s="77">
        <f>IF(G10=0,"",G10/TrAvia_act!G6*1000)</f>
        <v>42.304965587999213</v>
      </c>
      <c r="H30" s="77">
        <f>IF(H10=0,"",H10/TrAvia_act!H6*1000)</f>
        <v>42.071594012862221</v>
      </c>
      <c r="I30" s="77">
        <f>IF(I10=0,"",I10/TrAvia_act!I6*1000)</f>
        <v>41.907259904750134</v>
      </c>
      <c r="J30" s="77">
        <f>IF(J10=0,"",J10/TrAvia_act!J6*1000)</f>
        <v>41.626215243459392</v>
      </c>
      <c r="K30" s="77">
        <f>IF(K10=0,"",K10/TrAvia_act!K6*1000)</f>
        <v>34.248134365916385</v>
      </c>
      <c r="L30" s="77">
        <f>IF(L10=0,"",L10/TrAvia_act!L6*1000)</f>
        <v>33.26411197305665</v>
      </c>
      <c r="M30" s="77">
        <f>IF(M10=0,"",M10/TrAvia_act!M6*1000)</f>
        <v>32.292124357694235</v>
      </c>
      <c r="N30" s="77">
        <f>IF(N10=0,"",N10/TrAvia_act!N6*1000)</f>
        <v>28.869732508508882</v>
      </c>
      <c r="O30" s="77">
        <f>IF(O10=0,"",O10/TrAvia_act!O6*1000)</f>
        <v>26.897563670616051</v>
      </c>
      <c r="P30" s="77">
        <f>IF(P10=0,"",P10/TrAvia_act!P6*1000)</f>
        <v>26.292812210545154</v>
      </c>
      <c r="Q30" s="77">
        <f>IF(Q10=0,"",Q10/TrAvia_act!Q6*1000)</f>
        <v>27.294089398303903</v>
      </c>
    </row>
    <row r="31" spans="1:17" ht="11.45" customHeight="1" x14ac:dyDescent="0.25">
      <c r="A31" s="116" t="s">
        <v>125</v>
      </c>
      <c r="B31" s="77">
        <f>IF(B11=0,"",B11/TrAvia_act!B7*1000)</f>
        <v>47.833442004406095</v>
      </c>
      <c r="C31" s="77">
        <f>IF(C11=0,"",C11/TrAvia_act!C7*1000)</f>
        <v>43.586207787953498</v>
      </c>
      <c r="D31" s="77">
        <f>IF(D11=0,"",D11/TrAvia_act!D7*1000)</f>
        <v>42.313200366785324</v>
      </c>
      <c r="E31" s="77">
        <f>IF(E11=0,"",E11/TrAvia_act!E7*1000)</f>
        <v>42.609002210483169</v>
      </c>
      <c r="F31" s="77">
        <f>IF(F11=0,"",F11/TrAvia_act!F7*1000)</f>
        <v>40.451196188116022</v>
      </c>
      <c r="G31" s="77">
        <f>IF(G11=0,"",G11/TrAvia_act!G7*1000)</f>
        <v>41.921784006258207</v>
      </c>
      <c r="H31" s="77">
        <f>IF(H11=0,"",H11/TrAvia_act!H7*1000)</f>
        <v>42.183175320276533</v>
      </c>
      <c r="I31" s="77">
        <f>IF(I11=0,"",I11/TrAvia_act!I7*1000)</f>
        <v>42.497963403946635</v>
      </c>
      <c r="J31" s="77">
        <f>IF(J11=0,"",J11/TrAvia_act!J7*1000)</f>
        <v>42.767701512408657</v>
      </c>
      <c r="K31" s="77">
        <f>IF(K11=0,"",K11/TrAvia_act!K7*1000)</f>
        <v>35.299560402336112</v>
      </c>
      <c r="L31" s="77">
        <f>IF(L11=0,"",L11/TrAvia_act!L7*1000)</f>
        <v>32.394565535567693</v>
      </c>
      <c r="M31" s="77">
        <f>IF(M11=0,"",M11/TrAvia_act!M7*1000)</f>
        <v>30.626627210219155</v>
      </c>
      <c r="N31" s="77">
        <f>IF(N11=0,"",N11/TrAvia_act!N7*1000)</f>
        <v>27.30950091782633</v>
      </c>
      <c r="O31" s="77">
        <f>IF(O11=0,"",O11/TrAvia_act!O7*1000)</f>
        <v>25.750901464018369</v>
      </c>
      <c r="P31" s="77">
        <f>IF(P11=0,"",P11/TrAvia_act!P7*1000)</f>
        <v>25.290438333600772</v>
      </c>
      <c r="Q31" s="77">
        <f>IF(Q11=0,"",Q11/TrAvia_act!Q7*1000)</f>
        <v>26.421208216633882</v>
      </c>
    </row>
    <row r="32" spans="1:17" ht="11.45" customHeight="1" x14ac:dyDescent="0.25">
      <c r="A32" s="128" t="s">
        <v>36</v>
      </c>
      <c r="B32" s="133">
        <f>IF(B12=0,"",B12/TrAvia_act!B8*1000)</f>
        <v>289.14285172976014</v>
      </c>
      <c r="C32" s="133">
        <f>IF(C12=0,"",C12/TrAvia_act!C8*1000)</f>
        <v>283.69525168618043</v>
      </c>
      <c r="D32" s="133">
        <f>IF(D12=0,"",D12/TrAvia_act!D8*1000)</f>
        <v>262.74504659022489</v>
      </c>
      <c r="E32" s="133">
        <f>IF(E12=0,"",E12/TrAvia_act!E8*1000)</f>
        <v>255.47933996554616</v>
      </c>
      <c r="F32" s="133">
        <f>IF(F12=0,"",F12/TrAvia_act!F8*1000)</f>
        <v>237.84643759916972</v>
      </c>
      <c r="G32" s="133">
        <f>IF(G12=0,"",G12/TrAvia_act!G8*1000)</f>
        <v>251.28514616547932</v>
      </c>
      <c r="H32" s="133">
        <f>IF(H12=0,"",H12/TrAvia_act!H8*1000)</f>
        <v>252.06179223025305</v>
      </c>
      <c r="I32" s="133">
        <f>IF(I12=0,"",I12/TrAvia_act!I8*1000)</f>
        <v>260.89813246419044</v>
      </c>
      <c r="J32" s="133">
        <f>IF(J12=0,"",J12/TrAvia_act!J8*1000)</f>
        <v>262.28862482379412</v>
      </c>
      <c r="K32" s="133">
        <f>IF(K12=0,"",K12/TrAvia_act!K8*1000)</f>
        <v>196.32481254056486</v>
      </c>
      <c r="L32" s="133">
        <f>IF(L12=0,"",L12/TrAvia_act!L8*1000)</f>
        <v>151.43817598837498</v>
      </c>
      <c r="M32" s="133">
        <f>IF(M12=0,"",M12/TrAvia_act!M8*1000)</f>
        <v>138.84120351774638</v>
      </c>
      <c r="N32" s="133">
        <f>IF(N12=0,"",N12/TrAvia_act!N8*1000)</f>
        <v>141.64456756071573</v>
      </c>
      <c r="O32" s="133">
        <f>IF(O12=0,"",O12/TrAvia_act!O8*1000)</f>
        <v>135.19467007929094</v>
      </c>
      <c r="P32" s="133">
        <f>IF(P12=0,"",P12/TrAvia_act!P8*1000)</f>
        <v>116.280348854438</v>
      </c>
      <c r="Q32" s="133">
        <f>IF(Q12=0,"",Q12/TrAvia_act!Q8*1000)</f>
        <v>114.6411101133375</v>
      </c>
    </row>
    <row r="33" spans="1:17" ht="11.45" customHeight="1" x14ac:dyDescent="0.25">
      <c r="A33" s="95" t="s">
        <v>126</v>
      </c>
      <c r="B33" s="75">
        <f>IF(B13=0,"",B13/TrAvia_act!B9*1000)</f>
        <v>305.92616464445086</v>
      </c>
      <c r="C33" s="75">
        <f>IF(C13=0,"",C13/TrAvia_act!C9*1000)</f>
        <v>316.97129594279812</v>
      </c>
      <c r="D33" s="75">
        <f>IF(D13=0,"",D13/TrAvia_act!D9*1000)</f>
        <v>296.10602444497732</v>
      </c>
      <c r="E33" s="75">
        <f>IF(E13=0,"",E13/TrAvia_act!E9*1000)</f>
        <v>285.87212466441309</v>
      </c>
      <c r="F33" s="75">
        <f>IF(F13=0,"",F13/TrAvia_act!F9*1000)</f>
        <v>269.109626670529</v>
      </c>
      <c r="G33" s="75">
        <f>IF(G13=0,"",G13/TrAvia_act!G9*1000)</f>
        <v>283.2186653824254</v>
      </c>
      <c r="H33" s="75">
        <f>IF(H13=0,"",H13/TrAvia_act!H9*1000)</f>
        <v>282.0188236559959</v>
      </c>
      <c r="I33" s="75">
        <f>IF(I13=0,"",I13/TrAvia_act!I9*1000)</f>
        <v>296.32188768417569</v>
      </c>
      <c r="J33" s="75">
        <f>IF(J13=0,"",J13/TrAvia_act!J9*1000)</f>
        <v>291.45092549457519</v>
      </c>
      <c r="K33" s="75">
        <f>IF(K13=0,"",K13/TrAvia_act!K9*1000)</f>
        <v>233.05443245839882</v>
      </c>
      <c r="L33" s="75">
        <f>IF(L13=0,"",L13/TrAvia_act!L9*1000)</f>
        <v>223.57989546027889</v>
      </c>
      <c r="M33" s="75">
        <f>IF(M13=0,"",M13/TrAvia_act!M9*1000)</f>
        <v>214.13333402062867</v>
      </c>
      <c r="N33" s="75">
        <f>IF(N13=0,"",N13/TrAvia_act!N9*1000)</f>
        <v>201.3259955183286</v>
      </c>
      <c r="O33" s="75">
        <f>IF(O13=0,"",O13/TrAvia_act!O9*1000)</f>
        <v>188.57444722074351</v>
      </c>
      <c r="P33" s="75">
        <f>IF(P13=0,"",P13/TrAvia_act!P9*1000)</f>
        <v>170.28033901898007</v>
      </c>
      <c r="Q33" s="75">
        <f>IF(Q13=0,"",Q13/TrAvia_act!Q9*1000)</f>
        <v>184.62342116931856</v>
      </c>
    </row>
    <row r="34" spans="1:17" ht="11.45" customHeight="1" x14ac:dyDescent="0.25">
      <c r="A34" s="93" t="s">
        <v>125</v>
      </c>
      <c r="B34" s="74">
        <f>IF(B14=0,"",B14/TrAvia_act!B10*1000)</f>
        <v>159.84622166022282</v>
      </c>
      <c r="C34" s="74">
        <f>IF(C14=0,"",C14/TrAvia_act!C10*1000)</f>
        <v>171.07096713826633</v>
      </c>
      <c r="D34" s="74">
        <f>IF(D14=0,"",D14/TrAvia_act!D10*1000)</f>
        <v>160.75651580457466</v>
      </c>
      <c r="E34" s="74">
        <f>IF(E14=0,"",E14/TrAvia_act!E10*1000)</f>
        <v>160.89500942597959</v>
      </c>
      <c r="F34" s="74">
        <f>IF(F14=0,"",F14/TrAvia_act!F10*1000)</f>
        <v>148.94655482455917</v>
      </c>
      <c r="G34" s="74">
        <f>IF(G14=0,"",G14/TrAvia_act!G10*1000)</f>
        <v>150.20322650511216</v>
      </c>
      <c r="H34" s="74">
        <f>IF(H14=0,"",H14/TrAvia_act!H10*1000)</f>
        <v>144.09428809861501</v>
      </c>
      <c r="I34" s="74">
        <f>IF(I14=0,"",I14/TrAvia_act!I10*1000)</f>
        <v>140.80139373963914</v>
      </c>
      <c r="J34" s="74">
        <f>IF(J14=0,"",J14/TrAvia_act!J10*1000)</f>
        <v>135.39289733169647</v>
      </c>
      <c r="K34" s="74">
        <f>IF(K14=0,"",K14/TrAvia_act!K10*1000)</f>
        <v>107.2930167203736</v>
      </c>
      <c r="L34" s="74">
        <f>IF(L14=0,"",L14/TrAvia_act!L10*1000)</f>
        <v>97.901799603864561</v>
      </c>
      <c r="M34" s="74">
        <f>IF(M14=0,"",M14/TrAvia_act!M10*1000)</f>
        <v>93.092933766603522</v>
      </c>
      <c r="N34" s="74">
        <f>IF(N14=0,"",N14/TrAvia_act!N10*1000)</f>
        <v>84.369682971708983</v>
      </c>
      <c r="O34" s="74">
        <f>IF(O14=0,"",O14/TrAvia_act!O10*1000)</f>
        <v>84.616770455774756</v>
      </c>
      <c r="P34" s="74">
        <f>IF(P14=0,"",P14/TrAvia_act!P10*1000)</f>
        <v>80.611673482734105</v>
      </c>
      <c r="Q34" s="74">
        <f>IF(Q14=0,"",Q14/TrAvia_act!Q10*1000)</f>
        <v>91.085546251577981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3809.9404867646563</v>
      </c>
      <c r="C37" s="134">
        <f>IF(C8=0,"",1000000*C8/TrAvia_act!C22)</f>
        <v>4203.1662229996746</v>
      </c>
      <c r="D37" s="134">
        <f>IF(D8=0,"",1000000*D8/TrAvia_act!D22)</f>
        <v>3982.7011173679657</v>
      </c>
      <c r="E37" s="134">
        <f>IF(E8=0,"",1000000*E8/TrAvia_act!E22)</f>
        <v>4040.2042759680207</v>
      </c>
      <c r="F37" s="134">
        <f>IF(F8=0,"",1000000*F8/TrAvia_act!F22)</f>
        <v>3678.6700991839266</v>
      </c>
      <c r="G37" s="134">
        <f>IF(G8=0,"",1000000*G8/TrAvia_act!G22)</f>
        <v>3760.4163991708615</v>
      </c>
      <c r="H37" s="134">
        <f>IF(H8=0,"",1000000*H8/TrAvia_act!H22)</f>
        <v>3700.4657441911677</v>
      </c>
      <c r="I37" s="134">
        <f>IF(I8=0,"",1000000*I8/TrAvia_act!I22)</f>
        <v>3761.6202613878872</v>
      </c>
      <c r="J37" s="134">
        <f>IF(J8=0,"",1000000*J8/TrAvia_act!J22)</f>
        <v>3688.5905038495825</v>
      </c>
      <c r="K37" s="134">
        <f>IF(K8=0,"",1000000*K8/TrAvia_act!K22)</f>
        <v>3098.2407037265243</v>
      </c>
      <c r="L37" s="134">
        <f>IF(L8=0,"",1000000*L8/TrAvia_act!L22)</f>
        <v>3168.7791011983522</v>
      </c>
      <c r="M37" s="134">
        <f>IF(M8=0,"",1000000*M8/TrAvia_act!M22)</f>
        <v>3179.3194813276777</v>
      </c>
      <c r="N37" s="134">
        <f>IF(N8=0,"",1000000*N8/TrAvia_act!N22)</f>
        <v>3032.2201795309784</v>
      </c>
      <c r="O37" s="134">
        <f>IF(O8=0,"",1000000*O8/TrAvia_act!O22)</f>
        <v>2982.1742576969532</v>
      </c>
      <c r="P37" s="134">
        <f>IF(P8=0,"",1000000*P8/TrAvia_act!P22)</f>
        <v>2950.5345711787299</v>
      </c>
      <c r="Q37" s="134">
        <f>IF(Q8=0,"",1000000*Q8/TrAvia_act!Q22)</f>
        <v>3130.849050535176</v>
      </c>
    </row>
    <row r="38" spans="1:17" ht="11.45" customHeight="1" x14ac:dyDescent="0.25">
      <c r="A38" s="116" t="s">
        <v>23</v>
      </c>
      <c r="B38" s="77">
        <f>IF(B9=0,"",1000000*B9/TrAvia_act!B23)</f>
        <v>1711.375324089101</v>
      </c>
      <c r="C38" s="77">
        <f>IF(C9=0,"",1000000*C9/TrAvia_act!C23)</f>
        <v>1647.8562577447397</v>
      </c>
      <c r="D38" s="77">
        <f>IF(D9=0,"",1000000*D9/TrAvia_act!D23)</f>
        <v>1707.3068181818185</v>
      </c>
      <c r="E38" s="77">
        <f>IF(E9=0,"",1000000*E9/TrAvia_act!E23)</f>
        <v>1798.4905660377353</v>
      </c>
      <c r="F38" s="77">
        <f>IF(F9=0,"",1000000*F9/TrAvia_act!F23)</f>
        <v>2012.0534069981609</v>
      </c>
      <c r="G38" s="77">
        <f>IF(G9=0,"",1000000*G9/TrAvia_act!G23)</f>
        <v>2135.807109482957</v>
      </c>
      <c r="H38" s="77">
        <f>IF(H9=0,"",1000000*H9/TrAvia_act!H23)</f>
        <v>2352.9453125000014</v>
      </c>
      <c r="I38" s="77">
        <f>IF(I9=0,"",1000000*I9/TrAvia_act!I23)</f>
        <v>2492.2280966767407</v>
      </c>
      <c r="J38" s="77">
        <f>IF(J9=0,"",1000000*J9/TrAvia_act!J23)</f>
        <v>2472.5717111770523</v>
      </c>
      <c r="K38" s="77">
        <f>IF(K9=0,"",1000000*K9/TrAvia_act!K23)</f>
        <v>2477.476711219118</v>
      </c>
      <c r="L38" s="77">
        <f>IF(L9=0,"",1000000*L9/TrAvia_act!L23)</f>
        <v>2530.2808873794265</v>
      </c>
      <c r="M38" s="77">
        <f>IF(M9=0,"",1000000*M9/TrAvia_act!M23)</f>
        <v>2445.68565182772</v>
      </c>
      <c r="N38" s="77">
        <f>IF(N9=0,"",1000000*N9/TrAvia_act!N23)</f>
        <v>2465.954569418634</v>
      </c>
      <c r="O38" s="77">
        <f>IF(O9=0,"",1000000*O9/TrAvia_act!O23)</f>
        <v>2477.7296791558533</v>
      </c>
      <c r="P38" s="77">
        <f>IF(P9=0,"",1000000*P9/TrAvia_act!P23)</f>
        <v>2602.3811255671772</v>
      </c>
      <c r="Q38" s="77">
        <f>IF(Q9=0,"",1000000*Q9/TrAvia_act!Q23)</f>
        <v>2615.9443754801637</v>
      </c>
    </row>
    <row r="39" spans="1:17" ht="11.45" customHeight="1" x14ac:dyDescent="0.25">
      <c r="A39" s="116" t="s">
        <v>127</v>
      </c>
      <c r="B39" s="77">
        <f>IF(B10=0,"",1000000*B10/TrAvia_act!B24)</f>
        <v>3484.244781861189</v>
      </c>
      <c r="C39" s="77">
        <f>IF(C10=0,"",1000000*C10/TrAvia_act!C24)</f>
        <v>3738.0879235009152</v>
      </c>
      <c r="D39" s="77">
        <f>IF(D10=0,"",1000000*D10/TrAvia_act!D24)</f>
        <v>3633.4892803939256</v>
      </c>
      <c r="E39" s="77">
        <f>IF(E10=0,"",1000000*E10/TrAvia_act!E24)</f>
        <v>3646.271198556226</v>
      </c>
      <c r="F39" s="77">
        <f>IF(F10=0,"",1000000*F10/TrAvia_act!F24)</f>
        <v>3437.0354537486887</v>
      </c>
      <c r="G39" s="77">
        <f>IF(G10=0,"",1000000*G10/TrAvia_act!G24)</f>
        <v>3522.1323230511493</v>
      </c>
      <c r="H39" s="77">
        <f>IF(H10=0,"",1000000*H10/TrAvia_act!H24)</f>
        <v>3517.4446543862923</v>
      </c>
      <c r="I39" s="77">
        <f>IF(I10=0,"",1000000*I10/TrAvia_act!I24)</f>
        <v>3565.3283577466641</v>
      </c>
      <c r="J39" s="77">
        <f>IF(J10=0,"",1000000*J10/TrAvia_act!J24)</f>
        <v>3431.945388576496</v>
      </c>
      <c r="K39" s="77">
        <f>IF(K10=0,"",1000000*K10/TrAvia_act!K24)</f>
        <v>2885.8488266531081</v>
      </c>
      <c r="L39" s="77">
        <f>IF(L10=0,"",1000000*L10/TrAvia_act!L24)</f>
        <v>2938.6378894807403</v>
      </c>
      <c r="M39" s="77">
        <f>IF(M10=0,"",1000000*M10/TrAvia_act!M24)</f>
        <v>2963.3170343452839</v>
      </c>
      <c r="N39" s="77">
        <f>IF(N10=0,"",1000000*N10/TrAvia_act!N24)</f>
        <v>2797.5314787542643</v>
      </c>
      <c r="O39" s="77">
        <f>IF(O10=0,"",1000000*O10/TrAvia_act!O24)</f>
        <v>2707.2869608723454</v>
      </c>
      <c r="P39" s="77">
        <f>IF(P10=0,"",1000000*P10/TrAvia_act!P24)</f>
        <v>2646.4564586712418</v>
      </c>
      <c r="Q39" s="77">
        <f>IF(Q10=0,"",1000000*Q10/TrAvia_act!Q24)</f>
        <v>2812.213342654823</v>
      </c>
    </row>
    <row r="40" spans="1:17" ht="11.45" customHeight="1" x14ac:dyDescent="0.25">
      <c r="A40" s="116" t="s">
        <v>125</v>
      </c>
      <c r="B40" s="77">
        <f>IF(B11=0,"",1000000*B11/TrAvia_act!B25)</f>
        <v>6025.3613125409447</v>
      </c>
      <c r="C40" s="77">
        <f>IF(C11=0,"",1000000*C11/TrAvia_act!C25)</f>
        <v>5511.3635170777134</v>
      </c>
      <c r="D40" s="77">
        <f>IF(D11=0,"",1000000*D11/TrAvia_act!D25)</f>
        <v>5229.0452924344518</v>
      </c>
      <c r="E40" s="77">
        <f>IF(E11=0,"",1000000*E11/TrAvia_act!E25)</f>
        <v>5184.4583200129828</v>
      </c>
      <c r="F40" s="77">
        <f>IF(F11=0,"",1000000*F11/TrAvia_act!F25)</f>
        <v>5034.995775327654</v>
      </c>
      <c r="G40" s="77">
        <f>IF(G11=0,"",1000000*G11/TrAvia_act!G25)</f>
        <v>5178.1914023040736</v>
      </c>
      <c r="H40" s="77">
        <f>IF(H11=0,"",1000000*H11/TrAvia_act!H25)</f>
        <v>5201.8624700561031</v>
      </c>
      <c r="I40" s="77">
        <f>IF(I11=0,"",1000000*I11/TrAvia_act!I25)</f>
        <v>5166.3707633297136</v>
      </c>
      <c r="J40" s="77">
        <f>IF(J11=0,"",1000000*J11/TrAvia_act!J25)</f>
        <v>5265.3059030899412</v>
      </c>
      <c r="K40" s="77">
        <f>IF(K11=0,"",1000000*K11/TrAvia_act!K25)</f>
        <v>4386.602901652629</v>
      </c>
      <c r="L40" s="77">
        <f>IF(L11=0,"",1000000*L11/TrAvia_act!L25)</f>
        <v>4365.1721791160244</v>
      </c>
      <c r="M40" s="77">
        <f>IF(M11=0,"",1000000*M11/TrAvia_act!M25)</f>
        <v>4234.7444559711021</v>
      </c>
      <c r="N40" s="77">
        <f>IF(N11=0,"",1000000*N11/TrAvia_act!N25)</f>
        <v>4052.2250935494667</v>
      </c>
      <c r="O40" s="77">
        <f>IF(O11=0,"",1000000*O11/TrAvia_act!O25)</f>
        <v>3962.4852182674217</v>
      </c>
      <c r="P40" s="77">
        <f>IF(P11=0,"",1000000*P11/TrAvia_act!P25)</f>
        <v>3913.2424986403516</v>
      </c>
      <c r="Q40" s="77">
        <f>IF(Q11=0,"",1000000*Q11/TrAvia_act!Q25)</f>
        <v>4238.8722462910318</v>
      </c>
    </row>
    <row r="41" spans="1:17" ht="11.45" customHeight="1" x14ac:dyDescent="0.25">
      <c r="A41" s="128" t="s">
        <v>18</v>
      </c>
      <c r="B41" s="133">
        <f>IF(B12=0,"",1000000*B12/TrAvia_act!B26)</f>
        <v>5036.2812036467485</v>
      </c>
      <c r="C41" s="133">
        <f>IF(C12=0,"",1000000*C12/TrAvia_act!C26)</f>
        <v>5275.1007776865181</v>
      </c>
      <c r="D41" s="133">
        <f>IF(D12=0,"",1000000*D12/TrAvia_act!D26)</f>
        <v>4938.0858489431976</v>
      </c>
      <c r="E41" s="133">
        <f>IF(E12=0,"",1000000*E12/TrAvia_act!E26)</f>
        <v>4986.6230139035879</v>
      </c>
      <c r="F41" s="133">
        <f>IF(F12=0,"",1000000*F12/TrAvia_act!F26)</f>
        <v>4624.3684960978962</v>
      </c>
      <c r="G41" s="133">
        <f>IF(G12=0,"",1000000*G12/TrAvia_act!G26)</f>
        <v>4536.8933787964597</v>
      </c>
      <c r="H41" s="133">
        <f>IF(H12=0,"",1000000*H12/TrAvia_act!H26)</f>
        <v>4764.0958078198464</v>
      </c>
      <c r="I41" s="133">
        <f>IF(I12=0,"",1000000*I12/TrAvia_act!I26)</f>
        <v>4582.3330157335213</v>
      </c>
      <c r="J41" s="133">
        <f>IF(J12=0,"",1000000*J12/TrAvia_act!J26)</f>
        <v>4784.6846172749083</v>
      </c>
      <c r="K41" s="133">
        <f>IF(K12=0,"",1000000*K12/TrAvia_act!K26)</f>
        <v>3965.9544998463148</v>
      </c>
      <c r="L41" s="133">
        <f>IF(L12=0,"",1000000*L12/TrAvia_act!L26)</f>
        <v>4062.2351049385311</v>
      </c>
      <c r="M41" s="133">
        <f>IF(M12=0,"",1000000*M12/TrAvia_act!M26)</f>
        <v>4177.9987970997399</v>
      </c>
      <c r="N41" s="133">
        <f>IF(N12=0,"",1000000*N12/TrAvia_act!N26)</f>
        <v>3787.1695774134132</v>
      </c>
      <c r="O41" s="133">
        <f>IF(O12=0,"",1000000*O12/TrAvia_act!O26)</f>
        <v>3623.6958195241623</v>
      </c>
      <c r="P41" s="133">
        <f>IF(P12=0,"",1000000*P12/TrAvia_act!P26)</f>
        <v>3655.1158415939258</v>
      </c>
      <c r="Q41" s="133">
        <f>IF(Q12=0,"",1000000*Q12/TrAvia_act!Q26)</f>
        <v>4198.0217848565626</v>
      </c>
    </row>
    <row r="42" spans="1:17" ht="11.45" customHeight="1" x14ac:dyDescent="0.25">
      <c r="A42" s="95" t="s">
        <v>126</v>
      </c>
      <c r="B42" s="75">
        <f>IF(B13=0,"",1000000*B13/TrAvia_act!B27)</f>
        <v>5029.7834218859298</v>
      </c>
      <c r="C42" s="75">
        <f>IF(C13=0,"",1000000*C13/TrAvia_act!C27)</f>
        <v>5249.5528311308271</v>
      </c>
      <c r="D42" s="75">
        <f>IF(D13=0,"",1000000*D13/TrAvia_act!D27)</f>
        <v>4906.4875108776268</v>
      </c>
      <c r="E42" s="75">
        <f>IF(E13=0,"",1000000*E13/TrAvia_act!E27)</f>
        <v>4959.9208433207968</v>
      </c>
      <c r="F42" s="75">
        <f>IF(F13=0,"",1000000*F13/TrAvia_act!F27)</f>
        <v>4596.7279454394775</v>
      </c>
      <c r="G42" s="75">
        <f>IF(G13=0,"",1000000*G13/TrAvia_act!G27)</f>
        <v>4481.9217789109971</v>
      </c>
      <c r="H42" s="75">
        <f>IF(H13=0,"",1000000*H13/TrAvia_act!H27)</f>
        <v>4710.7459867124253</v>
      </c>
      <c r="I42" s="75">
        <f>IF(I13=0,"",1000000*I13/TrAvia_act!I27)</f>
        <v>4491.8751412165811</v>
      </c>
      <c r="J42" s="75">
        <f>IF(J13=0,"",1000000*J13/TrAvia_act!J27)</f>
        <v>4707.320627358994</v>
      </c>
      <c r="K42" s="75">
        <f>IF(K13=0,"",1000000*K13/TrAvia_act!K27)</f>
        <v>3821.3891884925911</v>
      </c>
      <c r="L42" s="75">
        <f>IF(L13=0,"",1000000*L13/TrAvia_act!L27)</f>
        <v>3618.7102585591701</v>
      </c>
      <c r="M42" s="75">
        <f>IF(M13=0,"",1000000*M13/TrAvia_act!M27)</f>
        <v>3556.9459631905411</v>
      </c>
      <c r="N42" s="75">
        <f>IF(N13=0,"",1000000*N13/TrAvia_act!N27)</f>
        <v>3306.9334914593392</v>
      </c>
      <c r="O42" s="75">
        <f>IF(O13=0,"",1000000*O13/TrAvia_act!O27)</f>
        <v>3137.0693490583058</v>
      </c>
      <c r="P42" s="75">
        <f>IF(P13=0,"",1000000*P13/TrAvia_act!P27)</f>
        <v>3032.0833611429657</v>
      </c>
      <c r="Q42" s="75">
        <f>IF(Q13=0,"",1000000*Q13/TrAvia_act!Q27)</f>
        <v>3208.9742981587947</v>
      </c>
    </row>
    <row r="43" spans="1:17" ht="11.45" customHeight="1" x14ac:dyDescent="0.25">
      <c r="A43" s="93" t="s">
        <v>125</v>
      </c>
      <c r="B43" s="74">
        <f>IF(B14=0,"",1000000*B14/TrAvia_act!B28)</f>
        <v>5134.0728191470716</v>
      </c>
      <c r="C43" s="74">
        <f>IF(C14=0,"",1000000*C14/TrAvia_act!C28)</f>
        <v>5441.1624302985083</v>
      </c>
      <c r="D43" s="74">
        <f>IF(D14=0,"",1000000*D14/TrAvia_act!D28)</f>
        <v>5123.9029414481929</v>
      </c>
      <c r="E43" s="74">
        <f>IF(E14=0,"",1000000*E14/TrAvia_act!E28)</f>
        <v>5139.6192345401223</v>
      </c>
      <c r="F43" s="74">
        <f>IF(F14=0,"",1000000*F14/TrAvia_act!F28)</f>
        <v>4771.7847662761278</v>
      </c>
      <c r="G43" s="74">
        <f>IF(G14=0,"",1000000*G14/TrAvia_act!G28)</f>
        <v>4895.2525426067596</v>
      </c>
      <c r="H43" s="74">
        <f>IF(H14=0,"",1000000*H14/TrAvia_act!H28)</f>
        <v>5177.7215813440498</v>
      </c>
      <c r="I43" s="74">
        <f>IF(I14=0,"",1000000*I14/TrAvia_act!I28)</f>
        <v>5351.2249491275134</v>
      </c>
      <c r="J43" s="74">
        <f>IF(J14=0,"",1000000*J14/TrAvia_act!J28)</f>
        <v>5655.2743265818344</v>
      </c>
      <c r="K43" s="74">
        <f>IF(K14=0,"",1000000*K14/TrAvia_act!K28)</f>
        <v>4952.4001537893673</v>
      </c>
      <c r="L43" s="74">
        <f>IF(L14=0,"",1000000*L14/TrAvia_act!L28)</f>
        <v>5127.2422977877377</v>
      </c>
      <c r="M43" s="74">
        <f>IF(M14=0,"",1000000*M14/TrAvia_act!M28)</f>
        <v>5526.6756612694189</v>
      </c>
      <c r="N43" s="74">
        <f>IF(N14=0,"",1000000*N14/TrAvia_act!N28)</f>
        <v>5674.1578343440669</v>
      </c>
      <c r="O43" s="74">
        <f>IF(O14=0,"",1000000*O14/TrAvia_act!O28)</f>
        <v>5388.8227442139541</v>
      </c>
      <c r="P43" s="74">
        <f>IF(P14=0,"",1000000*P14/TrAvia_act!P28)</f>
        <v>5124.2418140153241</v>
      </c>
      <c r="Q43" s="74">
        <f>IF(Q14=0,"",1000000*Q14/TrAvia_act!Q28)</f>
        <v>5315.8210153848077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0.96787577319392282</v>
      </c>
      <c r="C46" s="129">
        <f t="shared" si="5"/>
        <v>0.985130020558313</v>
      </c>
      <c r="D46" s="129">
        <f t="shared" si="5"/>
        <v>0.98492357286945675</v>
      </c>
      <c r="E46" s="129">
        <f t="shared" si="5"/>
        <v>0.986422026733624</v>
      </c>
      <c r="F46" s="129">
        <f t="shared" si="5"/>
        <v>0.98679547337432605</v>
      </c>
      <c r="G46" s="129">
        <f t="shared" si="5"/>
        <v>0.98665043797653107</v>
      </c>
      <c r="H46" s="129">
        <f t="shared" si="5"/>
        <v>0.983523009058621</v>
      </c>
      <c r="I46" s="129">
        <f t="shared" si="5"/>
        <v>0.98398536311244356</v>
      </c>
      <c r="J46" s="129">
        <f t="shared" si="5"/>
        <v>0.97941446047590341</v>
      </c>
      <c r="K46" s="129">
        <f t="shared" si="5"/>
        <v>0.98198726343080378</v>
      </c>
      <c r="L46" s="129">
        <f t="shared" si="5"/>
        <v>0.98775796237639701</v>
      </c>
      <c r="M46" s="129">
        <f t="shared" si="5"/>
        <v>0.98827859643087679</v>
      </c>
      <c r="N46" s="129">
        <f t="shared" si="5"/>
        <v>0.98941628656960856</v>
      </c>
      <c r="O46" s="129">
        <f t="shared" si="5"/>
        <v>0.98924757722708634</v>
      </c>
      <c r="P46" s="129">
        <f t="shared" si="5"/>
        <v>0.98887483172504775</v>
      </c>
      <c r="Q46" s="129">
        <f t="shared" si="5"/>
        <v>0.98409406681466483</v>
      </c>
    </row>
    <row r="47" spans="1:17" ht="11.45" customHeight="1" x14ac:dyDescent="0.25">
      <c r="A47" s="116" t="s">
        <v>23</v>
      </c>
      <c r="B47" s="52">
        <f t="shared" ref="B47:Q47" si="6">IF(B9=0,0,B9/B$7)</f>
        <v>1.2327384907450839E-2</v>
      </c>
      <c r="C47" s="52">
        <f t="shared" si="6"/>
        <v>8.925307281868718E-3</v>
      </c>
      <c r="D47" s="52">
        <f t="shared" si="6"/>
        <v>9.9502299752639994E-3</v>
      </c>
      <c r="E47" s="52">
        <f t="shared" si="6"/>
        <v>9.3811398060806798E-3</v>
      </c>
      <c r="F47" s="52">
        <f t="shared" si="6"/>
        <v>1.2630274324039389E-2</v>
      </c>
      <c r="G47" s="52">
        <f t="shared" si="6"/>
        <v>1.287581136420241E-2</v>
      </c>
      <c r="H47" s="52">
        <f t="shared" si="6"/>
        <v>1.4691731543029631E-2</v>
      </c>
      <c r="I47" s="52">
        <f t="shared" si="6"/>
        <v>1.4803648459973472E-2</v>
      </c>
      <c r="J47" s="52">
        <f t="shared" si="6"/>
        <v>2.222100143623101E-2</v>
      </c>
      <c r="K47" s="52">
        <f t="shared" si="6"/>
        <v>3.481446691473393E-2</v>
      </c>
      <c r="L47" s="52">
        <f t="shared" si="6"/>
        <v>3.5164986595730301E-2</v>
      </c>
      <c r="M47" s="52">
        <f t="shared" si="6"/>
        <v>3.5548643580447355E-2</v>
      </c>
      <c r="N47" s="52">
        <f t="shared" si="6"/>
        <v>3.6773041295897757E-2</v>
      </c>
      <c r="O47" s="52">
        <f t="shared" si="6"/>
        <v>3.351033138401583E-2</v>
      </c>
      <c r="P47" s="52">
        <f t="shared" si="6"/>
        <v>2.9470530385803415E-2</v>
      </c>
      <c r="Q47" s="52">
        <f t="shared" si="6"/>
        <v>2.6183095339417942E-2</v>
      </c>
    </row>
    <row r="48" spans="1:17" ht="11.45" customHeight="1" x14ac:dyDescent="0.25">
      <c r="A48" s="116" t="s">
        <v>127</v>
      </c>
      <c r="B48" s="52">
        <f t="shared" ref="B48:Q48" si="7">IF(B10=0,0,B10/B$7)</f>
        <v>0.7290802446745126</v>
      </c>
      <c r="C48" s="52">
        <f t="shared" si="7"/>
        <v>0.60223147122676013</v>
      </c>
      <c r="D48" s="52">
        <f t="shared" si="7"/>
        <v>0.65515882464596398</v>
      </c>
      <c r="E48" s="52">
        <f t="shared" si="7"/>
        <v>0.62038274912992319</v>
      </c>
      <c r="F48" s="52">
        <f t="shared" si="7"/>
        <v>0.74174606958099165</v>
      </c>
      <c r="G48" s="52">
        <f t="shared" si="7"/>
        <v>0.75215213090347466</v>
      </c>
      <c r="H48" s="52">
        <f t="shared" si="7"/>
        <v>0.79615281369375868</v>
      </c>
      <c r="I48" s="52">
        <f t="shared" si="7"/>
        <v>0.78292219073335778</v>
      </c>
      <c r="J48" s="52">
        <f t="shared" si="7"/>
        <v>0.73672107836116052</v>
      </c>
      <c r="K48" s="52">
        <f t="shared" si="7"/>
        <v>0.733634451491185</v>
      </c>
      <c r="L48" s="52">
        <f t="shared" si="7"/>
        <v>0.71570792332041644</v>
      </c>
      <c r="M48" s="52">
        <f t="shared" si="7"/>
        <v>0.7040352220712377</v>
      </c>
      <c r="N48" s="52">
        <f t="shared" si="7"/>
        <v>0.68934992627860148</v>
      </c>
      <c r="O48" s="52">
        <f t="shared" si="7"/>
        <v>0.65807579321261034</v>
      </c>
      <c r="P48" s="52">
        <f t="shared" si="7"/>
        <v>0.64304464445421816</v>
      </c>
      <c r="Q48" s="52">
        <f t="shared" si="7"/>
        <v>0.65449735450726532</v>
      </c>
    </row>
    <row r="49" spans="1:17" ht="11.45" customHeight="1" x14ac:dyDescent="0.25">
      <c r="A49" s="116" t="s">
        <v>125</v>
      </c>
      <c r="B49" s="52">
        <f t="shared" ref="B49:Q49" si="8">IF(B11=0,0,B11/B$7)</f>
        <v>0.22646814361195919</v>
      </c>
      <c r="C49" s="52">
        <f t="shared" si="8"/>
        <v>0.37397324204968424</v>
      </c>
      <c r="D49" s="52">
        <f t="shared" si="8"/>
        <v>0.3198145182482286</v>
      </c>
      <c r="E49" s="52">
        <f t="shared" si="8"/>
        <v>0.35665813779762001</v>
      </c>
      <c r="F49" s="52">
        <f t="shared" si="8"/>
        <v>0.23241912946929505</v>
      </c>
      <c r="G49" s="52">
        <f t="shared" si="8"/>
        <v>0.22162249570885395</v>
      </c>
      <c r="H49" s="52">
        <f t="shared" si="8"/>
        <v>0.17267846382183258</v>
      </c>
      <c r="I49" s="52">
        <f t="shared" si="8"/>
        <v>0.1862595239191123</v>
      </c>
      <c r="J49" s="52">
        <f t="shared" si="8"/>
        <v>0.22047238067851194</v>
      </c>
      <c r="K49" s="52">
        <f t="shared" si="8"/>
        <v>0.21353834502488467</v>
      </c>
      <c r="L49" s="52">
        <f t="shared" si="8"/>
        <v>0.23688505246025029</v>
      </c>
      <c r="M49" s="52">
        <f t="shared" si="8"/>
        <v>0.24869473077919182</v>
      </c>
      <c r="N49" s="52">
        <f t="shared" si="8"/>
        <v>0.26329331899510927</v>
      </c>
      <c r="O49" s="52">
        <f t="shared" si="8"/>
        <v>0.29766145263046023</v>
      </c>
      <c r="P49" s="52">
        <f t="shared" si="8"/>
        <v>0.3163596568850261</v>
      </c>
      <c r="Q49" s="52">
        <f t="shared" si="8"/>
        <v>0.30341361696798164</v>
      </c>
    </row>
    <row r="50" spans="1:17" ht="11.45" customHeight="1" x14ac:dyDescent="0.25">
      <c r="A50" s="128" t="s">
        <v>18</v>
      </c>
      <c r="B50" s="127">
        <f t="shared" ref="B50:Q50" si="9">IF(B12=0,0,B12/B$7)</f>
        <v>3.2124226806077169E-2</v>
      </c>
      <c r="C50" s="127">
        <f t="shared" si="9"/>
        <v>1.4869979441686986E-2</v>
      </c>
      <c r="D50" s="127">
        <f t="shared" si="9"/>
        <v>1.5076427130543255E-2</v>
      </c>
      <c r="E50" s="127">
        <f t="shared" si="9"/>
        <v>1.3577973266375942E-2</v>
      </c>
      <c r="F50" s="127">
        <f t="shared" si="9"/>
        <v>1.3204526625673974E-2</v>
      </c>
      <c r="G50" s="127">
        <f t="shared" si="9"/>
        <v>1.334956202346896E-2</v>
      </c>
      <c r="H50" s="127">
        <f t="shared" si="9"/>
        <v>1.6476990941379083E-2</v>
      </c>
      <c r="I50" s="127">
        <f t="shared" si="9"/>
        <v>1.6014636887556423E-2</v>
      </c>
      <c r="J50" s="127">
        <f t="shared" si="9"/>
        <v>2.0585539524096627E-2</v>
      </c>
      <c r="K50" s="127">
        <f t="shared" si="9"/>
        <v>1.8012736569196313E-2</v>
      </c>
      <c r="L50" s="127">
        <f t="shared" si="9"/>
        <v>1.2242037623603055E-2</v>
      </c>
      <c r="M50" s="127">
        <f t="shared" si="9"/>
        <v>1.1721403569123285E-2</v>
      </c>
      <c r="N50" s="127">
        <f t="shared" si="9"/>
        <v>1.0583713430391554E-2</v>
      </c>
      <c r="O50" s="127">
        <f t="shared" si="9"/>
        <v>1.0752422772913585E-2</v>
      </c>
      <c r="P50" s="127">
        <f t="shared" si="9"/>
        <v>1.1125168274952264E-2</v>
      </c>
      <c r="Q50" s="127">
        <f t="shared" si="9"/>
        <v>1.5905933185335293E-2</v>
      </c>
    </row>
    <row r="51" spans="1:17" ht="11.45" customHeight="1" x14ac:dyDescent="0.25">
      <c r="A51" s="95" t="s">
        <v>126</v>
      </c>
      <c r="B51" s="48">
        <f t="shared" ref="B51:Q51" si="10">IF(B13=0,0,B13/B$7)</f>
        <v>3.008385318678861E-2</v>
      </c>
      <c r="C51" s="48">
        <f t="shared" si="10"/>
        <v>1.2824900699440275E-2</v>
      </c>
      <c r="D51" s="48">
        <f t="shared" si="10"/>
        <v>1.2802824469009036E-2</v>
      </c>
      <c r="E51" s="48">
        <f t="shared" si="10"/>
        <v>1.1498459810179313E-2</v>
      </c>
      <c r="F51" s="48">
        <f t="shared" si="10"/>
        <v>1.1053137828031549E-2</v>
      </c>
      <c r="G51" s="48">
        <f t="shared" si="10"/>
        <v>1.1433876610192011E-2</v>
      </c>
      <c r="H51" s="48">
        <f t="shared" si="10"/>
        <v>1.4431135735407091E-2</v>
      </c>
      <c r="I51" s="48">
        <f t="shared" si="10"/>
        <v>1.4046025238616337E-2</v>
      </c>
      <c r="J51" s="48">
        <f t="shared" si="10"/>
        <v>1.8599836268251655E-2</v>
      </c>
      <c r="K51" s="48">
        <f t="shared" si="10"/>
        <v>1.5137689368271078E-2</v>
      </c>
      <c r="L51" s="48">
        <f t="shared" si="10"/>
        <v>7.6991090148531291E-3</v>
      </c>
      <c r="M51" s="48">
        <f t="shared" si="10"/>
        <v>6.8326606308761499E-3</v>
      </c>
      <c r="N51" s="48">
        <f t="shared" si="10"/>
        <v>7.3667945842710086E-3</v>
      </c>
      <c r="O51" s="48">
        <f t="shared" si="10"/>
        <v>7.2968233059096188E-3</v>
      </c>
      <c r="P51" s="48">
        <f t="shared" si="10"/>
        <v>6.4805377303743814E-3</v>
      </c>
      <c r="Q51" s="48">
        <f t="shared" si="10"/>
        <v>6.4507702004243956E-3</v>
      </c>
    </row>
    <row r="52" spans="1:17" ht="11.45" customHeight="1" x14ac:dyDescent="0.25">
      <c r="A52" s="93" t="s">
        <v>125</v>
      </c>
      <c r="B52" s="46">
        <f t="shared" ref="B52:Q52" si="11">IF(B14=0,0,B14/B$7)</f>
        <v>2.0403736192885599E-3</v>
      </c>
      <c r="C52" s="46">
        <f t="shared" si="11"/>
        <v>2.0450787422467108E-3</v>
      </c>
      <c r="D52" s="46">
        <f t="shared" si="11"/>
        <v>2.2736026615342206E-3</v>
      </c>
      <c r="E52" s="46">
        <f t="shared" si="11"/>
        <v>2.0795134561966285E-3</v>
      </c>
      <c r="F52" s="46">
        <f t="shared" si="11"/>
        <v>2.1513887976424258E-3</v>
      </c>
      <c r="G52" s="46">
        <f t="shared" si="11"/>
        <v>1.9156854132769494E-3</v>
      </c>
      <c r="H52" s="46">
        <f t="shared" si="11"/>
        <v>2.0458552059719913E-3</v>
      </c>
      <c r="I52" s="46">
        <f t="shared" si="11"/>
        <v>1.9686116489400847E-3</v>
      </c>
      <c r="J52" s="46">
        <f t="shared" si="11"/>
        <v>1.9857032558449716E-3</v>
      </c>
      <c r="K52" s="46">
        <f t="shared" si="11"/>
        <v>2.8750472009252347E-3</v>
      </c>
      <c r="L52" s="46">
        <f t="shared" si="11"/>
        <v>4.5429286087499271E-3</v>
      </c>
      <c r="M52" s="46">
        <f t="shared" si="11"/>
        <v>4.8887429382471351E-3</v>
      </c>
      <c r="N52" s="46">
        <f t="shared" si="11"/>
        <v>3.2169188461205452E-3</v>
      </c>
      <c r="O52" s="46">
        <f t="shared" si="11"/>
        <v>3.4555994670039656E-3</v>
      </c>
      <c r="P52" s="46">
        <f t="shared" si="11"/>
        <v>4.6446305445778822E-3</v>
      </c>
      <c r="Q52" s="46">
        <f t="shared" si="11"/>
        <v>9.4551629849108955E-3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358.54290590832574</v>
      </c>
      <c r="C54" s="68">
        <f>IF(TrAvia_act!C39=0,"",(SUMPRODUCT(C56:C58,TrAvia_act!C14:C16)+SUMPRODUCT(C60:C61,TrAvia_act!C18:C19))/TrAvia_act!C12)</f>
        <v>357.76118743974712</v>
      </c>
      <c r="D54" s="68">
        <f>IF(TrAvia_act!D39=0,"",(SUMPRODUCT(D56:D58,TrAvia_act!D14:D16)+SUMPRODUCT(D60:D61,TrAvia_act!D18:D19))/TrAvia_act!D12)</f>
        <v>354.5533152189862</v>
      </c>
      <c r="E54" s="68">
        <f>IF(TrAvia_act!E39=0,"",(SUMPRODUCT(E56:E58,TrAvia_act!E14:E16)+SUMPRODUCT(E60:E61,TrAvia_act!E18:E19))/TrAvia_act!E12)</f>
        <v>353.33284989567642</v>
      </c>
      <c r="F54" s="68">
        <f>IF(TrAvia_act!F39=0,"",(SUMPRODUCT(F56:F58,TrAvia_act!F14:F16)+SUMPRODUCT(F60:F61,TrAvia_act!F18:F19))/TrAvia_act!F12)</f>
        <v>339.26339800800883</v>
      </c>
      <c r="G54" s="68">
        <f>IF(TrAvia_act!G39=0,"",(SUMPRODUCT(G56:G58,TrAvia_act!G14:G16)+SUMPRODUCT(G60:G61,TrAvia_act!G18:G19))/TrAvia_act!G12)</f>
        <v>335.98253751773274</v>
      </c>
      <c r="H54" s="68">
        <f>IF(TrAvia_act!H39=0,"",(SUMPRODUCT(H56:H58,TrAvia_act!H14:H16)+SUMPRODUCT(H60:H61,TrAvia_act!H18:H19))/TrAvia_act!H12)</f>
        <v>329.03650306425322</v>
      </c>
      <c r="I54" s="68">
        <f>IF(TrAvia_act!I39=0,"",(SUMPRODUCT(I56:I58,TrAvia_act!I14:I16)+SUMPRODUCT(I60:I61,TrAvia_act!I18:I19))/TrAvia_act!I12)</f>
        <v>328.21923427814772</v>
      </c>
      <c r="J54" s="68">
        <f>IF(TrAvia_act!J39=0,"",(SUMPRODUCT(J56:J58,TrAvia_act!J14:J16)+SUMPRODUCT(J60:J61,TrAvia_act!J18:J19))/TrAvia_act!J12)</f>
        <v>335.91850738856289</v>
      </c>
      <c r="K54" s="68">
        <f>IF(TrAvia_act!K39=0,"",(SUMPRODUCT(K56:K58,TrAvia_act!K14:K16)+SUMPRODUCT(K60:K61,TrAvia_act!K18:K19))/TrAvia_act!K12)</f>
        <v>335.95561061188425</v>
      </c>
      <c r="L54" s="68">
        <f>IF(TrAvia_act!L39=0,"",(SUMPRODUCT(L56:L58,TrAvia_act!L14:L16)+SUMPRODUCT(L60:L61,TrAvia_act!L18:L19))/TrAvia_act!L12)</f>
        <v>340.6336897469144</v>
      </c>
      <c r="M54" s="68">
        <f>IF(TrAvia_act!M39=0,"",(SUMPRODUCT(M56:M58,TrAvia_act!M14:M16)+SUMPRODUCT(M60:M61,TrAvia_act!M18:M19))/TrAvia_act!M12)</f>
        <v>340.42957038077628</v>
      </c>
      <c r="N54" s="68">
        <f>IF(TrAvia_act!N39=0,"",(SUMPRODUCT(N56:N58,TrAvia_act!N14:N16)+SUMPRODUCT(N60:N61,TrAvia_act!N18:N19))/TrAvia_act!N12)</f>
        <v>344.4896862654694</v>
      </c>
      <c r="O54" s="68">
        <f>IF(TrAvia_act!O39=0,"",(SUMPRODUCT(O56:O58,TrAvia_act!O14:O16)+SUMPRODUCT(O60:O61,TrAvia_act!O18:O19))/TrAvia_act!O12)</f>
        <v>349.27372327739886</v>
      </c>
      <c r="P54" s="68">
        <f>IF(TrAvia_act!P39=0,"",(SUMPRODUCT(P56:P58,TrAvia_act!P14:P16)+SUMPRODUCT(P60:P61,TrAvia_act!P18:P19))/TrAvia_act!P12)</f>
        <v>351.37221705835645</v>
      </c>
      <c r="Q54" s="68">
        <f>IF(TrAvia_act!Q39=0,"",(SUMPRODUCT(Q56:Q58,TrAvia_act!Q14:Q16)+SUMPRODUCT(Q60:Q61,TrAvia_act!Q18:Q19))/TrAvia_act!Q12)</f>
        <v>349.21592333726608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355.53384624842357</v>
      </c>
      <c r="C55" s="134">
        <f>IF(TrAvia_act!C40=0,"",SUMPRODUCT(C56:C58,TrAvia_act!C14:C16)/TrAvia_act!C13)</f>
        <v>356.33359900692591</v>
      </c>
      <c r="D55" s="134">
        <f>IF(TrAvia_act!D40=0,"",SUMPRODUCT(D56:D58,TrAvia_act!D14:D16)/TrAvia_act!D13)</f>
        <v>353.103755508429</v>
      </c>
      <c r="E55" s="134">
        <f>IF(TrAvia_act!E40=0,"",SUMPRODUCT(E56:E58,TrAvia_act!E14:E16)/TrAvia_act!E13)</f>
        <v>352.11270187197647</v>
      </c>
      <c r="F55" s="134">
        <f>IF(TrAvia_act!F40=0,"",SUMPRODUCT(F56:F58,TrAvia_act!F14:F16)/TrAvia_act!F13)</f>
        <v>337.99465532032707</v>
      </c>
      <c r="G55" s="134">
        <f>IF(TrAvia_act!G40=0,"",SUMPRODUCT(G56:G58,TrAvia_act!G14:G16)/TrAvia_act!G13)</f>
        <v>334.66643252680251</v>
      </c>
      <c r="H55" s="134">
        <f>IF(TrAvia_act!H40=0,"",SUMPRODUCT(H56:H58,TrAvia_act!H14:H16)/TrAvia_act!H13)</f>
        <v>327.58712173821283</v>
      </c>
      <c r="I55" s="134">
        <f>IF(TrAvia_act!I40=0,"",SUMPRODUCT(I56:I58,TrAvia_act!I14:I16)/TrAvia_act!I13)</f>
        <v>326.73842376806709</v>
      </c>
      <c r="J55" s="134">
        <f>IF(TrAvia_act!J40=0,"",SUMPRODUCT(J56:J58,TrAvia_act!J14:J16)/TrAvia_act!J13)</f>
        <v>334.35921347396425</v>
      </c>
      <c r="K55" s="134">
        <f>IF(TrAvia_act!K40=0,"",SUMPRODUCT(K56:K58,TrAvia_act!K14:K16)/TrAvia_act!K13)</f>
        <v>334.60218977604438</v>
      </c>
      <c r="L55" s="134">
        <f>IF(TrAvia_act!L40=0,"",SUMPRODUCT(L56:L58,TrAvia_act!L14:L16)/TrAvia_act!L13)</f>
        <v>339.66512886247705</v>
      </c>
      <c r="M55" s="134">
        <f>IF(TrAvia_act!M40=0,"",SUMPRODUCT(M56:M58,TrAvia_act!M14:M16)/TrAvia_act!M13)</f>
        <v>339.57974582508956</v>
      </c>
      <c r="N55" s="134">
        <f>IF(TrAvia_act!N40=0,"",SUMPRODUCT(N56:N58,TrAvia_act!N14:N16)/TrAvia_act!N13)</f>
        <v>343.8471032705599</v>
      </c>
      <c r="O55" s="134">
        <f>IF(TrAvia_act!O40=0,"",SUMPRODUCT(O56:O58,TrAvia_act!O14:O16)/TrAvia_act!O13)</f>
        <v>348.68036007841209</v>
      </c>
      <c r="P55" s="134">
        <f>IF(TrAvia_act!P40=0,"",SUMPRODUCT(P56:P58,TrAvia_act!P14:P16)/TrAvia_act!P13)</f>
        <v>350.75916348256249</v>
      </c>
      <c r="Q55" s="134">
        <f>IF(TrAvia_act!Q40=0,"",SUMPRODUCT(Q56:Q58,TrAvia_act!Q14:Q16)/TrAvia_act!Q13)</f>
        <v>348.26511112715338</v>
      </c>
    </row>
    <row r="56" spans="1:17" ht="11.45" customHeight="1" x14ac:dyDescent="0.25">
      <c r="A56" s="116" t="s">
        <v>23</v>
      </c>
      <c r="B56" s="77">
        <v>824.21002224355368</v>
      </c>
      <c r="C56" s="77">
        <v>804.50604421832634</v>
      </c>
      <c r="D56" s="77">
        <v>801.43921334982974</v>
      </c>
      <c r="E56" s="77">
        <v>801.42653854107471</v>
      </c>
      <c r="F56" s="77">
        <v>794.79573207678584</v>
      </c>
      <c r="G56" s="77">
        <v>781.76740129225277</v>
      </c>
      <c r="H56" s="77">
        <v>777.12243271590705</v>
      </c>
      <c r="I56" s="77">
        <v>779.34015720299715</v>
      </c>
      <c r="J56" s="77">
        <v>781.20993724119091</v>
      </c>
      <c r="K56" s="77">
        <v>777.58570805078477</v>
      </c>
      <c r="L56" s="77">
        <v>793.06642570025906</v>
      </c>
      <c r="M56" s="77">
        <v>770.4236882421103</v>
      </c>
      <c r="N56" s="77">
        <v>780.87935090042663</v>
      </c>
      <c r="O56" s="77">
        <v>787.73800055969787</v>
      </c>
      <c r="P56" s="77">
        <v>826.19170488078612</v>
      </c>
      <c r="Q56" s="77">
        <v>843.96948439317919</v>
      </c>
    </row>
    <row r="57" spans="1:17" ht="11.45" customHeight="1" x14ac:dyDescent="0.25">
      <c r="A57" s="116" t="s">
        <v>127</v>
      </c>
      <c r="B57" s="77">
        <v>323.54523926735806</v>
      </c>
      <c r="C57" s="77">
        <v>322.05792091402191</v>
      </c>
      <c r="D57" s="77">
        <v>325.14492409820406</v>
      </c>
      <c r="E57" s="77">
        <v>322.150272879716</v>
      </c>
      <c r="F57" s="77">
        <v>315.37106480746229</v>
      </c>
      <c r="G57" s="77">
        <v>312.39729857482666</v>
      </c>
      <c r="H57" s="77">
        <v>308.93230700893241</v>
      </c>
      <c r="I57" s="77">
        <v>307.74969931067227</v>
      </c>
      <c r="J57" s="77">
        <v>309.50131846030627</v>
      </c>
      <c r="K57" s="77">
        <v>307.31071261909705</v>
      </c>
      <c r="L57" s="77">
        <v>310.39877602775306</v>
      </c>
      <c r="M57" s="77">
        <v>311.58463312700616</v>
      </c>
      <c r="N57" s="77">
        <v>313.88647829401663</v>
      </c>
      <c r="O57" s="77">
        <v>315.14994733208874</v>
      </c>
      <c r="P57" s="77">
        <v>316.02388055586272</v>
      </c>
      <c r="Q57" s="77">
        <v>314.01530303622019</v>
      </c>
    </row>
    <row r="58" spans="1:17" ht="11.45" customHeight="1" x14ac:dyDescent="0.25">
      <c r="A58" s="116" t="s">
        <v>125</v>
      </c>
      <c r="B58" s="77">
        <v>492.6554364899481</v>
      </c>
      <c r="C58" s="77">
        <v>420.34661664362369</v>
      </c>
      <c r="D58" s="77">
        <v>416.52032296117909</v>
      </c>
      <c r="E58" s="77">
        <v>410.07339437719406</v>
      </c>
      <c r="F58" s="77">
        <v>416.73483535450498</v>
      </c>
      <c r="G58" s="77">
        <v>416.84443003499973</v>
      </c>
      <c r="H58" s="77">
        <v>415.77994832617327</v>
      </c>
      <c r="I58" s="77">
        <v>406.85204670390755</v>
      </c>
      <c r="J58" s="77">
        <v>412.14835859627448</v>
      </c>
      <c r="K58" s="77">
        <v>418.24520352242087</v>
      </c>
      <c r="L58" s="77">
        <v>419.16269080070396</v>
      </c>
      <c r="M58" s="77">
        <v>406.49332149637382</v>
      </c>
      <c r="N58" s="77">
        <v>412.87786617348968</v>
      </c>
      <c r="O58" s="77">
        <v>420.89699821033315</v>
      </c>
      <c r="P58" s="77">
        <v>422.74692015566774</v>
      </c>
      <c r="Q58" s="77">
        <v>424.9917248207181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481.87583021924127</v>
      </c>
      <c r="C59" s="133">
        <f>IF(TrAvia_act!C44=0,"",SUMPRODUCT(C60:C61,TrAvia_act!C18:C19)/TrAvia_act!C17)</f>
        <v>487.72352458617166</v>
      </c>
      <c r="D59" s="133">
        <f>IF(TrAvia_act!D44=0,"",SUMPRODUCT(D60:D61,TrAvia_act!D18:D19)/TrAvia_act!D17)</f>
        <v>485.15659168541396</v>
      </c>
      <c r="E59" s="133">
        <f>IF(TrAvia_act!E44=0,"",SUMPRODUCT(E60:E61,TrAvia_act!E18:E19)/TrAvia_act!E17)</f>
        <v>472.79221166188967</v>
      </c>
      <c r="F59" s="133">
        <f>IF(TrAvia_act!F44=0,"",SUMPRODUCT(F60:F61,TrAvia_act!F18:F19)/TrAvia_act!F17)</f>
        <v>472.20260405028756</v>
      </c>
      <c r="G59" s="133">
        <f>IF(TrAvia_act!G44=0,"",SUMPRODUCT(G60:G61,TrAvia_act!G18:G19)/TrAvia_act!G17)</f>
        <v>474.53313773525389</v>
      </c>
      <c r="H59" s="133">
        <f>IF(TrAvia_act!H44=0,"",SUMPRODUCT(H60:H61,TrAvia_act!H18:H19)/TrAvia_act!H17)</f>
        <v>447.95240486903344</v>
      </c>
      <c r="I59" s="133">
        <f>IF(TrAvia_act!I44=0,"",SUMPRODUCT(I60:I61,TrAvia_act!I18:I19)/TrAvia_act!I17)</f>
        <v>455.82432934668753</v>
      </c>
      <c r="J59" s="133">
        <f>IF(TrAvia_act!J44=0,"",SUMPRODUCT(J60:J61,TrAvia_act!J18:J19)/TrAvia_act!J17)</f>
        <v>432.77340422436328</v>
      </c>
      <c r="K59" s="133">
        <f>IF(TrAvia_act!K44=0,"",SUMPRODUCT(K60:K61,TrAvia_act!K18:K19)/TrAvia_act!K17)</f>
        <v>431.56516017785634</v>
      </c>
      <c r="L59" s="133">
        <f>IF(TrAvia_act!L44=0,"",SUMPRODUCT(L60:L61,TrAvia_act!L18:L19)/TrAvia_act!L17)</f>
        <v>442.99993393890026</v>
      </c>
      <c r="M59" s="133">
        <f>IF(TrAvia_act!M44=0,"",SUMPRODUCT(M60:M61,TrAvia_act!M18:M19)/TrAvia_act!M17)</f>
        <v>431.98053966888932</v>
      </c>
      <c r="N59" s="133">
        <f>IF(TrAvia_act!N44=0,"",SUMPRODUCT(N60:N61,TrAvia_act!N18:N19)/TrAvia_act!N17)</f>
        <v>417.60500054663203</v>
      </c>
      <c r="O59" s="133">
        <f>IF(TrAvia_act!O44=0,"",SUMPRODUCT(O60:O61,TrAvia_act!O18:O19)/TrAvia_act!O17)</f>
        <v>414.1452762748911</v>
      </c>
      <c r="P59" s="133">
        <f>IF(TrAvia_act!P44=0,"",SUMPRODUCT(P60:P61,TrAvia_act!P18:P19)/TrAvia_act!P17)</f>
        <v>415.97937034636516</v>
      </c>
      <c r="Q59" s="133">
        <f>IF(TrAvia_act!Q44=0,"",SUMPRODUCT(Q60:Q61,TrAvia_act!Q18:Q19)/TrAvia_act!Q17)</f>
        <v>420.37349173497626</v>
      </c>
    </row>
    <row r="60" spans="1:17" ht="11.45" customHeight="1" x14ac:dyDescent="0.25">
      <c r="A60" s="95" t="s">
        <v>126</v>
      </c>
      <c r="B60" s="75">
        <v>473.57612262930672</v>
      </c>
      <c r="C60" s="75">
        <v>469.36090636509584</v>
      </c>
      <c r="D60" s="75">
        <v>465.01951824505807</v>
      </c>
      <c r="E60" s="75">
        <v>452.11686013397667</v>
      </c>
      <c r="F60" s="75">
        <v>451.09086895648494</v>
      </c>
      <c r="G60" s="75">
        <v>456.93251736593521</v>
      </c>
      <c r="H60" s="75">
        <v>433.82350879109629</v>
      </c>
      <c r="I60" s="75">
        <v>444.19388212839885</v>
      </c>
      <c r="J60" s="75">
        <v>424.29192908611844</v>
      </c>
      <c r="K60" s="75">
        <v>419.51627644540707</v>
      </c>
      <c r="L60" s="75">
        <v>422.9463487113261</v>
      </c>
      <c r="M60" s="75">
        <v>419.84077526282351</v>
      </c>
      <c r="N60" s="75">
        <v>415.40661709228647</v>
      </c>
      <c r="O60" s="75">
        <v>410.32441643237104</v>
      </c>
      <c r="P60" s="75">
        <v>406.90107495119526</v>
      </c>
      <c r="Q60" s="75">
        <v>404.12496178226365</v>
      </c>
    </row>
    <row r="61" spans="1:17" ht="11.45" customHeight="1" x14ac:dyDescent="0.25">
      <c r="A61" s="93" t="s">
        <v>125</v>
      </c>
      <c r="B61" s="74">
        <v>649.78084109317149</v>
      </c>
      <c r="C61" s="74">
        <v>646.28406419035707</v>
      </c>
      <c r="D61" s="74">
        <v>641.61118620024456</v>
      </c>
      <c r="E61" s="74">
        <v>632.80270440638424</v>
      </c>
      <c r="F61" s="74">
        <v>621.68813265823258</v>
      </c>
      <c r="G61" s="74">
        <v>616.19942307650547</v>
      </c>
      <c r="H61" s="74">
        <v>581.55366849395614</v>
      </c>
      <c r="I61" s="74">
        <v>560.54360752250864</v>
      </c>
      <c r="J61" s="74">
        <v>532.47457878665909</v>
      </c>
      <c r="K61" s="74">
        <v>508.45420205789759</v>
      </c>
      <c r="L61" s="74">
        <v>481.70738850505933</v>
      </c>
      <c r="M61" s="74">
        <v>450.17327498772505</v>
      </c>
      <c r="N61" s="74">
        <v>422.72806205786679</v>
      </c>
      <c r="O61" s="74">
        <v>422.4518396674888</v>
      </c>
      <c r="P61" s="74">
        <v>429.34475633302276</v>
      </c>
      <c r="Q61" s="74">
        <v>432.2299733008897</v>
      </c>
    </row>
    <row r="63" spans="1:17" ht="11.45" customHeight="1" x14ac:dyDescent="0.25">
      <c r="A63" s="27" t="s">
        <v>141</v>
      </c>
      <c r="B63" s="26">
        <f t="shared" ref="B63:Q63" si="12">IF(B7=0,"",B18/B54)</f>
        <v>1.3159085686414751</v>
      </c>
      <c r="C63" s="26">
        <f t="shared" si="12"/>
        <v>1.4102741913450345</v>
      </c>
      <c r="D63" s="26">
        <f t="shared" si="12"/>
        <v>1.3505695593525513</v>
      </c>
      <c r="E63" s="26">
        <f t="shared" si="12"/>
        <v>1.3602278617675183</v>
      </c>
      <c r="F63" s="26">
        <f t="shared" si="12"/>
        <v>1.2999796108207042</v>
      </c>
      <c r="G63" s="26">
        <f t="shared" si="12"/>
        <v>1.3353370786586183</v>
      </c>
      <c r="H63" s="26">
        <f t="shared" si="12"/>
        <v>1.3440295130391251</v>
      </c>
      <c r="I63" s="26">
        <f t="shared" si="12"/>
        <v>1.3636396092111347</v>
      </c>
      <c r="J63" s="26">
        <f t="shared" si="12"/>
        <v>1.3674711482439625</v>
      </c>
      <c r="K63" s="26">
        <f t="shared" si="12"/>
        <v>1.1269965408049298</v>
      </c>
      <c r="L63" s="26">
        <f t="shared" si="12"/>
        <v>1.1137763618943128</v>
      </c>
      <c r="M63" s="26">
        <f t="shared" si="12"/>
        <v>1.1140333427385549</v>
      </c>
      <c r="N63" s="26">
        <f t="shared" si="12"/>
        <v>1.0518027850017431</v>
      </c>
      <c r="O63" s="26">
        <f t="shared" si="12"/>
        <v>1.0105342651561415</v>
      </c>
      <c r="P63" s="26">
        <f t="shared" si="12"/>
        <v>0.99429071794306245</v>
      </c>
      <c r="Q63" s="26">
        <f t="shared" si="12"/>
        <v>1.068759823551787</v>
      </c>
    </row>
    <row r="64" spans="1:17" ht="11.45" customHeight="1" x14ac:dyDescent="0.25">
      <c r="A64" s="130" t="s">
        <v>39</v>
      </c>
      <c r="B64" s="137">
        <f t="shared" ref="B64:Q64" si="13">IF(B8=0,"",B19/B55)</f>
        <v>1.3157524285865076</v>
      </c>
      <c r="C64" s="137">
        <f t="shared" si="13"/>
        <v>1.4101915724995087</v>
      </c>
      <c r="D64" s="137">
        <f t="shared" si="13"/>
        <v>1.3504930813701104</v>
      </c>
      <c r="E64" s="137">
        <f t="shared" si="13"/>
        <v>1.3601603155109439</v>
      </c>
      <c r="F64" s="137">
        <f t="shared" si="13"/>
        <v>1.2999181930626498</v>
      </c>
      <c r="G64" s="137">
        <f t="shared" si="13"/>
        <v>1.3352565155180662</v>
      </c>
      <c r="H64" s="137">
        <f t="shared" si="13"/>
        <v>1.343915300925397</v>
      </c>
      <c r="I64" s="137">
        <f t="shared" si="13"/>
        <v>1.3635242763941853</v>
      </c>
      <c r="J64" s="137">
        <f t="shared" si="13"/>
        <v>1.3672296363160048</v>
      </c>
      <c r="K64" s="137">
        <f t="shared" si="13"/>
        <v>1.1269021221585356</v>
      </c>
      <c r="L64" s="137">
        <f t="shared" si="13"/>
        <v>1.1137174560573524</v>
      </c>
      <c r="M64" s="137">
        <f t="shared" si="13"/>
        <v>1.1139759956246631</v>
      </c>
      <c r="N64" s="137">
        <f t="shared" si="13"/>
        <v>1.0517787724364214</v>
      </c>
      <c r="O64" s="137">
        <f t="shared" si="13"/>
        <v>1.0105290174550394</v>
      </c>
      <c r="P64" s="137">
        <f t="shared" si="13"/>
        <v>0.99429365575114192</v>
      </c>
      <c r="Q64" s="137">
        <f t="shared" si="13"/>
        <v>1.0687237119040365</v>
      </c>
    </row>
    <row r="65" spans="1:17" ht="11.45" customHeight="1" x14ac:dyDescent="0.25">
      <c r="A65" s="116" t="s">
        <v>23</v>
      </c>
      <c r="B65" s="108">
        <f t="shared" ref="B65:Q65" si="14">IF(B9=0,"",B20/B56)</f>
        <v>1.0228884635660196</v>
      </c>
      <c r="C65" s="108">
        <f t="shared" si="14"/>
        <v>0.98552330008430278</v>
      </c>
      <c r="D65" s="108">
        <f t="shared" si="14"/>
        <v>0.98718246530069909</v>
      </c>
      <c r="E65" s="108">
        <f t="shared" si="14"/>
        <v>0.9849805206197596</v>
      </c>
      <c r="F65" s="108">
        <f t="shared" si="14"/>
        <v>1.0187724046603623</v>
      </c>
      <c r="G65" s="108">
        <f t="shared" si="14"/>
        <v>0.99512904296292815</v>
      </c>
      <c r="H65" s="108">
        <f t="shared" si="14"/>
        <v>1.0028505456031629</v>
      </c>
      <c r="I65" s="108">
        <f t="shared" si="14"/>
        <v>1.0132014434210763</v>
      </c>
      <c r="J65" s="108">
        <f t="shared" si="14"/>
        <v>0.99829269255410802</v>
      </c>
      <c r="K65" s="108">
        <f t="shared" si="14"/>
        <v>1.0003221899220935</v>
      </c>
      <c r="L65" s="108">
        <f t="shared" si="14"/>
        <v>0.99703298312293942</v>
      </c>
      <c r="M65" s="108">
        <f t="shared" si="14"/>
        <v>0.99666716792407017</v>
      </c>
      <c r="N65" s="108">
        <f t="shared" si="14"/>
        <v>0.99611454385971498</v>
      </c>
      <c r="O65" s="108">
        <f t="shared" si="14"/>
        <v>0.99679875029203258</v>
      </c>
      <c r="P65" s="108">
        <f t="shared" si="14"/>
        <v>1.0029653324546124</v>
      </c>
      <c r="Q65" s="108">
        <f t="shared" si="14"/>
        <v>0.99165587302828184</v>
      </c>
    </row>
    <row r="66" spans="1:17" ht="11.45" customHeight="1" x14ac:dyDescent="0.25">
      <c r="A66" s="116" t="s">
        <v>127</v>
      </c>
      <c r="B66" s="108">
        <f t="shared" ref="B66:Q66" si="15">IF(B10=0,"",B21/B57)</f>
        <v>1.3206303771021559</v>
      </c>
      <c r="C66" s="108">
        <f t="shared" si="15"/>
        <v>1.4157693050734483</v>
      </c>
      <c r="D66" s="108">
        <f t="shared" si="15"/>
        <v>1.3555846037861092</v>
      </c>
      <c r="E66" s="108">
        <f t="shared" si="15"/>
        <v>1.3651530216428602</v>
      </c>
      <c r="F66" s="108">
        <f t="shared" si="15"/>
        <v>1.3045859397069965</v>
      </c>
      <c r="G66" s="108">
        <f t="shared" si="15"/>
        <v>1.3413184376919423</v>
      </c>
      <c r="H66" s="108">
        <f t="shared" si="15"/>
        <v>1.3508822551614008</v>
      </c>
      <c r="I66" s="108">
        <f t="shared" si="15"/>
        <v>1.3707636128856215</v>
      </c>
      <c r="J66" s="108">
        <f t="shared" si="15"/>
        <v>1.3790611877157624</v>
      </c>
      <c r="K66" s="108">
        <f t="shared" si="15"/>
        <v>1.1321679462168952</v>
      </c>
      <c r="L66" s="108">
        <f t="shared" si="15"/>
        <v>1.1185498459469103</v>
      </c>
      <c r="M66" s="108">
        <f t="shared" si="15"/>
        <v>1.1188898364770339</v>
      </c>
      <c r="N66" s="108">
        <f t="shared" si="15"/>
        <v>1.0540524474633248</v>
      </c>
      <c r="O66" s="108">
        <f t="shared" si="15"/>
        <v>1.0110172989899124</v>
      </c>
      <c r="P66" s="108">
        <f t="shared" si="15"/>
        <v>0.9940296564430483</v>
      </c>
      <c r="Q66" s="108">
        <f t="shared" si="15"/>
        <v>1.0709987936908663</v>
      </c>
    </row>
    <row r="67" spans="1:17" ht="11.45" customHeight="1" x14ac:dyDescent="0.25">
      <c r="A67" s="116" t="s">
        <v>125</v>
      </c>
      <c r="B67" s="108">
        <f t="shared" ref="B67:Q67" si="16">IF(B11=0,"",B22/B58)</f>
        <v>1.3206303771021559</v>
      </c>
      <c r="C67" s="108">
        <f t="shared" si="16"/>
        <v>1.4157693050734486</v>
      </c>
      <c r="D67" s="108">
        <f t="shared" si="16"/>
        <v>1.3555846037861095</v>
      </c>
      <c r="E67" s="108">
        <f t="shared" si="16"/>
        <v>1.36515302164286</v>
      </c>
      <c r="F67" s="108">
        <f t="shared" si="16"/>
        <v>1.3045859397069963</v>
      </c>
      <c r="G67" s="108">
        <f t="shared" si="16"/>
        <v>1.3413184376919423</v>
      </c>
      <c r="H67" s="108">
        <f t="shared" si="16"/>
        <v>1.3508822551614008</v>
      </c>
      <c r="I67" s="108">
        <f t="shared" si="16"/>
        <v>1.3707636128856213</v>
      </c>
      <c r="J67" s="108">
        <f t="shared" si="16"/>
        <v>1.3790611877157624</v>
      </c>
      <c r="K67" s="108">
        <f t="shared" si="16"/>
        <v>1.1321679462168952</v>
      </c>
      <c r="L67" s="108">
        <f t="shared" si="16"/>
        <v>1.1185498459469103</v>
      </c>
      <c r="M67" s="108">
        <f t="shared" si="16"/>
        <v>1.1188898364770341</v>
      </c>
      <c r="N67" s="108">
        <f t="shared" si="16"/>
        <v>1.054052447463325</v>
      </c>
      <c r="O67" s="108">
        <f t="shared" si="16"/>
        <v>1.0110172989899127</v>
      </c>
      <c r="P67" s="108">
        <f t="shared" si="16"/>
        <v>0.99402965644304841</v>
      </c>
      <c r="Q67" s="108">
        <f t="shared" si="16"/>
        <v>1.0709987936908663</v>
      </c>
    </row>
    <row r="68" spans="1:17" ht="11.45" customHeight="1" x14ac:dyDescent="0.25">
      <c r="A68" s="128" t="s">
        <v>18</v>
      </c>
      <c r="B68" s="136">
        <f t="shared" ref="B68:Q68" si="17">IF(B12=0,"",B23/B59)</f>
        <v>1.3206303771021559</v>
      </c>
      <c r="C68" s="136">
        <f t="shared" si="17"/>
        <v>1.4157693050734486</v>
      </c>
      <c r="D68" s="136">
        <f t="shared" si="17"/>
        <v>1.3555846037861092</v>
      </c>
      <c r="E68" s="136">
        <f t="shared" si="17"/>
        <v>1.3651530216428598</v>
      </c>
      <c r="F68" s="136">
        <f t="shared" si="17"/>
        <v>1.3045859397069968</v>
      </c>
      <c r="G68" s="136">
        <f t="shared" si="17"/>
        <v>1.3413184376919418</v>
      </c>
      <c r="H68" s="136">
        <f t="shared" si="17"/>
        <v>1.3508822551614008</v>
      </c>
      <c r="I68" s="136">
        <f t="shared" si="17"/>
        <v>1.3707636128856215</v>
      </c>
      <c r="J68" s="136">
        <f t="shared" si="17"/>
        <v>1.3790611877157626</v>
      </c>
      <c r="K68" s="136">
        <f t="shared" si="17"/>
        <v>1.1321679462168952</v>
      </c>
      <c r="L68" s="136">
        <f t="shared" si="17"/>
        <v>1.1185498459469103</v>
      </c>
      <c r="M68" s="136">
        <f t="shared" si="17"/>
        <v>1.1188898364770341</v>
      </c>
      <c r="N68" s="136">
        <f t="shared" si="17"/>
        <v>1.0540524474633248</v>
      </c>
      <c r="O68" s="136">
        <f t="shared" si="17"/>
        <v>1.0110172989899122</v>
      </c>
      <c r="P68" s="136">
        <f t="shared" si="17"/>
        <v>0.9940296564430483</v>
      </c>
      <c r="Q68" s="136">
        <f t="shared" si="17"/>
        <v>1.0709987936908663</v>
      </c>
    </row>
    <row r="69" spans="1:17" ht="11.45" customHeight="1" x14ac:dyDescent="0.25">
      <c r="A69" s="95" t="s">
        <v>126</v>
      </c>
      <c r="B69" s="106">
        <f t="shared" ref="B69:Q69" si="18">IF(B13=0,"",B24/B60)</f>
        <v>1.3206303771021559</v>
      </c>
      <c r="C69" s="106">
        <f t="shared" si="18"/>
        <v>1.4157693050734486</v>
      </c>
      <c r="D69" s="106">
        <f t="shared" si="18"/>
        <v>1.3555846037861092</v>
      </c>
      <c r="E69" s="106">
        <f t="shared" si="18"/>
        <v>1.36515302164286</v>
      </c>
      <c r="F69" s="106">
        <f t="shared" si="18"/>
        <v>1.3045859397069965</v>
      </c>
      <c r="G69" s="106">
        <f t="shared" si="18"/>
        <v>1.341318437691942</v>
      </c>
      <c r="H69" s="106">
        <f t="shared" si="18"/>
        <v>1.350882255161401</v>
      </c>
      <c r="I69" s="106">
        <f t="shared" si="18"/>
        <v>1.3707636128856218</v>
      </c>
      <c r="J69" s="106">
        <f t="shared" si="18"/>
        <v>1.3790611877157624</v>
      </c>
      <c r="K69" s="106">
        <f t="shared" si="18"/>
        <v>1.1321679462168952</v>
      </c>
      <c r="L69" s="106">
        <f t="shared" si="18"/>
        <v>1.1185498459469101</v>
      </c>
      <c r="M69" s="106">
        <f t="shared" si="18"/>
        <v>1.1188898364770339</v>
      </c>
      <c r="N69" s="106">
        <f t="shared" si="18"/>
        <v>1.0540524474633248</v>
      </c>
      <c r="O69" s="106">
        <f t="shared" si="18"/>
        <v>1.0110172989899124</v>
      </c>
      <c r="P69" s="106">
        <f t="shared" si="18"/>
        <v>0.99402965644304819</v>
      </c>
      <c r="Q69" s="106">
        <f t="shared" si="18"/>
        <v>1.0709987936908663</v>
      </c>
    </row>
    <row r="70" spans="1:17" ht="11.45" customHeight="1" x14ac:dyDescent="0.25">
      <c r="A70" s="93" t="s">
        <v>125</v>
      </c>
      <c r="B70" s="105">
        <f t="shared" ref="B70:Q70" si="19">IF(B14=0,"",B25/B61)</f>
        <v>1.3206303771021557</v>
      </c>
      <c r="C70" s="105">
        <f t="shared" si="19"/>
        <v>1.4157693050734486</v>
      </c>
      <c r="D70" s="105">
        <f t="shared" si="19"/>
        <v>1.3555846037861092</v>
      </c>
      <c r="E70" s="105">
        <f t="shared" si="19"/>
        <v>1.3651530216428602</v>
      </c>
      <c r="F70" s="105">
        <f t="shared" si="19"/>
        <v>1.3045859397069965</v>
      </c>
      <c r="G70" s="105">
        <f t="shared" si="19"/>
        <v>1.341318437691942</v>
      </c>
      <c r="H70" s="105">
        <f t="shared" si="19"/>
        <v>1.3508822551614008</v>
      </c>
      <c r="I70" s="105">
        <f t="shared" si="19"/>
        <v>1.3707636128856213</v>
      </c>
      <c r="J70" s="105">
        <f t="shared" si="19"/>
        <v>1.3790611877157624</v>
      </c>
      <c r="K70" s="105">
        <f t="shared" si="19"/>
        <v>1.1321679462168952</v>
      </c>
      <c r="L70" s="105">
        <f t="shared" si="19"/>
        <v>1.1185498459469103</v>
      </c>
      <c r="M70" s="105">
        <f t="shared" si="19"/>
        <v>1.1188898364770341</v>
      </c>
      <c r="N70" s="105">
        <f t="shared" si="19"/>
        <v>1.0540524474633248</v>
      </c>
      <c r="O70" s="105">
        <f t="shared" si="19"/>
        <v>1.0110172989899124</v>
      </c>
      <c r="P70" s="105">
        <f t="shared" si="19"/>
        <v>0.9940296564430483</v>
      </c>
      <c r="Q70" s="105">
        <f t="shared" si="19"/>
        <v>1.0709987936908663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1.3612310907273384</v>
      </c>
      <c r="C74" s="108">
        <v>1.3552824950884548</v>
      </c>
      <c r="D74" s="108">
        <v>1.3480851234037501</v>
      </c>
      <c r="E74" s="108">
        <v>1.340927206903924</v>
      </c>
      <c r="F74" s="108">
        <v>1.3490122232205488</v>
      </c>
      <c r="G74" s="108">
        <v>1.3444167488194334</v>
      </c>
      <c r="H74" s="108">
        <v>1.3421031776659729</v>
      </c>
      <c r="I74" s="108">
        <v>1.3402732801976447</v>
      </c>
      <c r="J74" s="108">
        <v>1.3349286823345139</v>
      </c>
      <c r="K74" s="108">
        <v>1.3272879828805417</v>
      </c>
      <c r="L74" s="108">
        <v>1.3281065683051299</v>
      </c>
      <c r="M74" s="108">
        <v>1.3318663032907829</v>
      </c>
      <c r="N74" s="108">
        <v>1.3306248590251304</v>
      </c>
      <c r="O74" s="108">
        <v>1.3284696186906837</v>
      </c>
      <c r="P74" s="108">
        <v>1.3306402830594888</v>
      </c>
      <c r="Q74" s="108">
        <v>1.3334646376867738</v>
      </c>
    </row>
    <row r="75" spans="1:17" ht="11.45" customHeight="1" x14ac:dyDescent="0.25">
      <c r="A75" s="116" t="s">
        <v>127</v>
      </c>
      <c r="B75" s="108">
        <v>0.93225599807175052</v>
      </c>
      <c r="C75" s="108">
        <v>0.93053696714327305</v>
      </c>
      <c r="D75" s="108">
        <v>0.92152422270789658</v>
      </c>
      <c r="E75" s="108">
        <v>0.91223585612687041</v>
      </c>
      <c r="F75" s="108">
        <v>0.90301700096693782</v>
      </c>
      <c r="G75" s="108">
        <v>0.89840780920227814</v>
      </c>
      <c r="H75" s="108">
        <v>0.89094684777156696</v>
      </c>
      <c r="I75" s="108">
        <v>0.8763495912452679</v>
      </c>
      <c r="J75" s="108">
        <v>0.89090319160386422</v>
      </c>
      <c r="K75" s="108">
        <v>0.88172412268626632</v>
      </c>
      <c r="L75" s="108">
        <v>0.88166924532261381</v>
      </c>
      <c r="M75" s="108">
        <v>0.88095736304878969</v>
      </c>
      <c r="N75" s="108">
        <v>0.879295756995777</v>
      </c>
      <c r="O75" s="108">
        <v>0.87808250008936761</v>
      </c>
      <c r="P75" s="108">
        <v>0.87960328882981142</v>
      </c>
      <c r="Q75" s="108">
        <v>0.88028233156104529</v>
      </c>
    </row>
    <row r="76" spans="1:17" ht="11.45" customHeight="1" x14ac:dyDescent="0.25">
      <c r="A76" s="116" t="s">
        <v>125</v>
      </c>
      <c r="B76" s="108">
        <v>1.6718241931682016</v>
      </c>
      <c r="C76" s="108">
        <v>1.6897894093513122</v>
      </c>
      <c r="D76" s="108">
        <v>1.6925120930590858</v>
      </c>
      <c r="E76" s="108">
        <v>1.6902877331559407</v>
      </c>
      <c r="F76" s="108">
        <v>1.7036985277502326</v>
      </c>
      <c r="G76" s="108">
        <v>1.7032544278376218</v>
      </c>
      <c r="H76" s="108">
        <v>1.6945861628506118</v>
      </c>
      <c r="I76" s="108">
        <v>1.6994050065547006</v>
      </c>
      <c r="J76" s="108">
        <v>1.6807345679451766</v>
      </c>
      <c r="K76" s="108">
        <v>1.6704988705380828</v>
      </c>
      <c r="L76" s="108">
        <v>1.6169177383463598</v>
      </c>
      <c r="M76" s="108">
        <v>1.6164125579088453</v>
      </c>
      <c r="N76" s="108">
        <v>1.6187029808625353</v>
      </c>
      <c r="O76" s="108">
        <v>1.6167557591649477</v>
      </c>
      <c r="P76" s="108">
        <v>1.6103365449832046</v>
      </c>
      <c r="Q76" s="108">
        <v>1.6101786488281535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0.91790432456535276</v>
      </c>
      <c r="C78" s="106">
        <v>0.93325590432354499</v>
      </c>
      <c r="D78" s="106">
        <v>0.93988342765022892</v>
      </c>
      <c r="E78" s="106">
        <v>0.91722185983199711</v>
      </c>
      <c r="F78" s="106">
        <v>0.91880668199265825</v>
      </c>
      <c r="G78" s="106">
        <v>0.94913564127263472</v>
      </c>
      <c r="H78" s="106">
        <v>0.90220012731653476</v>
      </c>
      <c r="I78" s="106">
        <v>0.93254839055936345</v>
      </c>
      <c r="J78" s="106">
        <v>0.89729432521172237</v>
      </c>
      <c r="K78" s="106">
        <v>0.9059421099342827</v>
      </c>
      <c r="L78" s="106">
        <v>0.91909174501840285</v>
      </c>
      <c r="M78" s="106">
        <v>0.91306731091340376</v>
      </c>
      <c r="N78" s="106">
        <v>0.91763609126905876</v>
      </c>
      <c r="O78" s="106">
        <v>0.91643227415797446</v>
      </c>
      <c r="P78" s="106">
        <v>0.9324193343503594</v>
      </c>
      <c r="Q78" s="106">
        <v>0.93497102495630968</v>
      </c>
    </row>
    <row r="79" spans="1:17" ht="11.45" customHeight="1" x14ac:dyDescent="0.25">
      <c r="A79" s="93" t="s">
        <v>125</v>
      </c>
      <c r="B79" s="105">
        <v>1.9238557955827149</v>
      </c>
      <c r="C79" s="105">
        <v>1.9238501923502012</v>
      </c>
      <c r="D79" s="105">
        <v>1.9251140036844065</v>
      </c>
      <c r="E79" s="105">
        <v>1.9215105027488419</v>
      </c>
      <c r="F79" s="105">
        <v>1.9214459628220422</v>
      </c>
      <c r="G79" s="105">
        <v>1.9222109789424691</v>
      </c>
      <c r="H79" s="105">
        <v>1.8408576600553148</v>
      </c>
      <c r="I79" s="105">
        <v>1.8044969035029914</v>
      </c>
      <c r="J79" s="105">
        <v>1.7289230996859037</v>
      </c>
      <c r="K79" s="105">
        <v>1.6581716371110407</v>
      </c>
      <c r="L79" s="105">
        <v>1.5947364674453346</v>
      </c>
      <c r="M79" s="105">
        <v>1.5022085105183347</v>
      </c>
      <c r="N79" s="105">
        <v>1.4178030431370365</v>
      </c>
      <c r="O79" s="105">
        <v>1.424557819996856</v>
      </c>
      <c r="P79" s="105">
        <v>1.4429285709397874</v>
      </c>
      <c r="Q79" s="105">
        <v>1.4764794729186785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302.98659999999978</v>
      </c>
      <c r="C4" s="100">
        <v>448.43144120262008</v>
      </c>
      <c r="D4" s="100">
        <v>454.45263156136804</v>
      </c>
      <c r="E4" s="100">
        <v>550.48185548298</v>
      </c>
      <c r="F4" s="100">
        <v>520.7164636952881</v>
      </c>
      <c r="G4" s="100">
        <v>607.61621810401869</v>
      </c>
      <c r="H4" s="100">
        <v>617.10622146410412</v>
      </c>
      <c r="I4" s="100">
        <v>670.99319449455595</v>
      </c>
      <c r="J4" s="100">
        <v>677.20695990127217</v>
      </c>
      <c r="K4" s="100">
        <v>528.82279881487216</v>
      </c>
      <c r="L4" s="100">
        <v>550.31085481246146</v>
      </c>
      <c r="M4" s="100">
        <v>575.04449999999883</v>
      </c>
      <c r="N4" s="100">
        <v>525.57963967516673</v>
      </c>
      <c r="O4" s="100">
        <v>516.30220000000008</v>
      </c>
      <c r="P4" s="100">
        <v>537.94400944884262</v>
      </c>
      <c r="Q4" s="100">
        <v>571.96000704412108</v>
      </c>
    </row>
    <row r="5" spans="1:17" ht="11.45" customHeight="1" x14ac:dyDescent="0.25">
      <c r="A5" s="141" t="s">
        <v>91</v>
      </c>
      <c r="B5" s="140">
        <f t="shared" ref="B5:Q5" si="0">B4</f>
        <v>302.98659999999978</v>
      </c>
      <c r="C5" s="140">
        <f t="shared" si="0"/>
        <v>448.43144120262008</v>
      </c>
      <c r="D5" s="140">
        <f t="shared" si="0"/>
        <v>454.45263156136804</v>
      </c>
      <c r="E5" s="140">
        <f t="shared" si="0"/>
        <v>550.48185548298</v>
      </c>
      <c r="F5" s="140">
        <f t="shared" si="0"/>
        <v>520.7164636952881</v>
      </c>
      <c r="G5" s="140">
        <f t="shared" si="0"/>
        <v>607.61621810401869</v>
      </c>
      <c r="H5" s="140">
        <f t="shared" si="0"/>
        <v>617.10622146410412</v>
      </c>
      <c r="I5" s="140">
        <f t="shared" si="0"/>
        <v>670.99319449455595</v>
      </c>
      <c r="J5" s="140">
        <f t="shared" si="0"/>
        <v>677.20695990127217</v>
      </c>
      <c r="K5" s="140">
        <f t="shared" si="0"/>
        <v>528.82279881487216</v>
      </c>
      <c r="L5" s="140">
        <f t="shared" si="0"/>
        <v>550.31085481246146</v>
      </c>
      <c r="M5" s="140">
        <f t="shared" si="0"/>
        <v>575.04449999999883</v>
      </c>
      <c r="N5" s="140">
        <f t="shared" si="0"/>
        <v>525.57963967516673</v>
      </c>
      <c r="O5" s="140">
        <f t="shared" si="0"/>
        <v>516.30220000000008</v>
      </c>
      <c r="P5" s="140">
        <f t="shared" si="0"/>
        <v>537.94400944884262</v>
      </c>
      <c r="Q5" s="140">
        <f t="shared" si="0"/>
        <v>571.96000704412108</v>
      </c>
    </row>
    <row r="7" spans="1:17" ht="11.45" customHeight="1" x14ac:dyDescent="0.25">
      <c r="A7" s="27" t="s">
        <v>100</v>
      </c>
      <c r="B7" s="71">
        <f t="shared" ref="B7:Q7" si="1">SUM(B8,B12)</f>
        <v>302.98659999999984</v>
      </c>
      <c r="C7" s="71">
        <f t="shared" si="1"/>
        <v>448.43144120262008</v>
      </c>
      <c r="D7" s="71">
        <f t="shared" si="1"/>
        <v>454.45263156136792</v>
      </c>
      <c r="E7" s="71">
        <f t="shared" si="1"/>
        <v>550.48185548298</v>
      </c>
      <c r="F7" s="71">
        <f t="shared" si="1"/>
        <v>520.71646369528821</v>
      </c>
      <c r="G7" s="71">
        <f t="shared" si="1"/>
        <v>607.61621810401857</v>
      </c>
      <c r="H7" s="71">
        <f t="shared" si="1"/>
        <v>617.10622146410401</v>
      </c>
      <c r="I7" s="71">
        <f t="shared" si="1"/>
        <v>670.99319449455595</v>
      </c>
      <c r="J7" s="71">
        <f t="shared" si="1"/>
        <v>677.20695990127228</v>
      </c>
      <c r="K7" s="71">
        <f t="shared" si="1"/>
        <v>528.82279881487216</v>
      </c>
      <c r="L7" s="71">
        <f t="shared" si="1"/>
        <v>550.31085481246157</v>
      </c>
      <c r="M7" s="71">
        <f t="shared" si="1"/>
        <v>575.04449999999895</v>
      </c>
      <c r="N7" s="71">
        <f t="shared" si="1"/>
        <v>525.57963967516673</v>
      </c>
      <c r="O7" s="71">
        <f t="shared" si="1"/>
        <v>516.30219999999997</v>
      </c>
      <c r="P7" s="71">
        <f t="shared" si="1"/>
        <v>537.94400944884262</v>
      </c>
      <c r="Q7" s="71">
        <f t="shared" si="1"/>
        <v>571.96000704412097</v>
      </c>
    </row>
    <row r="8" spans="1:17" ht="11.45" customHeight="1" x14ac:dyDescent="0.25">
      <c r="A8" s="130" t="s">
        <v>39</v>
      </c>
      <c r="B8" s="139">
        <f t="shared" ref="B8:Q8" si="2">SUM(B9:B11)</f>
        <v>293.25338974239764</v>
      </c>
      <c r="C8" s="139">
        <f t="shared" si="2"/>
        <v>441.76327489093103</v>
      </c>
      <c r="D8" s="139">
        <f t="shared" si="2"/>
        <v>447.60110957734935</v>
      </c>
      <c r="E8" s="139">
        <f t="shared" si="2"/>
        <v>543.00742756560703</v>
      </c>
      <c r="F8" s="139">
        <f t="shared" si="2"/>
        <v>513.84064928599696</v>
      </c>
      <c r="G8" s="139">
        <f t="shared" si="2"/>
        <v>599.50480771397338</v>
      </c>
      <c r="H8" s="139">
        <f t="shared" si="2"/>
        <v>606.9381678431713</v>
      </c>
      <c r="I8" s="139">
        <f t="shared" si="2"/>
        <v>660.24748213070416</v>
      </c>
      <c r="J8" s="139">
        <f t="shared" si="2"/>
        <v>663.26628926223134</v>
      </c>
      <c r="K8" s="139">
        <f t="shared" si="2"/>
        <v>519.2972530480348</v>
      </c>
      <c r="L8" s="139">
        <f t="shared" si="2"/>
        <v>543.57392862317022</v>
      </c>
      <c r="M8" s="139">
        <f t="shared" si="2"/>
        <v>568.30417134529421</v>
      </c>
      <c r="N8" s="139">
        <f t="shared" si="2"/>
        <v>520.01705538399631</v>
      </c>
      <c r="O8" s="139">
        <f t="shared" si="2"/>
        <v>510.75070046701455</v>
      </c>
      <c r="P8" s="139">
        <f t="shared" si="2"/>
        <v>531.95929182122177</v>
      </c>
      <c r="Q8" s="139">
        <f t="shared" si="2"/>
        <v>562.86244938739333</v>
      </c>
    </row>
    <row r="9" spans="1:17" ht="11.45" customHeight="1" x14ac:dyDescent="0.25">
      <c r="A9" s="116" t="s">
        <v>23</v>
      </c>
      <c r="B9" s="70">
        <v>3.7350324399998418</v>
      </c>
      <c r="C9" s="70">
        <v>4.0023884075846281</v>
      </c>
      <c r="D9" s="70">
        <v>4.5219081968995312</v>
      </c>
      <c r="E9" s="70">
        <v>5.1641472469965368</v>
      </c>
      <c r="F9" s="70">
        <v>6.5767917815151877</v>
      </c>
      <c r="G9" s="70">
        <v>7.8235518061374139</v>
      </c>
      <c r="H9" s="70">
        <v>9.066358939284008</v>
      </c>
      <c r="I9" s="70">
        <v>9.9331473703320139</v>
      </c>
      <c r="J9" s="70">
        <v>15.048216828591807</v>
      </c>
      <c r="K9" s="70">
        <v>18.410683833097366</v>
      </c>
      <c r="L9" s="70">
        <v>19.351673832965094</v>
      </c>
      <c r="M9" s="70">
        <v>20.442051973396513</v>
      </c>
      <c r="N9" s="70">
        <v>19.327161794057968</v>
      </c>
      <c r="O9" s="70">
        <v>17.301457816296416</v>
      </c>
      <c r="P9" s="70">
        <v>15.853495276323036</v>
      </c>
      <c r="Q9" s="70">
        <v>14.975683394770376</v>
      </c>
    </row>
    <row r="10" spans="1:17" ht="11.45" customHeight="1" x14ac:dyDescent="0.25">
      <c r="A10" s="116" t="s">
        <v>127</v>
      </c>
      <c r="B10" s="70">
        <v>220.90154446109858</v>
      </c>
      <c r="C10" s="70">
        <v>270.0595265797902</v>
      </c>
      <c r="D10" s="70">
        <v>297.73865195101121</v>
      </c>
      <c r="E10" s="70">
        <v>341.50944685067225</v>
      </c>
      <c r="F10" s="70">
        <v>386.23939031209312</v>
      </c>
      <c r="G10" s="70">
        <v>457.01983321844807</v>
      </c>
      <c r="H10" s="70">
        <v>491.31085456657024</v>
      </c>
      <c r="I10" s="70">
        <v>525.33546180085182</v>
      </c>
      <c r="J10" s="70">
        <v>498.91264177214845</v>
      </c>
      <c r="K10" s="70">
        <v>387.96262394458205</v>
      </c>
      <c r="L10" s="70">
        <v>393.86183907851</v>
      </c>
      <c r="M10" s="70">
        <v>404.85158225834294</v>
      </c>
      <c r="N10" s="70">
        <v>362.30828586361008</v>
      </c>
      <c r="O10" s="70">
        <v>339.76597980241576</v>
      </c>
      <c r="P10" s="70">
        <v>345.92201429230761</v>
      </c>
      <c r="Q10" s="70">
        <v>374.34631149433397</v>
      </c>
    </row>
    <row r="11" spans="1:17" ht="11.45" customHeight="1" x14ac:dyDescent="0.25">
      <c r="A11" s="116" t="s">
        <v>125</v>
      </c>
      <c r="B11" s="70">
        <v>68.616812841299208</v>
      </c>
      <c r="C11" s="70">
        <v>167.70135990355615</v>
      </c>
      <c r="D11" s="70">
        <v>145.34054942943865</v>
      </c>
      <c r="E11" s="70">
        <v>196.33383346793826</v>
      </c>
      <c r="F11" s="70">
        <v>121.02446719238867</v>
      </c>
      <c r="G11" s="70">
        <v>134.66142268938796</v>
      </c>
      <c r="H11" s="70">
        <v>106.5609543373171</v>
      </c>
      <c r="I11" s="70">
        <v>124.97887295952033</v>
      </c>
      <c r="J11" s="70">
        <v>149.30543066149107</v>
      </c>
      <c r="K11" s="70">
        <v>112.92394527035535</v>
      </c>
      <c r="L11" s="70">
        <v>130.36041571169511</v>
      </c>
      <c r="M11" s="70">
        <v>143.01053711355468</v>
      </c>
      <c r="N11" s="70">
        <v>138.38160772632824</v>
      </c>
      <c r="O11" s="70">
        <v>153.68326284830241</v>
      </c>
      <c r="P11" s="70">
        <v>170.1837822525911</v>
      </c>
      <c r="Q11" s="70">
        <v>173.54045449828897</v>
      </c>
    </row>
    <row r="12" spans="1:17" ht="11.45" customHeight="1" x14ac:dyDescent="0.25">
      <c r="A12" s="128" t="s">
        <v>18</v>
      </c>
      <c r="B12" s="138">
        <f t="shared" ref="B12:Q12" si="3">SUM(B13:B14)</f>
        <v>9.7332102576021757</v>
      </c>
      <c r="C12" s="138">
        <f t="shared" si="3"/>
        <v>6.668166311689026</v>
      </c>
      <c r="D12" s="138">
        <f t="shared" si="3"/>
        <v>6.8515219840185875</v>
      </c>
      <c r="E12" s="138">
        <f t="shared" si="3"/>
        <v>7.4744279173729273</v>
      </c>
      <c r="F12" s="138">
        <f t="shared" si="3"/>
        <v>6.8758144092912286</v>
      </c>
      <c r="G12" s="138">
        <f t="shared" si="3"/>
        <v>8.1114103900452417</v>
      </c>
      <c r="H12" s="138">
        <f t="shared" si="3"/>
        <v>10.168053620932715</v>
      </c>
      <c r="I12" s="138">
        <f t="shared" si="3"/>
        <v>10.745712363851837</v>
      </c>
      <c r="J12" s="138">
        <f t="shared" si="3"/>
        <v>13.94067063904096</v>
      </c>
      <c r="K12" s="138">
        <f t="shared" si="3"/>
        <v>9.5255457668373928</v>
      </c>
      <c r="L12" s="138">
        <f t="shared" si="3"/>
        <v>6.7369261892913119</v>
      </c>
      <c r="M12" s="138">
        <f t="shared" si="3"/>
        <v>6.7403286547047001</v>
      </c>
      <c r="N12" s="138">
        <f t="shared" si="3"/>
        <v>5.5625842911704151</v>
      </c>
      <c r="O12" s="138">
        <f t="shared" si="3"/>
        <v>5.5514995329853836</v>
      </c>
      <c r="P12" s="138">
        <f t="shared" si="3"/>
        <v>5.9847176276208849</v>
      </c>
      <c r="Q12" s="138">
        <f t="shared" si="3"/>
        <v>9.097557656727691</v>
      </c>
    </row>
    <row r="13" spans="1:17" ht="11.45" customHeight="1" x14ac:dyDescent="0.25">
      <c r="A13" s="95" t="s">
        <v>126</v>
      </c>
      <c r="B13" s="20">
        <v>9.1150043919642414</v>
      </c>
      <c r="C13" s="20">
        <v>5.7510887039304919</v>
      </c>
      <c r="D13" s="20">
        <v>5.8182772713594311</v>
      </c>
      <c r="E13" s="20">
        <v>6.3296934915039822</v>
      </c>
      <c r="F13" s="20">
        <v>5.7555508425492068</v>
      </c>
      <c r="G13" s="20">
        <v>6.9474088641528668</v>
      </c>
      <c r="H13" s="20">
        <v>8.9055436451126742</v>
      </c>
      <c r="I13" s="20">
        <v>9.4247873448103334</v>
      </c>
      <c r="J13" s="20">
        <v>12.595938573884128</v>
      </c>
      <c r="K13" s="20">
        <v>8.0051552593192454</v>
      </c>
      <c r="L13" s="20">
        <v>4.2369032632581538</v>
      </c>
      <c r="M13" s="20">
        <v>3.9290839161518516</v>
      </c>
      <c r="N13" s="20">
        <v>3.8718372431621262</v>
      </c>
      <c r="O13" s="20">
        <v>3.7673659258524093</v>
      </c>
      <c r="P13" s="20">
        <v>3.4861664500620977</v>
      </c>
      <c r="Q13" s="20">
        <v>3.6895825692747426</v>
      </c>
    </row>
    <row r="14" spans="1:17" ht="11.45" customHeight="1" x14ac:dyDescent="0.25">
      <c r="A14" s="93" t="s">
        <v>125</v>
      </c>
      <c r="B14" s="69">
        <v>0.61820586563793478</v>
      </c>
      <c r="C14" s="69">
        <v>0.91707760775853397</v>
      </c>
      <c r="D14" s="69">
        <v>1.0332447126591568</v>
      </c>
      <c r="E14" s="69">
        <v>1.1447344258689449</v>
      </c>
      <c r="F14" s="69">
        <v>1.120263566742022</v>
      </c>
      <c r="G14" s="69">
        <v>1.1640015258923742</v>
      </c>
      <c r="H14" s="69">
        <v>1.262509975820042</v>
      </c>
      <c r="I14" s="69">
        <v>1.3209250190415029</v>
      </c>
      <c r="J14" s="69">
        <v>1.3447320651568315</v>
      </c>
      <c r="K14" s="69">
        <v>1.5203905075181467</v>
      </c>
      <c r="L14" s="69">
        <v>2.5000229260331586</v>
      </c>
      <c r="M14" s="69">
        <v>2.8112447385528485</v>
      </c>
      <c r="N14" s="69">
        <v>1.6907470480082891</v>
      </c>
      <c r="O14" s="69">
        <v>1.7841336071329748</v>
      </c>
      <c r="P14" s="69">
        <v>2.4985511775587872</v>
      </c>
      <c r="Q14" s="69">
        <v>5.4079750874529475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3.0103092000000005</v>
      </c>
      <c r="C19" s="100">
        <f>IF(C4=0,0,C4/TrAvia_ene!C4)</f>
        <v>3.0097219229554479</v>
      </c>
      <c r="D19" s="100">
        <f>IF(D4=0,0,D4/TrAvia_ene!D4)</f>
        <v>3.0097297024816663</v>
      </c>
      <c r="E19" s="100">
        <f>IF(E4=0,0,E4/TrAvia_ene!E4)</f>
        <v>3.0098307729499099</v>
      </c>
      <c r="F19" s="100">
        <f>IF(F4=0,0,F4/TrAvia_ene!F4)</f>
        <v>3.0098493798951891</v>
      </c>
      <c r="G19" s="100">
        <f>IF(G4=0,0,G4/TrAvia_ene!G4)</f>
        <v>3.00989507733081</v>
      </c>
      <c r="H19" s="100">
        <f>IF(H4=0,0,H4/TrAvia_ene!H4)</f>
        <v>3.0103092000000005</v>
      </c>
      <c r="I19" s="100">
        <f>IF(I4=0,0,I4/TrAvia_ene!I4)</f>
        <v>3.0103091999999996</v>
      </c>
      <c r="J19" s="100">
        <f>IF(J4=0,0,J4/TrAvia_ene!J4)</f>
        <v>3.0099202783839729</v>
      </c>
      <c r="K19" s="100">
        <f>IF(K4=0,0,K4/TrAvia_ene!K4)</f>
        <v>3.0098111676190613</v>
      </c>
      <c r="L19" s="100">
        <f>IF(L4=0,0,L4/TrAvia_ene!L4)</f>
        <v>3.0098519609291499</v>
      </c>
      <c r="M19" s="100">
        <f>IF(M4=0,0,M4/TrAvia_ene!M4)</f>
        <v>3.0098716247030883</v>
      </c>
      <c r="N19" s="100">
        <f>IF(N4=0,0,N4/TrAvia_ene!N4)</f>
        <v>3.009830446875291</v>
      </c>
      <c r="O19" s="100">
        <f>IF(O4=0,0,O4/TrAvia_ene!O4)</f>
        <v>3.0098218476190479</v>
      </c>
      <c r="P19" s="100">
        <f>IF(P4=0,0,P4/TrAvia_ene!P4)</f>
        <v>3.0098414510505034</v>
      </c>
      <c r="Q19" s="100">
        <f>IF(Q4=0,0,Q4/TrAvia_ene!Q4)</f>
        <v>3.009869265337044</v>
      </c>
    </row>
    <row r="20" spans="1:17" ht="11.45" customHeight="1" x14ac:dyDescent="0.25">
      <c r="A20" s="141" t="s">
        <v>91</v>
      </c>
      <c r="B20" s="140">
        <f t="shared" ref="B20:Q20" si="4">B19</f>
        <v>3.0103092000000005</v>
      </c>
      <c r="C20" s="140">
        <f t="shared" si="4"/>
        <v>3.0097219229554479</v>
      </c>
      <c r="D20" s="140">
        <f t="shared" si="4"/>
        <v>3.0097297024816663</v>
      </c>
      <c r="E20" s="140">
        <f t="shared" si="4"/>
        <v>3.0098307729499099</v>
      </c>
      <c r="F20" s="140">
        <f t="shared" si="4"/>
        <v>3.0098493798951891</v>
      </c>
      <c r="G20" s="140">
        <f t="shared" si="4"/>
        <v>3.00989507733081</v>
      </c>
      <c r="H20" s="140">
        <f t="shared" si="4"/>
        <v>3.0103092000000005</v>
      </c>
      <c r="I20" s="140">
        <f t="shared" si="4"/>
        <v>3.0103091999999996</v>
      </c>
      <c r="J20" s="140">
        <f t="shared" si="4"/>
        <v>3.0099202783839729</v>
      </c>
      <c r="K20" s="140">
        <f t="shared" si="4"/>
        <v>3.0098111676190613</v>
      </c>
      <c r="L20" s="140">
        <f t="shared" si="4"/>
        <v>3.0098519609291499</v>
      </c>
      <c r="M20" s="140">
        <f t="shared" si="4"/>
        <v>3.0098716247030883</v>
      </c>
      <c r="N20" s="140">
        <f t="shared" si="4"/>
        <v>3.009830446875291</v>
      </c>
      <c r="O20" s="140">
        <f t="shared" si="4"/>
        <v>3.0098218476190479</v>
      </c>
      <c r="P20" s="140">
        <f t="shared" si="4"/>
        <v>3.0098414510505034</v>
      </c>
      <c r="Q20" s="140">
        <f t="shared" si="4"/>
        <v>3.009869265337044</v>
      </c>
    </row>
    <row r="22" spans="1:17" ht="11.45" customHeight="1" x14ac:dyDescent="0.25">
      <c r="A22" s="27" t="s">
        <v>123</v>
      </c>
      <c r="B22" s="68">
        <f>IF(TrAvia_act!B12=0,"",B7/TrAvia_act!B12*100)</f>
        <v>1420.2930267059526</v>
      </c>
      <c r="C22" s="68">
        <f>IF(TrAvia_act!C12=0,"",C7/TrAvia_act!C12*100)</f>
        <v>1518.5292202539661</v>
      </c>
      <c r="D22" s="68">
        <f>IF(TrAvia_act!D12=0,"",D7/TrAvia_act!D12*100)</f>
        <v>1441.2058015805992</v>
      </c>
      <c r="E22" s="68">
        <f>IF(TrAvia_act!E12=0,"",E7/TrAvia_act!E12*100)</f>
        <v>1446.5643598346621</v>
      </c>
      <c r="F22" s="68">
        <f>IF(TrAvia_act!F12=0,"",F7/TrAvia_act!F12*100)</f>
        <v>1327.450426512313</v>
      </c>
      <c r="G22" s="68">
        <f>IF(TrAvia_act!G12=0,"",G7/TrAvia_act!G12*100)</f>
        <v>1350.3892462397584</v>
      </c>
      <c r="H22" s="68">
        <f>IF(TrAvia_act!H12=0,"",H7/TrAvia_act!H12*100)</f>
        <v>1331.2633996576787</v>
      </c>
      <c r="I22" s="68">
        <f>IF(TrAvia_act!I12=0,"",I7/TrAvia_act!I12*100)</f>
        <v>1347.3323620773549</v>
      </c>
      <c r="J22" s="68">
        <f>IF(TrAvia_act!J12=0,"",J7/TrAvia_act!J12*100)</f>
        <v>1382.6335688840441</v>
      </c>
      <c r="K22" s="68">
        <f>IF(TrAvia_act!K12=0,"",K7/TrAvia_act!K12*100)</f>
        <v>1139.5771453118221</v>
      </c>
      <c r="L22" s="68">
        <f>IF(TrAvia_act!L12=0,"",L7/TrAvia_act!L12*100)</f>
        <v>1141.9069881255805</v>
      </c>
      <c r="M22" s="68">
        <f>IF(TrAvia_act!M12=0,"",M7/TrAvia_act!M12*100)</f>
        <v>1141.4934893801005</v>
      </c>
      <c r="N22" s="68">
        <f>IF(TrAvia_act!N12=0,"",N7/TrAvia_act!N12*100)</f>
        <v>1090.5675513020883</v>
      </c>
      <c r="O22" s="68">
        <f>IF(TrAvia_act!O12=0,"",O7/TrAvia_act!O12*100)</f>
        <v>1062.3258470953863</v>
      </c>
      <c r="P22" s="68">
        <f>IF(TrAvia_act!P12=0,"",P7/TrAvia_act!P12*100)</f>
        <v>1051.5366715987086</v>
      </c>
      <c r="Q22" s="68">
        <f>IF(TrAvia_act!Q12=0,"",Q7/TrAvia_act!Q12*100)</f>
        <v>1123.36733147824</v>
      </c>
    </row>
    <row r="23" spans="1:17" ht="11.45" customHeight="1" x14ac:dyDescent="0.25">
      <c r="A23" s="130" t="s">
        <v>39</v>
      </c>
      <c r="B23" s="134">
        <f>IF(TrAvia_act!B13=0,"",B8/TrAvia_act!B13*100)</f>
        <v>1408.2061522207496</v>
      </c>
      <c r="C23" s="134">
        <f>IF(TrAvia_act!C13=0,"",C8/TrAvia_act!C13*100)</f>
        <v>1512.3811680009035</v>
      </c>
      <c r="D23" s="134">
        <f>IF(TrAvia_act!D13=0,"",D8/TrAvia_act!D13*100)</f>
        <v>1435.2322830438909</v>
      </c>
      <c r="E23" s="134">
        <f>IF(TrAvia_act!E13=0,"",E8/TrAvia_act!E13*100)</f>
        <v>1441.4974203931934</v>
      </c>
      <c r="F23" s="134">
        <f>IF(TrAvia_act!F13=0,"",F8/TrAvia_act!F13*100)</f>
        <v>1322.4236815797456</v>
      </c>
      <c r="G23" s="134">
        <f>IF(TrAvia_act!G13=0,"",G8/TrAvia_act!G13*100)</f>
        <v>1345.0183726907121</v>
      </c>
      <c r="H23" s="134">
        <f>IF(TrAvia_act!H13=0,"",H8/TrAvia_act!H13*100)</f>
        <v>1325.2866544207493</v>
      </c>
      <c r="I23" s="134">
        <f>IF(TrAvia_act!I13=0,"",I8/TrAvia_act!I13*100)</f>
        <v>1341.1402297209379</v>
      </c>
      <c r="J23" s="134">
        <f>IF(TrAvia_act!J13=0,"",J8/TrAvia_act!J13*100)</f>
        <v>1375.9724913651144</v>
      </c>
      <c r="K23" s="134">
        <f>IF(TrAvia_act!K13=0,"",K8/TrAvia_act!K13*100)</f>
        <v>1134.8911905125753</v>
      </c>
      <c r="L23" s="134">
        <f>IF(TrAvia_act!L13=0,"",L8/TrAvia_act!L13*100)</f>
        <v>1138.5998576709451</v>
      </c>
      <c r="M23" s="134">
        <f>IF(TrAvia_act!M13=0,"",M8/TrAvia_act!M13*100)</f>
        <v>1138.5853309224813</v>
      </c>
      <c r="N23" s="134">
        <f>IF(TrAvia_act!N13=0,"",N8/TrAvia_act!N13*100)</f>
        <v>1088.5084443216463</v>
      </c>
      <c r="O23" s="134">
        <f>IF(TrAvia_act!O13=0,"",O8/TrAvia_act!O13*100)</f>
        <v>1060.5156089641464</v>
      </c>
      <c r="P23" s="134">
        <f>IF(TrAvia_act!P13=0,"",P8/TrAvia_act!P13*100)</f>
        <v>1049.7051137984965</v>
      </c>
      <c r="Q23" s="134">
        <f>IF(TrAvia_act!Q13=0,"",Q8/TrAvia_act!Q13*100)</f>
        <v>1120.2708793597048</v>
      </c>
    </row>
    <row r="24" spans="1:17" ht="11.45" customHeight="1" x14ac:dyDescent="0.25">
      <c r="A24" s="116" t="s">
        <v>23</v>
      </c>
      <c r="B24" s="77">
        <f>IF(TrAvia_act!B14=0,"",B9/TrAvia_act!B14*100)</f>
        <v>2537.9161979246419</v>
      </c>
      <c r="C24" s="77">
        <f>IF(TrAvia_act!C14=0,"",C9/TrAvia_act!C14*100)</f>
        <v>2386.2864734107407</v>
      </c>
      <c r="D24" s="77">
        <f>IF(TrAvia_act!D14=0,"",D9/TrAvia_act!D14*100)</f>
        <v>2381.1980322482636</v>
      </c>
      <c r="E24" s="77">
        <f>IF(TrAvia_act!E14=0,"",E9/TrAvia_act!E14*100)</f>
        <v>2375.9288967423522</v>
      </c>
      <c r="F24" s="77">
        <f>IF(TrAvia_act!F14=0,"",F9/TrAvia_act!F14*100)</f>
        <v>2437.1230776341586</v>
      </c>
      <c r="G24" s="77">
        <f>IF(TrAvia_act!G14=0,"",G9/TrAvia_act!G14*100)</f>
        <v>2341.5763064798184</v>
      </c>
      <c r="H24" s="77">
        <f>IF(TrAvia_act!H14=0,"",H9/TrAvia_act!H14*100)</f>
        <v>2346.0473147084372</v>
      </c>
      <c r="I24" s="77">
        <f>IF(TrAvia_act!I14=0,"",I9/TrAvia_act!I14*100)</f>
        <v>2377.0261554587191</v>
      </c>
      <c r="J24" s="77">
        <f>IF(TrAvia_act!J14=0,"",J9/TrAvia_act!J14*100)</f>
        <v>2347.3651038238791</v>
      </c>
      <c r="K24" s="77">
        <f>IF(TrAvia_act!K14=0,"",K9/TrAvia_act!K14*100)</f>
        <v>2341.1401967028792</v>
      </c>
      <c r="L24" s="77">
        <f>IF(TrAvia_act!L14=0,"",L9/TrAvia_act!L14*100)</f>
        <v>2379.9302300593245</v>
      </c>
      <c r="M24" s="77">
        <f>IF(TrAvia_act!M14=0,"",M9/TrAvia_act!M14*100)</f>
        <v>2311.1479725988584</v>
      </c>
      <c r="N24" s="77">
        <f>IF(TrAvia_act!N14=0,"",N9/TrAvia_act!N14*100)</f>
        <v>2341.1824019817645</v>
      </c>
      <c r="O24" s="77">
        <f>IF(TrAvia_act!O14=0,"",O9/TrAvia_act!O14*100)</f>
        <v>2363.3610379462043</v>
      </c>
      <c r="P24" s="77">
        <f>IF(TrAvia_act!P14=0,"",P9/TrAvia_act!P14*100)</f>
        <v>2494.0799499893651</v>
      </c>
      <c r="Q24" s="77">
        <f>IF(TrAvia_act!Q14=0,"",Q9/TrAvia_act!Q14*100)</f>
        <v>2519.0417451160497</v>
      </c>
    </row>
    <row r="25" spans="1:17" ht="11.45" customHeight="1" x14ac:dyDescent="0.25">
      <c r="A25" s="116" t="s">
        <v>127</v>
      </c>
      <c r="B25" s="77">
        <f>IF(TrAvia_act!B15=0,"",B10/TrAvia_act!B15*100)</f>
        <v>1286.255966854387</v>
      </c>
      <c r="C25" s="77">
        <f>IF(TrAvia_act!C15=0,"",C10/TrAvia_act!C15*100)</f>
        <v>1372.3119619153288</v>
      </c>
      <c r="D25" s="77">
        <f>IF(TrAvia_act!D15=0,"",D10/TrAvia_act!D15*100)</f>
        <v>1326.5728371243008</v>
      </c>
      <c r="E25" s="77">
        <f>IF(TrAvia_act!E15=0,"",E10/TrAvia_act!E15*100)</f>
        <v>1323.6766760990879</v>
      </c>
      <c r="F25" s="77">
        <f>IF(TrAvia_act!F15=0,"",F10/TrAvia_act!F15*100)</f>
        <v>1238.3382879566702</v>
      </c>
      <c r="G25" s="77">
        <f>IF(TrAvia_act!G15=0,"",G10/TrAvia_act!G15*100)</f>
        <v>1261.2190468119013</v>
      </c>
      <c r="H25" s="77">
        <f>IF(TrAvia_act!H15=0,"",H10/TrAvia_act!H15*100)</f>
        <v>1256.295865267421</v>
      </c>
      <c r="I25" s="77">
        <f>IF(TrAvia_act!I15=0,"",I10/TrAvia_act!I15*100)</f>
        <v>1269.9052266377305</v>
      </c>
      <c r="J25" s="77">
        <f>IF(TrAvia_act!J15=0,"",J10/TrAvia_act!J15*100)</f>
        <v>1284.6979531844777</v>
      </c>
      <c r="K25" s="77">
        <f>IF(TrAvia_act!K15=0,"",K10/TrAvia_act!K15*100)</f>
        <v>1047.1955885051095</v>
      </c>
      <c r="L25" s="77">
        <f>IF(TrAvia_act!L15=0,"",L10/TrAvia_act!L15*100)</f>
        <v>1045.0100757072153</v>
      </c>
      <c r="M25" s="77">
        <f>IF(TrAvia_act!M15=0,"",M10/TrAvia_act!M15*100)</f>
        <v>1049.3281710808997</v>
      </c>
      <c r="N25" s="77">
        <f>IF(TrAvia_act!N15=0,"",N10/TrAvia_act!N15*100)</f>
        <v>995.81086299320236</v>
      </c>
      <c r="O25" s="77">
        <f>IF(TrAvia_act!O15=0,"",O10/TrAvia_act!O15*100)</f>
        <v>958.99560279422042</v>
      </c>
      <c r="P25" s="77">
        <f>IF(TrAvia_act!P15=0,"",P10/TrAvia_act!P15*100)</f>
        <v>945.50289323570098</v>
      </c>
      <c r="Q25" s="77">
        <f>IF(TrAvia_act!Q15=0,"",Q10/TrAvia_act!Q15*100)</f>
        <v>1012.249164988409</v>
      </c>
    </row>
    <row r="26" spans="1:17" ht="11.45" customHeight="1" x14ac:dyDescent="0.25">
      <c r="A26" s="116" t="s">
        <v>125</v>
      </c>
      <c r="B26" s="77">
        <f>IF(TrAvia_act!B16=0,"",B11/TrAvia_act!B16*100)</f>
        <v>1958.554532353397</v>
      </c>
      <c r="C26" s="77">
        <f>IF(TrAvia_act!C16=0,"",C11/TrAvia_act!C16*100)</f>
        <v>1791.127162882852</v>
      </c>
      <c r="D26" s="77">
        <f>IF(TrAvia_act!D16=0,"",D11/TrAvia_act!D16*100)</f>
        <v>1699.3792785879552</v>
      </c>
      <c r="E26" s="77">
        <f>IF(TrAvia_act!E16=0,"",E11/TrAvia_act!E16*100)</f>
        <v>1684.9421941310791</v>
      </c>
      <c r="F26" s="77">
        <f>IF(TrAvia_act!F16=0,"",F11/TrAvia_act!F16*100)</f>
        <v>1636.3539973455154</v>
      </c>
      <c r="G26" s="77">
        <f>IF(TrAvia_act!G16=0,"",G11/TrAvia_act!G16*100)</f>
        <v>1682.8959056816784</v>
      </c>
      <c r="H26" s="77">
        <f>IF(TrAvia_act!H16=0,"",H11/TrAvia_act!H16*100)</f>
        <v>1690.7996285677252</v>
      </c>
      <c r="I26" s="77">
        <f>IF(TrAvia_act!I16=0,"",I11/TrAvia_act!I16*100)</f>
        <v>1678.8433643796357</v>
      </c>
      <c r="J26" s="77">
        <f>IF(TrAvia_act!J16=0,"",J11/TrAvia_act!J16*100)</f>
        <v>1710.7718808147272</v>
      </c>
      <c r="K26" s="77">
        <f>IF(TrAvia_act!K16=0,"",K11/TrAvia_act!K16*100)</f>
        <v>1425.2172607629541</v>
      </c>
      <c r="L26" s="77">
        <f>IF(TrAvia_act!L16=0,"",L11/TrAvia_act!L16*100)</f>
        <v>1411.1822245333822</v>
      </c>
      <c r="M26" s="77">
        <f>IF(TrAvia_act!M16=0,"",M11/TrAvia_act!M16*100)</f>
        <v>1368.9535627019341</v>
      </c>
      <c r="N26" s="77">
        <f>IF(TrAvia_act!N16=0,"",N11/TrAvia_act!N16*100)</f>
        <v>1309.8629366247922</v>
      </c>
      <c r="O26" s="77">
        <f>IF(TrAvia_act!O16=0,"",O11/TrAvia_act!O16*100)</f>
        <v>1280.7819703922182</v>
      </c>
      <c r="P26" s="77">
        <f>IF(TrAvia_act!P16=0,"",P11/TrAvia_act!P16*100)</f>
        <v>1264.8045312607644</v>
      </c>
      <c r="Q26" s="77">
        <f>IF(TrAvia_act!Q16=0,"",Q11/TrAvia_act!Q16*100)</f>
        <v>1369.9890241563619</v>
      </c>
    </row>
    <row r="27" spans="1:17" ht="11.45" customHeight="1" x14ac:dyDescent="0.25">
      <c r="A27" s="128" t="s">
        <v>18</v>
      </c>
      <c r="B27" s="133">
        <f>IF(TrAvia_act!B17=0,"",B12/TrAvia_act!B17*100)</f>
        <v>1915.7001453828616</v>
      </c>
      <c r="C27" s="133">
        <f>IF(TrAvia_act!C17=0,"",C12/TrAvia_act!C17*100)</f>
        <v>2078.225013058413</v>
      </c>
      <c r="D27" s="133">
        <f>IF(TrAvia_act!D17=0,"",D12/TrAvia_act!D17*100)</f>
        <v>1979.4113596166414</v>
      </c>
      <c r="E27" s="133">
        <f>IF(TrAvia_act!E17=0,"",E12/TrAvia_act!E17*100)</f>
        <v>1942.6462613980636</v>
      </c>
      <c r="F27" s="133">
        <f>IF(TrAvia_act!F17=0,"",F12/TrAvia_act!F17*100)</f>
        <v>1854.1541362563148</v>
      </c>
      <c r="G27" s="133">
        <f>IF(TrAvia_act!G17=0,"",G12/TrAvia_act!G17*100)</f>
        <v>1915.7983580058542</v>
      </c>
      <c r="H27" s="133">
        <f>IF(TrAvia_act!H17=0,"",H12/TrAvia_act!H17*100)</f>
        <v>1821.6312807235563</v>
      </c>
      <c r="I27" s="133">
        <f>IF(TrAvia_act!I17=0,"",I12/TrAvia_act!I17*100)</f>
        <v>1880.9236842881396</v>
      </c>
      <c r="J27" s="133">
        <f>IF(TrAvia_act!J17=0,"",J12/TrAvia_act!J17*100)</f>
        <v>1796.3836450377621</v>
      </c>
      <c r="K27" s="133">
        <f>IF(TrAvia_act!K17=0,"",K12/TrAvia_act!K17*100)</f>
        <v>1470.6065012803847</v>
      </c>
      <c r="L27" s="133">
        <f>IF(TrAvia_act!L17=0,"",L12/TrAvia_act!L17*100)</f>
        <v>1491.4343427127096</v>
      </c>
      <c r="M27" s="133">
        <f>IF(TrAvia_act!M17=0,"",M12/TrAvia_act!M17*100)</f>
        <v>1454.78724378724</v>
      </c>
      <c r="N27" s="133">
        <f>IF(TrAvia_act!N17=0,"",N12/TrAvia_act!N17*100)</f>
        <v>1324.8598609433809</v>
      </c>
      <c r="O27" s="133">
        <f>IF(TrAvia_act!O17=0,"",O12/TrAvia_act!O17*100)</f>
        <v>1260.236602378701</v>
      </c>
      <c r="P27" s="133">
        <f>IF(TrAvia_act!P17=0,"",P12/TrAvia_act!P17*100)</f>
        <v>1244.5568907547449</v>
      </c>
      <c r="Q27" s="133">
        <f>IF(TrAvia_act!Q17=0,"",Q12/TrAvia_act!Q17*100)</f>
        <v>1355.1018433738864</v>
      </c>
    </row>
    <row r="28" spans="1:17" ht="11.45" customHeight="1" x14ac:dyDescent="0.25">
      <c r="A28" s="95" t="s">
        <v>126</v>
      </c>
      <c r="B28" s="75">
        <f>IF(TrAvia_act!B18=0,"",B13/TrAvia_act!B18*100)</f>
        <v>1882.7046099366478</v>
      </c>
      <c r="C28" s="75">
        <f>IF(TrAvia_act!C18=0,"",C13/TrAvia_act!C18*100)</f>
        <v>1999.9805762647152</v>
      </c>
      <c r="D28" s="75">
        <f>IF(TrAvia_act!D18=0,"",D13/TrAvia_act!D18*100)</f>
        <v>1897.2532428345846</v>
      </c>
      <c r="E28" s="75">
        <f>IF(TrAvia_act!E18=0,"",E13/TrAvia_act!E18*100)</f>
        <v>1857.6937318130074</v>
      </c>
      <c r="F28" s="75">
        <f>IF(TrAvia_act!F18=0,"",F13/TrAvia_act!F18*100)</f>
        <v>1771.2566456199586</v>
      </c>
      <c r="G28" s="75">
        <f>IF(TrAvia_act!G18=0,"",G13/TrAvia_act!G18*100)</f>
        <v>1844.7406448093577</v>
      </c>
      <c r="H28" s="75">
        <f>IF(TrAvia_act!H18=0,"",H13/TrAvia_act!H18*100)</f>
        <v>1764.175089445406</v>
      </c>
      <c r="I28" s="75">
        <f>IF(TrAvia_act!I18=0,"",I13/TrAvia_act!I18*100)</f>
        <v>1832.9315473543868</v>
      </c>
      <c r="J28" s="75">
        <f>IF(TrAvia_act!J18=0,"",J13/TrAvia_act!J18*100)</f>
        <v>1761.1781932345393</v>
      </c>
      <c r="K28" s="75">
        <f>IF(TrAvia_act!K18=0,"",K13/TrAvia_act!K18*100)</f>
        <v>1429.5485837626477</v>
      </c>
      <c r="L28" s="75">
        <f>IF(TrAvia_act!L18=0,"",L13/TrAvia_act!L18*100)</f>
        <v>1423.9205500198068</v>
      </c>
      <c r="M28" s="75">
        <f>IF(TrAvia_act!M18=0,"",M13/TrAvia_act!M18*100)</f>
        <v>1413.9039798928436</v>
      </c>
      <c r="N28" s="75">
        <f>IF(TrAvia_act!N18=0,"",N13/TrAvia_act!N18*100)</f>
        <v>1317.8854473376721</v>
      </c>
      <c r="O28" s="75">
        <f>IF(TrAvia_act!O18=0,"",O13/TrAvia_act!O18*100)</f>
        <v>1248.6097948260135</v>
      </c>
      <c r="P28" s="75">
        <f>IF(TrAvia_act!P18=0,"",P13/TrAvia_act!P18*100)</f>
        <v>1217.3957960087289</v>
      </c>
      <c r="Q28" s="75">
        <f>IF(TrAvia_act!Q18=0,"",Q13/TrAvia_act!Q18*100)</f>
        <v>1302.7236289432815</v>
      </c>
    </row>
    <row r="29" spans="1:17" ht="11.45" customHeight="1" x14ac:dyDescent="0.25">
      <c r="A29" s="93" t="s">
        <v>125</v>
      </c>
      <c r="B29" s="74">
        <f>IF(TrAvia_act!B19=0,"",B14/TrAvia_act!B19*100)</f>
        <v>2583.20748559404</v>
      </c>
      <c r="C29" s="74">
        <f>IF(TrAvia_act!C19=0,"",C14/TrAvia_act!C19*100)</f>
        <v>2753.8628752448953</v>
      </c>
      <c r="D29" s="74">
        <f>IF(TrAvia_act!D19=0,"",D14/TrAvia_act!D19*100)</f>
        <v>2617.7372258509381</v>
      </c>
      <c r="E29" s="74">
        <f>IF(TrAvia_act!E19=0,"",E14/TrAvia_act!E19*100)</f>
        <v>2600.1101067137947</v>
      </c>
      <c r="F29" s="74">
        <f>IF(TrAvia_act!F19=0,"",F14/TrAvia_act!F19*100)</f>
        <v>2441.1250864405824</v>
      </c>
      <c r="G29" s="74">
        <f>IF(TrAvia_act!G19=0,"",G14/TrAvia_act!G19*100)</f>
        <v>2487.7374182300891</v>
      </c>
      <c r="H29" s="74">
        <f>IF(TrAvia_act!H19=0,"",H14/TrAvia_act!H19*100)</f>
        <v>2364.9306096656737</v>
      </c>
      <c r="I29" s="74">
        <f>IF(TrAvia_act!I19=0,"",I14/TrAvia_act!I19*100)</f>
        <v>2313.0396505525264</v>
      </c>
      <c r="J29" s="74">
        <f>IF(TrAvia_act!J19=0,"",J14/TrAvia_act!J19*100)</f>
        <v>2210.2296846199711</v>
      </c>
      <c r="K29" s="74">
        <f>IF(TrAvia_act!K19=0,"",K14/TrAvia_act!K19*100)</f>
        <v>1732.6145021565644</v>
      </c>
      <c r="L29" s="74">
        <f>IF(TrAvia_act!L19=0,"",L14/TrAvia_act!L19*100)</f>
        <v>1621.7495473802658</v>
      </c>
      <c r="M29" s="74">
        <f>IF(TrAvia_act!M19=0,"",M14/TrAvia_act!M19*100)</f>
        <v>1516.0551872268363</v>
      </c>
      <c r="N29" s="74">
        <f>IF(TrAvia_act!N19=0,"",N14/TrAvia_act!N19*100)</f>
        <v>1341.1128716891683</v>
      </c>
      <c r="O29" s="74">
        <f>IF(TrAvia_act!O19=0,"",O14/TrAvia_act!O19*100)</f>
        <v>1285.5133248889497</v>
      </c>
      <c r="P29" s="74">
        <f>IF(TrAvia_act!P19=0,"",P14/TrAvia_act!P19*100)</f>
        <v>1284.5444103604439</v>
      </c>
      <c r="Q29" s="74">
        <f>IF(TrAvia_act!Q19=0,"",Q14/TrAvia_act!Q19*100)</f>
        <v>1393.3219984069424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137.34474138151765</v>
      </c>
      <c r="C32" s="134">
        <f>IF(TrAvia_act!C4=0,"",C8/TrAvia_act!C4*1000)</f>
        <v>138.91377548214629</v>
      </c>
      <c r="D32" s="134">
        <f>IF(TrAvia_act!D4=0,"",D8/TrAvia_act!D4*1000)</f>
        <v>134.41707995924628</v>
      </c>
      <c r="E32" s="134">
        <f>IF(TrAvia_act!E4=0,"",E8/TrAvia_act!E4*1000)</f>
        <v>133.548635006057</v>
      </c>
      <c r="F32" s="134">
        <f>IF(TrAvia_act!F4=0,"",F8/TrAvia_act!F4*1000)</f>
        <v>126.2313092866035</v>
      </c>
      <c r="G32" s="134">
        <f>IF(TrAvia_act!G4=0,"",G8/TrAvia_act!G4*1000)</f>
        <v>128.09870881180319</v>
      </c>
      <c r="H32" s="134">
        <f>IF(TrAvia_act!H4=0,"",H8/TrAvia_act!H4*1000)</f>
        <v>127.88713507449073</v>
      </c>
      <c r="I32" s="134">
        <f>IF(TrAvia_act!I4=0,"",I8/TrAvia_act!I4*1000)</f>
        <v>127.67809758536598</v>
      </c>
      <c r="J32" s="134">
        <f>IF(TrAvia_act!J4=0,"",J8/TrAvia_act!J4*1000)</f>
        <v>127.80003766628472</v>
      </c>
      <c r="K32" s="134">
        <f>IF(TrAvia_act!K4=0,"",K8/TrAvia_act!K4*1000)</f>
        <v>106.30033476957827</v>
      </c>
      <c r="L32" s="134">
        <f>IF(TrAvia_act!L4=0,"",L8/TrAvia_act!L4*1000)</f>
        <v>101.91842053163049</v>
      </c>
      <c r="M32" s="134">
        <f>IF(TrAvia_act!M4=0,"",M8/TrAvia_act!M4*1000)</f>
        <v>98.236804828210339</v>
      </c>
      <c r="N32" s="134">
        <f>IF(TrAvia_act!N4=0,"",N8/TrAvia_act!N4*1000)</f>
        <v>87.818800731433896</v>
      </c>
      <c r="O32" s="134">
        <f>IF(TrAvia_act!O4=0,"",O8/TrAvia_act!O4*1000)</f>
        <v>81.825978291661755</v>
      </c>
      <c r="P32" s="134">
        <f>IF(TrAvia_act!P4=0,"",P8/TrAvia_act!P4*1000)</f>
        <v>79.839425407248569</v>
      </c>
      <c r="Q32" s="134">
        <f>IF(TrAvia_act!Q4=0,"",Q8/TrAvia_act!Q4*1000)</f>
        <v>82.851959627283208</v>
      </c>
    </row>
    <row r="33" spans="1:17" ht="11.45" customHeight="1" x14ac:dyDescent="0.25">
      <c r="A33" s="116" t="s">
        <v>23</v>
      </c>
      <c r="B33" s="77">
        <f>IF(TrAvia_act!B5=0,"",B9/TrAvia_act!B5*1000)</f>
        <v>358.43480802107098</v>
      </c>
      <c r="C33" s="77">
        <f>IF(TrAvia_act!C5=0,"",C9/TrAvia_act!C5*1000)</f>
        <v>342.52306642283594</v>
      </c>
      <c r="D33" s="77">
        <f>IF(TrAvia_act!D5=0,"",D9/TrAvia_act!D5*1000)</f>
        <v>339.46026476671773</v>
      </c>
      <c r="E33" s="77">
        <f>IF(TrAvia_act!E5=0,"",E9/TrAvia_act!E5*1000)</f>
        <v>333.01542188120072</v>
      </c>
      <c r="F33" s="77">
        <f>IF(TrAvia_act!F5=0,"",F9/TrAvia_act!F5*1000)</f>
        <v>341.87783849938597</v>
      </c>
      <c r="G33" s="77">
        <f>IF(TrAvia_act!G5=0,"",G9/TrAvia_act!G5*1000)</f>
        <v>330.79484659778507</v>
      </c>
      <c r="H33" s="77">
        <f>IF(TrAvia_act!H5=0,"",H9/TrAvia_act!H5*1000)</f>
        <v>330.9207739078517</v>
      </c>
      <c r="I33" s="77">
        <f>IF(TrAvia_act!I5=0,"",I9/TrAvia_act!I5*1000)</f>
        <v>330.81575775509748</v>
      </c>
      <c r="J33" s="77">
        <f>IF(TrAvia_act!J5=0,"",J9/TrAvia_act!J5*1000)</f>
        <v>313.46777003149509</v>
      </c>
      <c r="K33" s="77">
        <f>IF(TrAvia_act!K5=0,"",K9/TrAvia_act!K5*1000)</f>
        <v>313.97816085234001</v>
      </c>
      <c r="L33" s="77">
        <f>IF(TrAvia_act!L5=0,"",L9/TrAvia_act!L5*1000)</f>
        <v>309.45194345500494</v>
      </c>
      <c r="M33" s="77">
        <f>IF(TrAvia_act!M5=0,"",M9/TrAvia_act!M5*1000)</f>
        <v>299.27154847180907</v>
      </c>
      <c r="N33" s="77">
        <f>IF(TrAvia_act!N5=0,"",N9/TrAvia_act!N5*1000)</f>
        <v>282.76880930066676</v>
      </c>
      <c r="O33" s="77">
        <f>IF(TrAvia_act!O5=0,"",O9/TrAvia_act!O5*1000)</f>
        <v>278.28519845073765</v>
      </c>
      <c r="P33" s="77">
        <f>IF(TrAvia_act!P5=0,"",P9/TrAvia_act!P5*1000)</f>
        <v>283.23848050377188</v>
      </c>
      <c r="Q33" s="77">
        <f>IF(TrAvia_act!Q5=0,"",Q9/TrAvia_act!Q5*1000)</f>
        <v>274.32623353663394</v>
      </c>
    </row>
    <row r="34" spans="1:17" ht="11.45" customHeight="1" x14ac:dyDescent="0.25">
      <c r="A34" s="116" t="s">
        <v>127</v>
      </c>
      <c r="B34" s="77">
        <f>IF(TrAvia_act!B6=0,"",B10/TrAvia_act!B6*1000)</f>
        <v>134.02470303341062</v>
      </c>
      <c r="C34" s="77">
        <f>IF(TrAvia_act!C6=0,"",C10/TrAvia_act!C6*1000)</f>
        <v>142.88430502689542</v>
      </c>
      <c r="D34" s="77">
        <f>IF(TrAvia_act!D6=0,"",D10/TrAvia_act!D6*1000)</f>
        <v>136.86840262489699</v>
      </c>
      <c r="E34" s="77">
        <f>IF(TrAvia_act!E6=0,"",E10/TrAvia_act!E6*1000)</f>
        <v>135.54298348926602</v>
      </c>
      <c r="F34" s="77">
        <f>IF(TrAvia_act!F6=0,"",F10/TrAvia_act!F6*1000)</f>
        <v>126.33076986109981</v>
      </c>
      <c r="G34" s="77">
        <f>IF(TrAvia_act!G6=0,"",G10/TrAvia_act!G6*1000)</f>
        <v>127.33350766996814</v>
      </c>
      <c r="H34" s="77">
        <f>IF(TrAvia_act!H6=0,"",H10/TrAvia_act!H6*1000)</f>
        <v>126.64850651558407</v>
      </c>
      <c r="I34" s="77">
        <f>IF(TrAvia_act!I6=0,"",I10/TrAvia_act!I6*1000)</f>
        <v>126.15381003806044</v>
      </c>
      <c r="J34" s="77">
        <f>IF(TrAvia_act!J6=0,"",J10/TrAvia_act!J6*1000)</f>
        <v>125.29158937366446</v>
      </c>
      <c r="K34" s="77">
        <f>IF(TrAvia_act!K6=0,"",K10/TrAvia_act!K6*1000)</f>
        <v>103.08041728465331</v>
      </c>
      <c r="L34" s="77">
        <f>IF(TrAvia_act!L6=0,"",L10/TrAvia_act!L6*1000)</f>
        <v>100.12005265067137</v>
      </c>
      <c r="M34" s="77">
        <f>IF(TrAvia_act!M6=0,"",M10/TrAvia_act!M6*1000)</f>
        <v>97.195148805607317</v>
      </c>
      <c r="N34" s="77">
        <f>IF(TrAvia_act!N6=0,"",N10/TrAvia_act!N6*1000)</f>
        <v>86.892999897255407</v>
      </c>
      <c r="O34" s="77">
        <f>IF(TrAvia_act!O6=0,"",O10/TrAvia_act!O6*1000)</f>
        <v>80.956874783544592</v>
      </c>
      <c r="P34" s="77">
        <f>IF(TrAvia_act!P6=0,"",P10/TrAvia_act!P6*1000)</f>
        <v>79.137196055985612</v>
      </c>
      <c r="Q34" s="77">
        <f>IF(TrAvia_act!Q6=0,"",Q10/TrAvia_act!Q6*1000)</f>
        <v>82.151640805316561</v>
      </c>
    </row>
    <row r="35" spans="1:17" ht="11.45" customHeight="1" x14ac:dyDescent="0.25">
      <c r="A35" s="116" t="s">
        <v>125</v>
      </c>
      <c r="B35" s="77">
        <f>IF(TrAvia_act!B7=0,"",B11/TrAvia_act!B7*1000)</f>
        <v>143.99345053353014</v>
      </c>
      <c r="C35" s="77">
        <f>IF(TrAvia_act!C7=0,"",C11/TrAvia_act!C7*1000)</f>
        <v>131.1823651178951</v>
      </c>
      <c r="D35" s="77">
        <f>IF(TrAvia_act!D7=0,"",D11/TrAvia_act!D7*1000)</f>
        <v>127.35129595097195</v>
      </c>
      <c r="E35" s="77">
        <f>IF(TrAvia_act!E7=0,"",E11/TrAvia_act!E7*1000)</f>
        <v>128.24588605780295</v>
      </c>
      <c r="F35" s="77">
        <f>IF(TrAvia_act!F7=0,"",F11/TrAvia_act!F7*1000)</f>
        <v>121.75200776281964</v>
      </c>
      <c r="G35" s="77">
        <f>IF(TrAvia_act!G7=0,"",G11/TrAvia_act!G7*1000)</f>
        <v>126.18017131336207</v>
      </c>
      <c r="H35" s="77">
        <f>IF(TrAvia_act!H7=0,"",H11/TrAvia_act!H7*1000)</f>
        <v>126.98440075184142</v>
      </c>
      <c r="I35" s="77">
        <f>IF(TrAvia_act!I7=0,"",I11/TrAvia_act!I7*1000)</f>
        <v>127.93201021616385</v>
      </c>
      <c r="J35" s="77">
        <f>IF(TrAvia_act!J7=0,"",J11/TrAvia_act!J7*1000)</f>
        <v>128.72737204207172</v>
      </c>
      <c r="K35" s="77">
        <f>IF(TrAvia_act!K7=0,"",K11/TrAvia_act!K7*1000)</f>
        <v>106.24501111099482</v>
      </c>
      <c r="L35" s="77">
        <f>IF(TrAvia_act!L7=0,"",L11/TrAvia_act!L7*1000)</f>
        <v>97.502846600676278</v>
      </c>
      <c r="M35" s="77">
        <f>IF(TrAvia_act!M7=0,"",M11/TrAvia_act!M7*1000)</f>
        <v>92.182216200398145</v>
      </c>
      <c r="N35" s="77">
        <f>IF(TrAvia_act!N7=0,"",N11/TrAvia_act!N7*1000)</f>
        <v>82.196967351442382</v>
      </c>
      <c r="O35" s="77">
        <f>IF(TrAvia_act!O7=0,"",O11/TrAvia_act!O7*1000)</f>
        <v>77.505625822287797</v>
      </c>
      <c r="P35" s="77">
        <f>IF(TrAvia_act!P7=0,"",P11/TrAvia_act!P7*1000)</f>
        <v>76.120209611708219</v>
      </c>
      <c r="Q35" s="77">
        <f>IF(TrAvia_act!Q7=0,"",Q11/TrAvia_act!Q7*1000)</f>
        <v>79.52438256431688</v>
      </c>
    </row>
    <row r="36" spans="1:17" ht="11.45" customHeight="1" x14ac:dyDescent="0.25">
      <c r="A36" s="128" t="s">
        <v>33</v>
      </c>
      <c r="B36" s="133">
        <f>IF(TrAvia_act!B8=0,"",B12/TrAvia_act!B8*1000)</f>
        <v>870.40938667633293</v>
      </c>
      <c r="C36" s="133">
        <f>IF(TrAvia_act!C8=0,"",C12/TrAvia_act!C8*1000)</f>
        <v>853.84381843826066</v>
      </c>
      <c r="D36" s="133">
        <f>IF(TrAvia_act!D8=0,"",D12/TrAvia_act!D8*1000)</f>
        <v>790.79157090252932</v>
      </c>
      <c r="E36" s="133">
        <f>IF(TrAvia_act!E8=0,"",E12/TrAvia_act!E8*1000)</f>
        <v>768.94957928123267</v>
      </c>
      <c r="F36" s="133">
        <f>IF(TrAvia_act!F8=0,"",F12/TrAvia_act!F8*1000)</f>
        <v>715.88195271814072</v>
      </c>
      <c r="G36" s="133">
        <f>IF(TrAvia_act!G8=0,"",G12/TrAvia_act!G8*1000)</f>
        <v>756.34192444982921</v>
      </c>
      <c r="H36" s="133">
        <f>IF(TrAvia_act!H8=0,"",H12/TrAvia_act!H8*1000)</f>
        <v>758.78393211921923</v>
      </c>
      <c r="I36" s="133">
        <f>IF(TrAvia_act!I8=0,"",I12/TrAvia_act!I8*1000)</f>
        <v>785.38404841977115</v>
      </c>
      <c r="J36" s="133">
        <f>IF(TrAvia_act!J8=0,"",J12/TrAvia_act!J8*1000)</f>
        <v>789.46785064658388</v>
      </c>
      <c r="K36" s="133">
        <f>IF(TrAvia_act!K8=0,"",K12/TrAvia_act!K8*1000)</f>
        <v>590.90061326531088</v>
      </c>
      <c r="L36" s="133">
        <f>IF(TrAvia_act!L8=0,"",L12/TrAvia_act!L8*1000)</f>
        <v>455.80649095814414</v>
      </c>
      <c r="M36" s="133">
        <f>IF(TrAvia_act!M8=0,"",M12/TrAvia_act!M8*1000)</f>
        <v>417.8941988076914</v>
      </c>
      <c r="N36" s="133">
        <f>IF(TrAvia_act!N8=0,"",N12/TrAvia_act!N8*1000)</f>
        <v>426.32613207872629</v>
      </c>
      <c r="O36" s="133">
        <f>IF(TrAvia_act!O8=0,"",O12/TrAvia_act!O8*1000)</f>
        <v>406.91187168629904</v>
      </c>
      <c r="P36" s="133">
        <f>IF(TrAvia_act!P8=0,"",P12/TrAvia_act!P8*1000)</f>
        <v>349.98541392470037</v>
      </c>
      <c r="Q36" s="133">
        <f>IF(TrAvia_act!Q8=0,"",Q12/TrAvia_act!Q8*1000)</f>
        <v>345.05475387425435</v>
      </c>
    </row>
    <row r="37" spans="1:17" ht="11.45" customHeight="1" x14ac:dyDescent="0.25">
      <c r="A37" s="95" t="s">
        <v>126</v>
      </c>
      <c r="B37" s="75">
        <f>IF(TrAvia_act!B9=0,"",B13/TrAvia_act!B9*1000)</f>
        <v>920.93234794990542</v>
      </c>
      <c r="C37" s="75">
        <f>IF(TrAvia_act!C9=0,"",C13/TrAvia_act!C9*1000)</f>
        <v>953.99545834663843</v>
      </c>
      <c r="D37" s="75">
        <f>IF(TrAvia_act!D9=0,"",D13/TrAvia_act!D9*1000)</f>
        <v>891.19909685581069</v>
      </c>
      <c r="E37" s="75">
        <f>IF(TrAvia_act!E9=0,"",E13/TrAvia_act!E9*1000)</f>
        <v>860.42671794352339</v>
      </c>
      <c r="F37" s="75">
        <f>IF(TrAvia_act!F9=0,"",F13/TrAvia_act!F9*1000)</f>
        <v>809.97944295811749</v>
      </c>
      <c r="G37" s="75">
        <f>IF(TrAvia_act!G9=0,"",G13/TrAvia_act!G9*1000)</f>
        <v>852.45846674276413</v>
      </c>
      <c r="H37" s="75">
        <f>IF(TrAvia_act!H9=0,"",H13/TrAvia_act!H9*1000)</f>
        <v>848.96385942482209</v>
      </c>
      <c r="I37" s="75">
        <f>IF(TrAvia_act!I9=0,"",I13/TrAvia_act!I9*1000)</f>
        <v>892.02050465704053</v>
      </c>
      <c r="J37" s="75">
        <f>IF(TrAvia_act!J9=0,"",J13/TrAvia_act!J9*1000)</f>
        <v>877.24405079989822</v>
      </c>
      <c r="K37" s="75">
        <f>IF(TrAvia_act!K9=0,"",K13/TrAvia_act!K9*1000)</f>
        <v>701.44983347641096</v>
      </c>
      <c r="L37" s="75">
        <f>IF(TrAvia_act!L9=0,"",L13/TrAvia_act!L9*1000)</f>
        <v>672.94238677545479</v>
      </c>
      <c r="M37" s="75">
        <f>IF(TrAvia_act!M9=0,"",M13/TrAvia_act!M9*1000)</f>
        <v>644.51384597175877</v>
      </c>
      <c r="N37" s="75">
        <f>IF(TrAvia_act!N9=0,"",N13/TrAvia_act!N9*1000)</f>
        <v>605.95711105854377</v>
      </c>
      <c r="O37" s="75">
        <f>IF(TrAvia_act!O9=0,"",O13/TrAvia_act!O9*1000)</f>
        <v>567.57549114767892</v>
      </c>
      <c r="P37" s="75">
        <f>IF(TrAvia_act!P9=0,"",P13/TrAvia_act!P9*1000)</f>
        <v>512.51682267825856</v>
      </c>
      <c r="Q37" s="75">
        <f>IF(TrAvia_act!Q9=0,"",Q13/TrAvia_act!Q9*1000)</f>
        <v>555.69236103890842</v>
      </c>
    </row>
    <row r="38" spans="1:17" ht="11.45" customHeight="1" x14ac:dyDescent="0.25">
      <c r="A38" s="93" t="s">
        <v>125</v>
      </c>
      <c r="B38" s="74">
        <f>IF(TrAvia_act!B10=0,"",B14/TrAvia_act!B10*1000)</f>
        <v>481.18655164900815</v>
      </c>
      <c r="C38" s="74">
        <f>IF(TrAvia_act!C10=0,"",C14/TrAvia_act!C10*1000)</f>
        <v>514.87604017723106</v>
      </c>
      <c r="D38" s="74">
        <f>IF(TrAvia_act!D10=0,"",D14/TrAvia_act!D10*1000)</f>
        <v>483.83366048449182</v>
      </c>
      <c r="E38" s="74">
        <f>IF(TrAvia_act!E10=0,"",E14/TrAvia_act!E10*1000)</f>
        <v>484.26675058437917</v>
      </c>
      <c r="F38" s="74">
        <f>IF(TrAvia_act!F10=0,"",F14/TrAvia_act!F10*1000)</f>
        <v>448.30669567622419</v>
      </c>
      <c r="G38" s="74">
        <f>IF(TrAvia_act!G10=0,"",G14/TrAvia_act!G10*1000)</f>
        <v>452.09595205694177</v>
      </c>
      <c r="H38" s="74">
        <f>IF(TrAvia_act!H10=0,"",H14/TrAvia_act!H10*1000)</f>
        <v>433.76836113071136</v>
      </c>
      <c r="I38" s="74">
        <f>IF(TrAvia_act!I10=0,"",I14/TrAvia_act!I10*1000)</f>
        <v>423.85573094725811</v>
      </c>
      <c r="J38" s="74">
        <f>IF(TrAvia_act!J10=0,"",J14/TrAvia_act!J10*1000)</f>
        <v>407.52182722783249</v>
      </c>
      <c r="K38" s="74">
        <f>IF(TrAvia_act!K10=0,"",K14/TrAvia_act!K10*1000)</f>
        <v>322.93171993251912</v>
      </c>
      <c r="L38" s="74">
        <f>IF(TrAvia_act!L10=0,"",L14/TrAvia_act!L10*1000)</f>
        <v>294.66992351618444</v>
      </c>
      <c r="M38" s="74">
        <f>IF(TrAvia_act!M10=0,"",M14/TrAvia_act!M10*1000)</f>
        <v>280.19777980446395</v>
      </c>
      <c r="N38" s="74">
        <f>IF(TrAvia_act!N10=0,"",N14/TrAvia_act!N10*1000)</f>
        <v>253.93844060146549</v>
      </c>
      <c r="O38" s="74">
        <f>IF(TrAvia_act!O10=0,"",O14/TrAvia_act!O10*1000)</f>
        <v>254.68140439275689</v>
      </c>
      <c r="P38" s="74">
        <f>IF(TrAvia_act!P10=0,"",P14/TrAvia_act!P10*1000)</f>
        <v>242.62835628688183</v>
      </c>
      <c r="Q38" s="74">
        <f>IF(TrAvia_act!Q10=0,"",Q14/TrAvia_act!Q10*1000)</f>
        <v>274.15558617906032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11469.098898760127</v>
      </c>
      <c r="C41" s="134">
        <f>IF(TrAvia_act!C22=0,"",1000000*C8/TrAvia_act!C22)</f>
        <v>12650.361527187968</v>
      </c>
      <c r="D41" s="134">
        <f>IF(TrAvia_act!D22=0,"",1000000*D8/TrAvia_act!D22)</f>
        <v>11986.853849049285</v>
      </c>
      <c r="E41" s="134">
        <f>IF(TrAvia_act!E22=0,"",1000000*E8/TrAvia_act!E22)</f>
        <v>12160.33115881236</v>
      </c>
      <c r="F41" s="134">
        <f>IF(TrAvia_act!F22=0,"",1000000*F8/TrAvia_act!F22)</f>
        <v>11072.242916867715</v>
      </c>
      <c r="G41" s="134">
        <f>IF(TrAvia_act!G22=0,"",1000000*G8/TrAvia_act!G22)</f>
        <v>11318.458808578423</v>
      </c>
      <c r="H41" s="134">
        <f>IF(TrAvia_act!H22=0,"",1000000*H8/TrAvia_act!H22)</f>
        <v>11139.546074023518</v>
      </c>
      <c r="I41" s="134">
        <f>IF(TrAvia_act!I22=0,"",1000000*I8/TrAvia_act!I22)</f>
        <v>11323.640079762363</v>
      </c>
      <c r="J41" s="134">
        <f>IF(TrAvia_act!J22=0,"",1000000*J8/TrAvia_act!J22)</f>
        <v>11102.363356191416</v>
      </c>
      <c r="K41" s="134">
        <f>IF(TrAvia_act!K22=0,"",1000000*K8/TrAvia_act!K22)</f>
        <v>9325.1194700480319</v>
      </c>
      <c r="L41" s="134">
        <f>IF(TrAvia_act!L22=0,"",1000000*L8/TrAvia_act!L22)</f>
        <v>9537.5559914931709</v>
      </c>
      <c r="M41" s="134">
        <f>IF(TrAvia_act!M22=0,"",1000000*M8/TrAvia_act!M22)</f>
        <v>9569.3434927139187</v>
      </c>
      <c r="N41" s="134">
        <f>IF(TrAvia_act!N22=0,"",1000000*N8/TrAvia_act!N22)</f>
        <v>9126.4686179819982</v>
      </c>
      <c r="O41" s="134">
        <f>IF(TrAvia_act!O22=0,"",1000000*O8/TrAvia_act!O22)</f>
        <v>8975.8132342234076</v>
      </c>
      <c r="P41" s="134">
        <f>IF(TrAvia_act!P22=0,"",1000000*P8/TrAvia_act!P22)</f>
        <v>8880.6412550912628</v>
      </c>
      <c r="Q41" s="134">
        <f>IF(TrAvia_act!Q22=0,"",1000000*Q8/TrAvia_act!Q22)</f>
        <v>9423.4463316154925</v>
      </c>
    </row>
    <row r="42" spans="1:17" ht="11.45" customHeight="1" x14ac:dyDescent="0.25">
      <c r="A42" s="116" t="s">
        <v>23</v>
      </c>
      <c r="B42" s="77">
        <f>IF(TrAvia_act!B23=0,"",1000000*B9/TrAvia_act!B23)</f>
        <v>5151.7688827584025</v>
      </c>
      <c r="C42" s="77">
        <f>IF(TrAvia_act!C23=0,"",1000000*C9/TrAvia_act!C23)</f>
        <v>4959.5891048136655</v>
      </c>
      <c r="D42" s="77">
        <f>IF(TrAvia_act!D23=0,"",1000000*D9/TrAvia_act!D23)</f>
        <v>5138.5320419312857</v>
      </c>
      <c r="E42" s="77">
        <f>IF(TrAvia_act!E23=0,"",1000000*E9/TrAvia_act!E23)</f>
        <v>5413.1522505204784</v>
      </c>
      <c r="F42" s="77">
        <f>IF(TrAvia_act!F23=0,"",1000000*F9/TrAvia_act!F23)</f>
        <v>6055.9776993694177</v>
      </c>
      <c r="G42" s="77">
        <f>IF(TrAvia_act!G23=0,"",1000000*G9/TrAvia_act!G23)</f>
        <v>6428.5553049608989</v>
      </c>
      <c r="H42" s="77">
        <f>IF(TrAvia_act!H23=0,"",1000000*H9/TrAvia_act!H23)</f>
        <v>7083.0929213156314</v>
      </c>
      <c r="I42" s="77">
        <f>IF(TrAvia_act!I23=0,"",1000000*I9/TrAvia_act!I23)</f>
        <v>7502.3771679244819</v>
      </c>
      <c r="J42" s="77">
        <f>IF(TrAvia_act!J23=0,"",1000000*J9/TrAvia_act!J23)</f>
        <v>7442.2437332303698</v>
      </c>
      <c r="K42" s="77">
        <f>IF(TrAvia_act!K23=0,"",1000000*K9/TrAvia_act!K23)</f>
        <v>7456.7370729434442</v>
      </c>
      <c r="L42" s="77">
        <f>IF(TrAvia_act!L23=0,"",1000000*L9/TrAvia_act!L23)</f>
        <v>7615.7708905805175</v>
      </c>
      <c r="M42" s="77">
        <f>IF(TrAvia_act!M23=0,"",1000000*M9/TrAvia_act!M23)</f>
        <v>7361.1998463797308</v>
      </c>
      <c r="N42" s="77">
        <f>IF(TrAvia_act!N23=0,"",1000000*N9/TrAvia_act!N23)</f>
        <v>7422.1051436474536</v>
      </c>
      <c r="O42" s="77">
        <f>IF(TrAvia_act!O23=0,"",1000000*O9/TrAvia_act!O23)</f>
        <v>7457.5249208174209</v>
      </c>
      <c r="P42" s="77">
        <f>IF(TrAvia_act!P23=0,"",1000000*P9/TrAvia_act!P23)</f>
        <v>7832.7545831635553</v>
      </c>
      <c r="Q42" s="77">
        <f>IF(TrAvia_act!Q23=0,"",1000000*Q9/TrAvia_act!Q23)</f>
        <v>7873.6505755890521</v>
      </c>
    </row>
    <row r="43" spans="1:17" ht="11.45" customHeight="1" x14ac:dyDescent="0.25">
      <c r="A43" s="116" t="s">
        <v>127</v>
      </c>
      <c r="B43" s="77">
        <f>IF(TrAvia_act!B24=0,"",1000000*B10/TrAvia_act!B24)</f>
        <v>10488.654121888732</v>
      </c>
      <c r="C43" s="77">
        <f>IF(TrAvia_act!C24=0,"",1000000*C10/TrAvia_act!C24)</f>
        <v>11250.605173295708</v>
      </c>
      <c r="D43" s="77">
        <f>IF(TrAvia_act!D24=0,"",1000000*D10/TrAvia_act!D24)</f>
        <v>10935.820610850333</v>
      </c>
      <c r="E43" s="77">
        <f>IF(TrAvia_act!E24=0,"",1000000*E10/TrAvia_act!E24)</f>
        <v>10974.659259935481</v>
      </c>
      <c r="F43" s="77">
        <f>IF(TrAvia_act!F24=0,"",1000000*F10/TrAvia_act!F24)</f>
        <v>10344.959029143271</v>
      </c>
      <c r="G43" s="77">
        <f>IF(TrAvia_act!G24=0,"",1000000*G10/TrAvia_act!G24)</f>
        <v>10601.248740859384</v>
      </c>
      <c r="H43" s="77">
        <f>IF(TrAvia_act!H24=0,"",1000000*H10/TrAvia_act!H24)</f>
        <v>10588.596003589875</v>
      </c>
      <c r="I43" s="77">
        <f>IF(TrAvia_act!I24=0,"",1000000*I10/TrAvia_act!I24)</f>
        <v>10732.740756345675</v>
      </c>
      <c r="J43" s="77">
        <f>IF(TrAvia_act!J24=0,"",1000000*J10/TrAvia_act!J24)</f>
        <v>10329.882019382758</v>
      </c>
      <c r="K43" s="77">
        <f>IF(TrAvia_act!K24=0,"",1000000*K10/TrAvia_act!K24)</f>
        <v>8685.8600265208897</v>
      </c>
      <c r="L43" s="77">
        <f>IF(TrAvia_act!L24=0,"",1000000*L10/TrAvia_act!L24)</f>
        <v>8844.8650141143044</v>
      </c>
      <c r="M43" s="77">
        <f>IF(TrAvia_act!M24=0,"",1000000*M10/TrAvia_act!M24)</f>
        <v>8919.2038566751762</v>
      </c>
      <c r="N43" s="77">
        <f>IF(TrAvia_act!N24=0,"",1000000*N10/TrAvia_act!N24)</f>
        <v>8420.095420846641</v>
      </c>
      <c r="O43" s="77">
        <f>IF(TrAvia_act!O24=0,"",1000000*O10/TrAvia_act!O24)</f>
        <v>8148.4514426077594</v>
      </c>
      <c r="P43" s="77">
        <f>IF(TrAvia_act!P24=0,"",1000000*P10/TrAvia_act!P24)</f>
        <v>7965.4143477090265</v>
      </c>
      <c r="Q43" s="77">
        <f>IF(TrAvia_act!Q24=0,"",1000000*Q10/TrAvia_act!Q24)</f>
        <v>8464.3945076275031</v>
      </c>
    </row>
    <row r="44" spans="1:17" ht="11.45" customHeight="1" x14ac:dyDescent="0.25">
      <c r="A44" s="116" t="s">
        <v>125</v>
      </c>
      <c r="B44" s="77">
        <f>IF(TrAvia_act!B25=0,"",1000000*B11/TrAvia_act!B25)</f>
        <v>18138.200592466088</v>
      </c>
      <c r="C44" s="77">
        <f>IF(TrAvia_act!C25=0,"",1000000*C11/TrAvia_act!C25)</f>
        <v>16587.671602725633</v>
      </c>
      <c r="D44" s="77">
        <f>IF(TrAvia_act!D25=0,"",1000000*D11/TrAvia_act!D25)</f>
        <v>15738.0129322619</v>
      </c>
      <c r="E44" s="77">
        <f>IF(TrAvia_act!E25=0,"",1000000*E11/TrAvia_act!E25)</f>
        <v>15604.342192651269</v>
      </c>
      <c r="F44" s="77">
        <f>IF(TrAvia_act!F25=0,"",1000000*F11/TrAvia_act!F25)</f>
        <v>15154.578912144836</v>
      </c>
      <c r="G44" s="77">
        <f>IF(TrAvia_act!G25=0,"",1000000*G11/TrAvia_act!G25)</f>
        <v>15585.812811271753</v>
      </c>
      <c r="H44" s="77">
        <f>IF(TrAvia_act!H25=0,"",1000000*H11/TrAvia_act!H25)</f>
        <v>15659.214450744614</v>
      </c>
      <c r="I44" s="77">
        <f>IF(TrAvia_act!I25=0,"",1000000*I11/TrAvia_act!I25)</f>
        <v>15552.373439462457</v>
      </c>
      <c r="J44" s="77">
        <f>IF(TrAvia_act!J25=0,"",1000000*J11/TrAvia_act!J25)</f>
        <v>15848.15100960525</v>
      </c>
      <c r="K44" s="77">
        <f>IF(TrAvia_act!K25=0,"",1000000*K11/TrAvia_act!K25)</f>
        <v>13202.846401304261</v>
      </c>
      <c r="L44" s="77">
        <f>IF(TrAvia_act!L25=0,"",1000000*L11/TrAvia_act!L25)</f>
        <v>13138.522043105735</v>
      </c>
      <c r="M44" s="77">
        <f>IF(TrAvia_act!M25=0,"",1000000*M11/TrAvia_act!M25)</f>
        <v>12746.037175896139</v>
      </c>
      <c r="N44" s="77">
        <f>IF(TrAvia_act!N25=0,"",1000000*N11/TrAvia_act!N25)</f>
        <v>12196.510464157258</v>
      </c>
      <c r="O44" s="77">
        <f>IF(TrAvia_act!O25=0,"",1000000*O11/TrAvia_act!O25)</f>
        <v>11926.374580808817</v>
      </c>
      <c r="P44" s="77">
        <f>IF(TrAvia_act!P25=0,"",1000000*P11/TrAvia_act!P25)</f>
        <v>11778.239480420174</v>
      </c>
      <c r="Q44" s="77">
        <f>IF(TrAvia_act!Q25=0,"",1000000*Q11/TrAvia_act!Q25)</f>
        <v>12758.451293801571</v>
      </c>
    </row>
    <row r="45" spans="1:17" ht="11.45" customHeight="1" x14ac:dyDescent="0.25">
      <c r="A45" s="128" t="s">
        <v>18</v>
      </c>
      <c r="B45" s="133">
        <f>IF(TrAvia_act!B26=0,"",1000000*B12/TrAvia_act!B26)</f>
        <v>15160.763641124884</v>
      </c>
      <c r="C45" s="133">
        <f>IF(TrAvia_act!C26=0,"",1000000*C12/TrAvia_act!C26)</f>
        <v>15876.586456402441</v>
      </c>
      <c r="D45" s="133">
        <f>IF(TrAvia_act!D26=0,"",1000000*D12/TrAvia_act!D26)</f>
        <v>14862.303652968738</v>
      </c>
      <c r="E45" s="133">
        <f>IF(TrAvia_act!E26=0,"",1000000*E12/TrAvia_act!E26)</f>
        <v>15008.891400347244</v>
      </c>
      <c r="F45" s="133">
        <f>IF(TrAvia_act!F26=0,"",1000000*F12/TrAvia_act!F26)</f>
        <v>13918.652650387101</v>
      </c>
      <c r="G45" s="133">
        <f>IF(TrAvia_act!G26=0,"",1000000*G12/TrAvia_act!G26)</f>
        <v>13655.573047214211</v>
      </c>
      <c r="H45" s="133">
        <f>IF(TrAvia_act!H26=0,"",1000000*H12/TrAvia_act!H26)</f>
        <v>14341.401439961517</v>
      </c>
      <c r="I45" s="133">
        <f>IF(TrAvia_act!I26=0,"",1000000*I12/TrAvia_act!I26)</f>
        <v>13794.239234726361</v>
      </c>
      <c r="J45" s="133">
        <f>IF(TrAvia_act!J26=0,"",1000000*J12/TrAvia_act!J26)</f>
        <v>14401.519255207604</v>
      </c>
      <c r="K45" s="133">
        <f>IF(TrAvia_act!K26=0,"",1000000*K12/TrAvia_act!K26)</f>
        <v>11936.774143906507</v>
      </c>
      <c r="L45" s="133">
        <f>IF(TrAvia_act!L26=0,"",1000000*L12/TrAvia_act!L26)</f>
        <v>12226.726296354469</v>
      </c>
      <c r="M45" s="133">
        <f>IF(TrAvia_act!M26=0,"",1000000*M12/TrAvia_act!M26)</f>
        <v>12575.240027434142</v>
      </c>
      <c r="N45" s="133">
        <f>IF(TrAvia_act!N26=0,"",1000000*N12/TrAvia_act!N26)</f>
        <v>11398.73830157872</v>
      </c>
      <c r="O45" s="133">
        <f>IF(TrAvia_act!O26=0,"",1000000*O12/TrAvia_act!O26)</f>
        <v>10906.678846729634</v>
      </c>
      <c r="P45" s="133">
        <f>IF(TrAvia_act!P26=0,"",1000000*P12/TrAvia_act!P26)</f>
        <v>11001.319168420745</v>
      </c>
      <c r="Q45" s="133">
        <f>IF(TrAvia_act!Q26=0,"",1000000*Q12/TrAvia_act!Q26)</f>
        <v>12635.496745455126</v>
      </c>
    </row>
    <row r="46" spans="1:17" ht="11.45" customHeight="1" x14ac:dyDescent="0.25">
      <c r="A46" s="95" t="s">
        <v>126</v>
      </c>
      <c r="B46" s="75">
        <f>IF(TrAvia_act!B27=0,"",1000000*B13/TrAvia_act!B27)</f>
        <v>15141.203308910701</v>
      </c>
      <c r="C46" s="75">
        <f>IF(TrAvia_act!C27=0,"",1000000*C13/TrAvia_act!C27)</f>
        <v>15799.694241567284</v>
      </c>
      <c r="D46" s="75">
        <f>IF(TrAvia_act!D27=0,"",1000000*D13/TrAvia_act!D27)</f>
        <v>14767.201196343734</v>
      </c>
      <c r="E46" s="75">
        <f>IF(TrAvia_act!E27=0,"",1000000*E13/TrAvia_act!E27)</f>
        <v>14928.522385622598</v>
      </c>
      <c r="F46" s="75">
        <f>IF(TrAvia_act!F27=0,"",1000000*F13/TrAvia_act!F27)</f>
        <v>13835.458756127899</v>
      </c>
      <c r="G46" s="75">
        <f>IF(TrAvia_act!G27=0,"",1000000*G13/TrAvia_act!G27)</f>
        <v>13490.114299325955</v>
      </c>
      <c r="H46" s="75">
        <f>IF(TrAvia_act!H27=0,"",1000000*H13/TrAvia_act!H27)</f>
        <v>14180.801982663495</v>
      </c>
      <c r="I46" s="75">
        <f>IF(TrAvia_act!I27=0,"",1000000*I13/TrAvia_act!I27)</f>
        <v>13521.933062855571</v>
      </c>
      <c r="J46" s="75">
        <f>IF(TrAvia_act!J27=0,"",1000000*J13/TrAvia_act!J27)</f>
        <v>14168.659813143</v>
      </c>
      <c r="K46" s="75">
        <f>IF(TrAvia_act!K27=0,"",1000000*K13/TrAvia_act!K27)</f>
        <v>11501.659855343743</v>
      </c>
      <c r="L46" s="75">
        <f>IF(TrAvia_act!L27=0,"",1000000*L13/TrAvia_act!L27)</f>
        <v>10891.782167758747</v>
      </c>
      <c r="M46" s="75">
        <f>IF(TrAvia_act!M27=0,"",1000000*M13/TrAvia_act!M27)</f>
        <v>10705.950725209404</v>
      </c>
      <c r="N46" s="75">
        <f>IF(TrAvia_act!N27=0,"",1000000*N13/TrAvia_act!N27)</f>
        <v>9953.309108385929</v>
      </c>
      <c r="O46" s="75">
        <f>IF(TrAvia_act!O27=0,"",1000000*O13/TrAvia_act!O27)</f>
        <v>9442.0198642917512</v>
      </c>
      <c r="P46" s="75">
        <f>IF(TrAvia_act!P27=0,"",1000000*P13/TrAvia_act!P27)</f>
        <v>9126.0901834086326</v>
      </c>
      <c r="Q46" s="75">
        <f>IF(TrAvia_act!Q27=0,"",1000000*Q13/TrAvia_act!Q27)</f>
        <v>9658.5931132846672</v>
      </c>
    </row>
    <row r="47" spans="1:17" ht="11.45" customHeight="1" x14ac:dyDescent="0.25">
      <c r="A47" s="93" t="s">
        <v>125</v>
      </c>
      <c r="B47" s="74">
        <f>IF(TrAvia_act!B28=0,"",1000000*B14/TrAvia_act!B28)</f>
        <v>15455.146640948369</v>
      </c>
      <c r="C47" s="74">
        <f>IF(TrAvia_act!C28=0,"",1000000*C14/TrAvia_act!C28)</f>
        <v>16376.385852830965</v>
      </c>
      <c r="D47" s="74">
        <f>IF(TrAvia_act!D28=0,"",1000000*D14/TrAvia_act!D28)</f>
        <v>15421.562875509804</v>
      </c>
      <c r="E47" s="74">
        <f>IF(TrAvia_act!E28=0,"",1000000*E14/TrAvia_act!E28)</f>
        <v>15469.384133364121</v>
      </c>
      <c r="F47" s="74">
        <f>IF(TrAvia_act!F28=0,"",1000000*F14/TrAvia_act!F28)</f>
        <v>14362.353419769513</v>
      </c>
      <c r="G47" s="74">
        <f>IF(TrAvia_act!G28=0,"",1000000*G14/TrAvia_act!G28)</f>
        <v>14734.196530283216</v>
      </c>
      <c r="H47" s="74">
        <f>IF(TrAvia_act!H28=0,"",1000000*H14/TrAvia_act!H28)</f>
        <v>15586.542911358543</v>
      </c>
      <c r="I47" s="74">
        <f>IF(TrAvia_act!I28=0,"",1000000*I14/TrAvia_act!I28)</f>
        <v>16108.841695628083</v>
      </c>
      <c r="J47" s="74">
        <f>IF(TrAvia_act!J28=0,"",1000000*J14/TrAvia_act!J28)</f>
        <v>17021.924875402932</v>
      </c>
      <c r="K47" s="74">
        <f>IF(TrAvia_act!K28=0,"",1000000*K14/TrAvia_act!K28)</f>
        <v>14905.789289393595</v>
      </c>
      <c r="L47" s="74">
        <f>IF(TrAvia_act!L28=0,"",1000000*L14/TrAvia_act!L28)</f>
        <v>15432.240284155301</v>
      </c>
      <c r="M47" s="74">
        <f>IF(TrAvia_act!M28=0,"",1000000*M14/TrAvia_act!M28)</f>
        <v>16634.584251791999</v>
      </c>
      <c r="N47" s="74">
        <f>IF(TrAvia_act!N28=0,"",1000000*N14/TrAvia_act!N28)</f>
        <v>17078.253010184741</v>
      </c>
      <c r="O47" s="74">
        <f>IF(TrAvia_act!O28=0,"",1000000*O14/TrAvia_act!O28)</f>
        <v>16219.396428481588</v>
      </c>
      <c r="P47" s="74">
        <f>IF(TrAvia_act!P28=0,"",1000000*P14/TrAvia_act!P28)</f>
        <v>15423.155417029548</v>
      </c>
      <c r="Q47" s="74">
        <f>IF(TrAvia_act!Q28=0,"",1000000*Q14/TrAvia_act!Q28)</f>
        <v>15999.926294239489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0.96787577319392282</v>
      </c>
      <c r="C50" s="129">
        <f t="shared" si="6"/>
        <v>0.985130020558313</v>
      </c>
      <c r="D50" s="129">
        <f t="shared" si="6"/>
        <v>0.98492357286945675</v>
      </c>
      <c r="E50" s="129">
        <f t="shared" si="6"/>
        <v>0.986422026733624</v>
      </c>
      <c r="F50" s="129">
        <f t="shared" si="6"/>
        <v>0.98679547337432594</v>
      </c>
      <c r="G50" s="129">
        <f t="shared" si="6"/>
        <v>0.98665043797653107</v>
      </c>
      <c r="H50" s="129">
        <f t="shared" si="6"/>
        <v>0.98352300905862089</v>
      </c>
      <c r="I50" s="129">
        <f t="shared" si="6"/>
        <v>0.98398536311244367</v>
      </c>
      <c r="J50" s="129">
        <f t="shared" si="6"/>
        <v>0.97941446047590341</v>
      </c>
      <c r="K50" s="129">
        <f t="shared" si="6"/>
        <v>0.98198726343080378</v>
      </c>
      <c r="L50" s="129">
        <f t="shared" si="6"/>
        <v>0.9877579623763969</v>
      </c>
      <c r="M50" s="129">
        <f t="shared" si="6"/>
        <v>0.98827859643087668</v>
      </c>
      <c r="N50" s="129">
        <f t="shared" si="6"/>
        <v>0.98941628656960845</v>
      </c>
      <c r="O50" s="129">
        <f t="shared" si="6"/>
        <v>0.98924757722708634</v>
      </c>
      <c r="P50" s="129">
        <f t="shared" si="6"/>
        <v>0.98887483172504775</v>
      </c>
      <c r="Q50" s="129">
        <f t="shared" si="6"/>
        <v>0.98409406681466483</v>
      </c>
    </row>
    <row r="51" spans="1:17" ht="11.45" customHeight="1" x14ac:dyDescent="0.25">
      <c r="A51" s="116" t="s">
        <v>23</v>
      </c>
      <c r="B51" s="52">
        <f t="shared" ref="B51:Q51" si="7">IF(B9=0,0,B9/B$7)</f>
        <v>1.2327384907450837E-2</v>
      </c>
      <c r="C51" s="52">
        <f t="shared" si="7"/>
        <v>8.9253072818687162E-3</v>
      </c>
      <c r="D51" s="52">
        <f t="shared" si="7"/>
        <v>9.9502299752640029E-3</v>
      </c>
      <c r="E51" s="52">
        <f t="shared" si="7"/>
        <v>9.3811398060806815E-3</v>
      </c>
      <c r="F51" s="52">
        <f t="shared" si="7"/>
        <v>1.2630274324039389E-2</v>
      </c>
      <c r="G51" s="52">
        <f t="shared" si="7"/>
        <v>1.2875811364202412E-2</v>
      </c>
      <c r="H51" s="52">
        <f t="shared" si="7"/>
        <v>1.4691731543029635E-2</v>
      </c>
      <c r="I51" s="52">
        <f t="shared" si="7"/>
        <v>1.4803648459973472E-2</v>
      </c>
      <c r="J51" s="52">
        <f t="shared" si="7"/>
        <v>2.222100143623101E-2</v>
      </c>
      <c r="K51" s="52">
        <f t="shared" si="7"/>
        <v>3.4814466914733937E-2</v>
      </c>
      <c r="L51" s="52">
        <f t="shared" si="7"/>
        <v>3.5164986595730301E-2</v>
      </c>
      <c r="M51" s="52">
        <f t="shared" si="7"/>
        <v>3.5548643580447341E-2</v>
      </c>
      <c r="N51" s="52">
        <f t="shared" si="7"/>
        <v>3.6773041295897757E-2</v>
      </c>
      <c r="O51" s="52">
        <f t="shared" si="7"/>
        <v>3.351033138401583E-2</v>
      </c>
      <c r="P51" s="52">
        <f t="shared" si="7"/>
        <v>2.9470530385803415E-2</v>
      </c>
      <c r="Q51" s="52">
        <f t="shared" si="7"/>
        <v>2.6183095339417942E-2</v>
      </c>
    </row>
    <row r="52" spans="1:17" ht="11.45" customHeight="1" x14ac:dyDescent="0.25">
      <c r="A52" s="116" t="s">
        <v>127</v>
      </c>
      <c r="B52" s="52">
        <f t="shared" ref="B52:Q52" si="8">IF(B10=0,0,B10/B$7)</f>
        <v>0.72908024467451271</v>
      </c>
      <c r="C52" s="52">
        <f t="shared" si="8"/>
        <v>0.60223147122676002</v>
      </c>
      <c r="D52" s="52">
        <f t="shared" si="8"/>
        <v>0.6551588246459642</v>
      </c>
      <c r="E52" s="52">
        <f t="shared" si="8"/>
        <v>0.62038274912992331</v>
      </c>
      <c r="F52" s="52">
        <f t="shared" si="8"/>
        <v>0.74174606958099154</v>
      </c>
      <c r="G52" s="52">
        <f t="shared" si="8"/>
        <v>0.75215213090347477</v>
      </c>
      <c r="H52" s="52">
        <f t="shared" si="8"/>
        <v>0.79615281369375879</v>
      </c>
      <c r="I52" s="52">
        <f t="shared" si="8"/>
        <v>0.78292219073335789</v>
      </c>
      <c r="J52" s="52">
        <f t="shared" si="8"/>
        <v>0.73672107836116041</v>
      </c>
      <c r="K52" s="52">
        <f t="shared" si="8"/>
        <v>0.73363445149118511</v>
      </c>
      <c r="L52" s="52">
        <f t="shared" si="8"/>
        <v>0.71570792332041633</v>
      </c>
      <c r="M52" s="52">
        <f t="shared" si="8"/>
        <v>0.70403522207123737</v>
      </c>
      <c r="N52" s="52">
        <f t="shared" si="8"/>
        <v>0.68934992627860137</v>
      </c>
      <c r="O52" s="52">
        <f t="shared" si="8"/>
        <v>0.65807579321261034</v>
      </c>
      <c r="P52" s="52">
        <f t="shared" si="8"/>
        <v>0.64304464445421816</v>
      </c>
      <c r="Q52" s="52">
        <f t="shared" si="8"/>
        <v>0.65449735450726521</v>
      </c>
    </row>
    <row r="53" spans="1:17" ht="11.45" customHeight="1" x14ac:dyDescent="0.25">
      <c r="A53" s="116" t="s">
        <v>125</v>
      </c>
      <c r="B53" s="52">
        <f t="shared" ref="B53:Q53" si="9">IF(B11=0,0,B11/B$7)</f>
        <v>0.22646814361195922</v>
      </c>
      <c r="C53" s="52">
        <f t="shared" si="9"/>
        <v>0.37397324204968418</v>
      </c>
      <c r="D53" s="52">
        <f t="shared" si="9"/>
        <v>0.31981451824822871</v>
      </c>
      <c r="E53" s="52">
        <f t="shared" si="9"/>
        <v>0.35665813779762007</v>
      </c>
      <c r="F53" s="52">
        <f t="shared" si="9"/>
        <v>0.23241912946929505</v>
      </c>
      <c r="G53" s="52">
        <f t="shared" si="9"/>
        <v>0.22162249570885401</v>
      </c>
      <c r="H53" s="52">
        <f t="shared" si="9"/>
        <v>0.17267846382183261</v>
      </c>
      <c r="I53" s="52">
        <f t="shared" si="9"/>
        <v>0.18625952391911232</v>
      </c>
      <c r="J53" s="52">
        <f t="shared" si="9"/>
        <v>0.22047238067851194</v>
      </c>
      <c r="K53" s="52">
        <f t="shared" si="9"/>
        <v>0.21353834502488467</v>
      </c>
      <c r="L53" s="52">
        <f t="shared" si="9"/>
        <v>0.23688505246025024</v>
      </c>
      <c r="M53" s="52">
        <f t="shared" si="9"/>
        <v>0.24869473077919177</v>
      </c>
      <c r="N53" s="52">
        <f t="shared" si="9"/>
        <v>0.26329331899510922</v>
      </c>
      <c r="O53" s="52">
        <f t="shared" si="9"/>
        <v>0.29766145263046023</v>
      </c>
      <c r="P53" s="52">
        <f t="shared" si="9"/>
        <v>0.3163596568850261</v>
      </c>
      <c r="Q53" s="52">
        <f t="shared" si="9"/>
        <v>0.30341361696798158</v>
      </c>
    </row>
    <row r="54" spans="1:17" ht="11.45" customHeight="1" x14ac:dyDescent="0.25">
      <c r="A54" s="128" t="s">
        <v>18</v>
      </c>
      <c r="B54" s="127">
        <f t="shared" ref="B54:Q54" si="10">IF(B12=0,0,B12/B$7)</f>
        <v>3.2124226806077169E-2</v>
      </c>
      <c r="C54" s="127">
        <f t="shared" si="10"/>
        <v>1.4869979441686984E-2</v>
      </c>
      <c r="D54" s="127">
        <f t="shared" si="10"/>
        <v>1.507642713054326E-2</v>
      </c>
      <c r="E54" s="127">
        <f t="shared" si="10"/>
        <v>1.3577973266375942E-2</v>
      </c>
      <c r="F54" s="127">
        <f t="shared" si="10"/>
        <v>1.3204526625673974E-2</v>
      </c>
      <c r="G54" s="127">
        <f t="shared" si="10"/>
        <v>1.3349562023468963E-2</v>
      </c>
      <c r="H54" s="127">
        <f t="shared" si="10"/>
        <v>1.6476990941379083E-2</v>
      </c>
      <c r="I54" s="127">
        <f t="shared" si="10"/>
        <v>1.6014636887556423E-2</v>
      </c>
      <c r="J54" s="127">
        <f t="shared" si="10"/>
        <v>2.0585539524096627E-2</v>
      </c>
      <c r="K54" s="127">
        <f t="shared" si="10"/>
        <v>1.8012736569196313E-2</v>
      </c>
      <c r="L54" s="127">
        <f t="shared" si="10"/>
        <v>1.2242037623603054E-2</v>
      </c>
      <c r="M54" s="127">
        <f t="shared" si="10"/>
        <v>1.1721403569123282E-2</v>
      </c>
      <c r="N54" s="127">
        <f t="shared" si="10"/>
        <v>1.0583713430391552E-2</v>
      </c>
      <c r="O54" s="127">
        <f t="shared" si="10"/>
        <v>1.0752422772913585E-2</v>
      </c>
      <c r="P54" s="127">
        <f t="shared" si="10"/>
        <v>1.1125168274952264E-2</v>
      </c>
      <c r="Q54" s="127">
        <f t="shared" si="10"/>
        <v>1.5905933185335293E-2</v>
      </c>
    </row>
    <row r="55" spans="1:17" ht="11.45" customHeight="1" x14ac:dyDescent="0.25">
      <c r="A55" s="95" t="s">
        <v>126</v>
      </c>
      <c r="B55" s="48">
        <f t="shared" ref="B55:Q55" si="11">IF(B13=0,0,B13/B$7)</f>
        <v>3.008385318678861E-2</v>
      </c>
      <c r="C55" s="48">
        <f t="shared" si="11"/>
        <v>1.2824900699440273E-2</v>
      </c>
      <c r="D55" s="48">
        <f t="shared" si="11"/>
        <v>1.2802824469009039E-2</v>
      </c>
      <c r="E55" s="48">
        <f t="shared" si="11"/>
        <v>1.1498459810179313E-2</v>
      </c>
      <c r="F55" s="48">
        <f t="shared" si="11"/>
        <v>1.1053137828031549E-2</v>
      </c>
      <c r="G55" s="48">
        <f t="shared" si="11"/>
        <v>1.1433876610192014E-2</v>
      </c>
      <c r="H55" s="48">
        <f t="shared" si="11"/>
        <v>1.4431135735407092E-2</v>
      </c>
      <c r="I55" s="48">
        <f t="shared" si="11"/>
        <v>1.4046025238616337E-2</v>
      </c>
      <c r="J55" s="48">
        <f t="shared" si="11"/>
        <v>1.8599836268251655E-2</v>
      </c>
      <c r="K55" s="48">
        <f t="shared" si="11"/>
        <v>1.5137689368271078E-2</v>
      </c>
      <c r="L55" s="48">
        <f t="shared" si="11"/>
        <v>7.6991090148531283E-3</v>
      </c>
      <c r="M55" s="48">
        <f t="shared" si="11"/>
        <v>6.8326606308761473E-3</v>
      </c>
      <c r="N55" s="48">
        <f t="shared" si="11"/>
        <v>7.3667945842710086E-3</v>
      </c>
      <c r="O55" s="48">
        <f t="shared" si="11"/>
        <v>7.2968233059096197E-3</v>
      </c>
      <c r="P55" s="48">
        <f t="shared" si="11"/>
        <v>6.4805377303743823E-3</v>
      </c>
      <c r="Q55" s="48">
        <f t="shared" si="11"/>
        <v>6.4507702004243947E-3</v>
      </c>
    </row>
    <row r="56" spans="1:17" ht="11.45" customHeight="1" x14ac:dyDescent="0.25">
      <c r="A56" s="93" t="s">
        <v>125</v>
      </c>
      <c r="B56" s="46">
        <f t="shared" ref="B56:Q56" si="12">IF(B14=0,0,B14/B$7)</f>
        <v>2.0403736192885595E-3</v>
      </c>
      <c r="C56" s="46">
        <f t="shared" si="12"/>
        <v>2.0450787422467104E-3</v>
      </c>
      <c r="D56" s="46">
        <f t="shared" si="12"/>
        <v>2.2736026615342211E-3</v>
      </c>
      <c r="E56" s="46">
        <f t="shared" si="12"/>
        <v>2.0795134561966289E-3</v>
      </c>
      <c r="F56" s="46">
        <f t="shared" si="12"/>
        <v>2.1513887976424258E-3</v>
      </c>
      <c r="G56" s="46">
        <f t="shared" si="12"/>
        <v>1.9156854132769499E-3</v>
      </c>
      <c r="H56" s="46">
        <f t="shared" si="12"/>
        <v>2.0458552059719917E-3</v>
      </c>
      <c r="I56" s="46">
        <f t="shared" si="12"/>
        <v>1.9686116489400851E-3</v>
      </c>
      <c r="J56" s="46">
        <f t="shared" si="12"/>
        <v>1.9857032558449716E-3</v>
      </c>
      <c r="K56" s="46">
        <f t="shared" si="12"/>
        <v>2.8750472009252347E-3</v>
      </c>
      <c r="L56" s="46">
        <f t="shared" si="12"/>
        <v>4.5429286087499262E-3</v>
      </c>
      <c r="M56" s="46">
        <f t="shared" si="12"/>
        <v>4.8887429382471334E-3</v>
      </c>
      <c r="N56" s="46">
        <f t="shared" si="12"/>
        <v>3.2169188461205448E-3</v>
      </c>
      <c r="O56" s="46">
        <f t="shared" si="12"/>
        <v>3.4555994670039656E-3</v>
      </c>
      <c r="P56" s="46">
        <f t="shared" si="12"/>
        <v>4.6446305445778822E-3</v>
      </c>
      <c r="Q56" s="46">
        <f t="shared" si="12"/>
        <v>9.4551629849108955E-3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3540165.1</v>
      </c>
      <c r="C4" s="132">
        <f t="shared" si="0"/>
        <v>5109819.8</v>
      </c>
      <c r="D4" s="132">
        <f t="shared" si="0"/>
        <v>5372936.6999999993</v>
      </c>
      <c r="E4" s="132">
        <f t="shared" si="0"/>
        <v>6499488.5999999996</v>
      </c>
      <c r="F4" s="132">
        <f t="shared" si="0"/>
        <v>6576214.9999999991</v>
      </c>
      <c r="G4" s="132">
        <f t="shared" si="0"/>
        <v>7530122.4000000004</v>
      </c>
      <c r="H4" s="132">
        <f t="shared" si="0"/>
        <v>7657774.5000000009</v>
      </c>
      <c r="I4" s="132">
        <f t="shared" si="0"/>
        <v>8308907.5000000019</v>
      </c>
      <c r="J4" s="132">
        <f t="shared" si="0"/>
        <v>8592675.6999999993</v>
      </c>
      <c r="K4" s="132">
        <f t="shared" si="0"/>
        <v>8099853.5000000009</v>
      </c>
      <c r="L4" s="132">
        <f t="shared" si="0"/>
        <v>8474421.4000000004</v>
      </c>
      <c r="M4" s="132">
        <f t="shared" si="0"/>
        <v>8921941.8000000007</v>
      </c>
      <c r="N4" s="132">
        <f t="shared" si="0"/>
        <v>8661661.5</v>
      </c>
      <c r="O4" s="132">
        <f t="shared" si="0"/>
        <v>8862888.8000000007</v>
      </c>
      <c r="P4" s="132">
        <f t="shared" si="0"/>
        <v>9458839.5</v>
      </c>
      <c r="Q4" s="132">
        <f t="shared" si="0"/>
        <v>9464160</v>
      </c>
    </row>
    <row r="5" spans="1:17" ht="11.45" customHeight="1" x14ac:dyDescent="0.25">
      <c r="A5" s="116" t="s">
        <v>23</v>
      </c>
      <c r="B5" s="42">
        <f>B13*TrAvia_act!B23</f>
        <v>85695</v>
      </c>
      <c r="C5" s="42">
        <f>C13*TrAvia_act!C23</f>
        <v>93934.8</v>
      </c>
      <c r="D5" s="42">
        <f>D13*TrAvia_act!D23</f>
        <v>103048</v>
      </c>
      <c r="E5" s="42">
        <f>E13*TrAvia_act!E23</f>
        <v>113716.80000000002</v>
      </c>
      <c r="F5" s="42">
        <f>F13*TrAvia_act!F23</f>
        <v>129342.59999999999</v>
      </c>
      <c r="G5" s="42">
        <f>G13*TrAvia_act!G23</f>
        <v>143849.4</v>
      </c>
      <c r="H5" s="42">
        <f>H13*TrAvia_act!H23</f>
        <v>151552</v>
      </c>
      <c r="I5" s="42">
        <f>I13*TrAvia_act!I23</f>
        <v>158880</v>
      </c>
      <c r="J5" s="42">
        <f>J13*TrAvia_act!J23</f>
        <v>244257.6</v>
      </c>
      <c r="K5" s="42">
        <f>K13*TrAvia_act!K23</f>
        <v>298995.89999999997</v>
      </c>
      <c r="L5" s="42">
        <f>L13*TrAvia_act!L23</f>
        <v>313559.40000000002</v>
      </c>
      <c r="M5" s="42">
        <f>M13*TrAvia_act!M23</f>
        <v>335183.90000000002</v>
      </c>
      <c r="N5" s="42">
        <f>N13*TrAvia_act!N23</f>
        <v>319250.39999999997</v>
      </c>
      <c r="O5" s="42">
        <f>O13*TrAvia_act!O23</f>
        <v>287448</v>
      </c>
      <c r="P5" s="42">
        <f>P13*TrAvia_act!P23</f>
        <v>261703.2</v>
      </c>
      <c r="Q5" s="42">
        <f>Q13*TrAvia_act!Q23</f>
        <v>250683.60000000003</v>
      </c>
    </row>
    <row r="6" spans="1:17" ht="11.45" customHeight="1" x14ac:dyDescent="0.25">
      <c r="A6" s="116" t="s">
        <v>127</v>
      </c>
      <c r="B6" s="42">
        <f>B14*TrAvia_act!B24</f>
        <v>2756884.9</v>
      </c>
      <c r="C6" s="42">
        <f>C14*TrAvia_act!C24</f>
        <v>3144524</v>
      </c>
      <c r="D6" s="42">
        <f>D14*TrAvia_act!D24</f>
        <v>3599277.1999999997</v>
      </c>
      <c r="E6" s="42">
        <f>E14*TrAvia_act!E24</f>
        <v>4144917.5999999992</v>
      </c>
      <c r="F6" s="42">
        <f>F14*TrAvia_act!F24</f>
        <v>4991823.1999999993</v>
      </c>
      <c r="G6" s="42">
        <f>G14*TrAvia_act!G24</f>
        <v>5824161</v>
      </c>
      <c r="H6" s="42">
        <f>H14*TrAvia_act!H24</f>
        <v>6277920.0000000009</v>
      </c>
      <c r="I6" s="42">
        <f>I14*TrAvia_act!I24</f>
        <v>6720423.1000000015</v>
      </c>
      <c r="J6" s="42">
        <f>J14*TrAvia_act!J24</f>
        <v>6655464.4000000004</v>
      </c>
      <c r="K6" s="42">
        <f>K14*TrAvia_act!K24</f>
        <v>6221973.8000000007</v>
      </c>
      <c r="L6" s="42">
        <f>L14*TrAvia_act!L24</f>
        <v>6305448</v>
      </c>
      <c r="M6" s="42">
        <f>M14*TrAvia_act!M24</f>
        <v>6486373.9000000004</v>
      </c>
      <c r="N6" s="42">
        <f>N14*TrAvia_act!N24</f>
        <v>6183267.2999999998</v>
      </c>
      <c r="O6" s="42">
        <f>O14*TrAvia_act!O24</f>
        <v>6079422.6000000006</v>
      </c>
      <c r="P6" s="42">
        <f>P14*TrAvia_act!P24</f>
        <v>6383916</v>
      </c>
      <c r="Q6" s="42">
        <f>Q14*TrAvia_act!Q24</f>
        <v>6536602.8000000007</v>
      </c>
    </row>
    <row r="7" spans="1:17" ht="11.45" customHeight="1" x14ac:dyDescent="0.25">
      <c r="A7" s="93" t="s">
        <v>125</v>
      </c>
      <c r="B7" s="36">
        <f>B15*TrAvia_act!B25</f>
        <v>697585.20000000007</v>
      </c>
      <c r="C7" s="36">
        <f>C15*TrAvia_act!C25</f>
        <v>1871361</v>
      </c>
      <c r="D7" s="36">
        <f>D15*TrAvia_act!D25</f>
        <v>1670611.5</v>
      </c>
      <c r="E7" s="36">
        <f>E15*TrAvia_act!E25</f>
        <v>2240854.1999999997</v>
      </c>
      <c r="F7" s="36">
        <f>F15*TrAvia_act!F25</f>
        <v>1455049.2000000002</v>
      </c>
      <c r="G7" s="36">
        <f>G15*TrAvia_act!G25</f>
        <v>1562112</v>
      </c>
      <c r="H7" s="36">
        <f>H15*TrAvia_act!H25</f>
        <v>1228302.5</v>
      </c>
      <c r="I7" s="36">
        <f>I15*TrAvia_act!I25</f>
        <v>1429604.4000000001</v>
      </c>
      <c r="J7" s="36">
        <f>J15*TrAvia_act!J25</f>
        <v>1692953.7</v>
      </c>
      <c r="K7" s="36">
        <f>K15*TrAvia_act!K25</f>
        <v>1578883.8</v>
      </c>
      <c r="L7" s="36">
        <f>L15*TrAvia_act!L25</f>
        <v>1855414</v>
      </c>
      <c r="M7" s="36">
        <f>M15*TrAvia_act!M25</f>
        <v>2100384</v>
      </c>
      <c r="N7" s="36">
        <f>N15*TrAvia_act!N25</f>
        <v>2159143.8000000003</v>
      </c>
      <c r="O7" s="36">
        <f>O15*TrAvia_act!O25</f>
        <v>2496018.1999999997</v>
      </c>
      <c r="P7" s="36">
        <f>P15*TrAvia_act!P25</f>
        <v>2813220.3</v>
      </c>
      <c r="Q7" s="36">
        <f>Q15*TrAvia_act!Q25</f>
        <v>2676873.6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138.45536000625759</v>
      </c>
      <c r="C12" s="134">
        <f>IF(C4=0,0,C4/TrAvia_act!C22)</f>
        <v>146.32512814638756</v>
      </c>
      <c r="D12" s="134">
        <f>IF(D4=0,0,D4/TrAvia_act!D22)</f>
        <v>143.88839881095845</v>
      </c>
      <c r="E12" s="134">
        <f>IF(E4=0,0,E4/TrAvia_act!E22)</f>
        <v>145.55221480718413</v>
      </c>
      <c r="F12" s="134">
        <f>IF(F4=0,0,F4/TrAvia_act!F22)</f>
        <v>141.70433976900532</v>
      </c>
      <c r="G12" s="134">
        <f>IF(G4=0,0,G4/TrAvia_act!G22)</f>
        <v>142.16629977155588</v>
      </c>
      <c r="H12" s="134">
        <f>IF(H4=0,0,H4/TrAvia_act!H22)</f>
        <v>140.54830687345142</v>
      </c>
      <c r="I12" s="134">
        <f>IF(I4=0,0,I4/TrAvia_act!I22)</f>
        <v>142.50274409590617</v>
      </c>
      <c r="J12" s="134">
        <f>IF(J4=0,0,J4/TrAvia_act!J22)</f>
        <v>143.83213705830167</v>
      </c>
      <c r="K12" s="134">
        <f>IF(K4=0,0,K4/TrAvia_act!K22)</f>
        <v>145.45060874874301</v>
      </c>
      <c r="L12" s="134">
        <f>IF(L4=0,0,L4/TrAvia_act!L22)</f>
        <v>148.69232010948713</v>
      </c>
      <c r="M12" s="134">
        <f>IF(M4=0,0,M4/TrAvia_act!M22)</f>
        <v>150.23139017983434</v>
      </c>
      <c r="N12" s="134">
        <f>IF(N4=0,0,N4/TrAvia_act!N22)</f>
        <v>152.01497920286423</v>
      </c>
      <c r="O12" s="134">
        <f>IF(O4=0,0,O4/TrAvia_act!O22)</f>
        <v>155.75433281197829</v>
      </c>
      <c r="P12" s="134">
        <f>IF(P4=0,0,P4/TrAvia_act!P22)</f>
        <v>157.90787299043421</v>
      </c>
      <c r="Q12" s="134">
        <f>IF(Q4=0,0,Q4/TrAvia_act!Q22)</f>
        <v>158.44902059266701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0.73079727270346795</v>
      </c>
      <c r="C18" s="144">
        <f>IF(TrAvia_act!C31=0,0,TrAvia_act!C31/C4)</f>
        <v>0.73232386785929326</v>
      </c>
      <c r="D18" s="144">
        <f>IF(TrAvia_act!D31=0,0,TrAvia_act!D31/D4)</f>
        <v>0.73197996172186441</v>
      </c>
      <c r="E18" s="144">
        <f>IF(TrAvia_act!E31=0,0,TrAvia_act!E31/E4)</f>
        <v>0.73237069759611551</v>
      </c>
      <c r="F18" s="144">
        <f>IF(TrAvia_act!F31=0,0,TrAvia_act!F31/F4)</f>
        <v>0.7315066493416047</v>
      </c>
      <c r="G18" s="144">
        <f>IF(TrAvia_act!G31=0,0,TrAvia_act!G31/G4)</f>
        <v>0.73152396566621547</v>
      </c>
      <c r="H18" s="144">
        <f>IF(TrAvia_act!H31=0,0,TrAvia_act!H31/H4)</f>
        <v>0.73121792761069149</v>
      </c>
      <c r="I18" s="144">
        <f>IF(TrAvia_act!I31=0,0,TrAvia_act!I31/I4)</f>
        <v>0.73136654849027971</v>
      </c>
      <c r="J18" s="144">
        <f>IF(TrAvia_act!J31=0,0,TrAvia_act!J31/J4)</f>
        <v>0.73967297520608166</v>
      </c>
      <c r="K18" s="144">
        <f>IF(TrAvia_act!K31=0,0,TrAvia_act!K31/K4)</f>
        <v>0.72458853731119943</v>
      </c>
      <c r="L18" s="144">
        <f>IF(TrAvia_act!L31=0,0,TrAvia_act!L31/L4)</f>
        <v>0.74097188511300605</v>
      </c>
      <c r="M18" s="144">
        <f>IF(TrAvia_act!M31=0,0,TrAvia_act!M31/M4)</f>
        <v>0.76005203261917709</v>
      </c>
      <c r="N18" s="144">
        <f>IF(TrAvia_act!N31=0,0,TrAvia_act!N31/N4)</f>
        <v>0.802948256520992</v>
      </c>
      <c r="O18" s="144">
        <f>IF(TrAvia_act!O31=0,0,TrAvia_act!O31/O4)</f>
        <v>0.81979681387856285</v>
      </c>
      <c r="P18" s="144">
        <f>IF(TrAvia_act!P31=0,0,TrAvia_act!P31/P4)</f>
        <v>0.8212081408083941</v>
      </c>
      <c r="Q18" s="144">
        <f>IF(TrAvia_act!Q31=0,0,TrAvia_act!Q31/Q4)</f>
        <v>0.84184026897262942</v>
      </c>
    </row>
    <row r="19" spans="1:17" ht="11.45" customHeight="1" x14ac:dyDescent="0.25">
      <c r="A19" s="116" t="s">
        <v>23</v>
      </c>
      <c r="B19" s="143">
        <v>0.5990314487426337</v>
      </c>
      <c r="C19" s="143">
        <v>0.5985215276979351</v>
      </c>
      <c r="D19" s="143">
        <v>0.5990315192919804</v>
      </c>
      <c r="E19" s="143">
        <v>0.59853952977924096</v>
      </c>
      <c r="F19" s="143">
        <v>0.59854216630870261</v>
      </c>
      <c r="G19" s="143">
        <v>0.5988693731082646</v>
      </c>
      <c r="H19" s="143">
        <v>0.59877137880067566</v>
      </c>
      <c r="I19" s="143">
        <v>0.59877895266868075</v>
      </c>
      <c r="J19" s="143">
        <v>0.61989882812244124</v>
      </c>
      <c r="K19" s="143">
        <v>0.61572081757642827</v>
      </c>
      <c r="L19" s="143">
        <v>0.62324076395094519</v>
      </c>
      <c r="M19" s="143">
        <v>0.63981593387987912</v>
      </c>
      <c r="N19" s="143">
        <v>0.67532570045331197</v>
      </c>
      <c r="O19" s="143">
        <v>0.68543875761876927</v>
      </c>
      <c r="P19" s="143">
        <v>0.68101956720437495</v>
      </c>
      <c r="Q19" s="143">
        <v>0.69671091367763982</v>
      </c>
    </row>
    <row r="20" spans="1:17" ht="11.45" customHeight="1" x14ac:dyDescent="0.25">
      <c r="A20" s="116" t="s">
        <v>127</v>
      </c>
      <c r="B20" s="143">
        <v>0.73316698858193174</v>
      </c>
      <c r="C20" s="143">
        <v>0.73315706924164037</v>
      </c>
      <c r="D20" s="143">
        <v>0.73315609033947149</v>
      </c>
      <c r="E20" s="143">
        <v>0.73316318761077437</v>
      </c>
      <c r="F20" s="143">
        <v>0.73315998050571984</v>
      </c>
      <c r="G20" s="143">
        <v>0.73314937550661807</v>
      </c>
      <c r="H20" s="143">
        <v>0.73315206310370307</v>
      </c>
      <c r="I20" s="143">
        <v>0.73316276768348099</v>
      </c>
      <c r="J20" s="143">
        <v>0.74409758693923733</v>
      </c>
      <c r="K20" s="143">
        <v>0.72929043834932239</v>
      </c>
      <c r="L20" s="143">
        <v>0.73711653795257692</v>
      </c>
      <c r="M20" s="143">
        <v>0.75550007994451251</v>
      </c>
      <c r="N20" s="143">
        <v>0.79750846288013466</v>
      </c>
      <c r="O20" s="143">
        <v>0.8124663023096963</v>
      </c>
      <c r="P20" s="143">
        <v>0.8127647669549537</v>
      </c>
      <c r="Q20" s="143">
        <v>0.83367494809383247</v>
      </c>
    </row>
    <row r="21" spans="1:17" ht="11.45" customHeight="1" x14ac:dyDescent="0.25">
      <c r="A21" s="93" t="s">
        <v>125</v>
      </c>
      <c r="B21" s="142">
        <v>0.73761886003315436</v>
      </c>
      <c r="C21" s="142">
        <v>0.73764014532738476</v>
      </c>
      <c r="D21" s="142">
        <v>0.73764666411071622</v>
      </c>
      <c r="E21" s="142">
        <v>0.73769636596615706</v>
      </c>
      <c r="F21" s="142">
        <v>0.73765409444574104</v>
      </c>
      <c r="G21" s="142">
        <v>0.73767950057358245</v>
      </c>
      <c r="H21" s="142">
        <v>0.73767414785852825</v>
      </c>
      <c r="I21" s="142">
        <v>0.7376579143153168</v>
      </c>
      <c r="J21" s="142">
        <v>0.73955950478740207</v>
      </c>
      <c r="K21" s="142">
        <v>0.7266760226433383</v>
      </c>
      <c r="L21" s="142">
        <v>0.77397012203206406</v>
      </c>
      <c r="M21" s="142">
        <v>0.79329684476743301</v>
      </c>
      <c r="N21" s="142">
        <v>0.83739674958194066</v>
      </c>
      <c r="O21" s="142">
        <v>0.85312438827569459</v>
      </c>
      <c r="P21" s="142">
        <v>0.85340952502013445</v>
      </c>
      <c r="Q21" s="142">
        <v>0.87537005856384098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3.3786667531320057E-2</v>
      </c>
      <c r="C24" s="137">
        <f>IF(TrAvia_ene!C8=0,0,TrAvia_ene!C8/(C12*TrAvia_act!C13))</f>
        <v>3.4341240269769195E-2</v>
      </c>
      <c r="D24" s="137">
        <f>IF(TrAvia_ene!D8=0,0,TrAvia_ene!D8/(D12*TrAvia_act!D13))</f>
        <v>3.3141252718118276E-2</v>
      </c>
      <c r="E24" s="137">
        <f>IF(TrAvia_ene!E8=0,0,TrAvia_ene!E8/(E12*TrAvia_act!E13))</f>
        <v>3.2904324012385931E-2</v>
      </c>
      <c r="F24" s="137">
        <f>IF(TrAvia_ene!F8=0,0,TrAvia_ene!F8/(F12*TrAvia_act!F13))</f>
        <v>3.1005783049767546E-2</v>
      </c>
      <c r="G24" s="137">
        <f>IF(TrAvia_ene!G8=0,0,TrAvia_ene!G8/(G12*TrAvia_act!G13))</f>
        <v>3.1432592342535426E-2</v>
      </c>
      <c r="H24" s="137">
        <f>IF(TrAvia_ene!H8=0,0,TrAvia_ene!H8/(H12*TrAvia_act!H13))</f>
        <v>3.1323703222301491E-2</v>
      </c>
      <c r="I24" s="137">
        <f>IF(TrAvia_ene!I8=0,0,TrAvia_ene!I8/(I12*TrAvia_act!I13))</f>
        <v>3.1263662722080109E-2</v>
      </c>
      <c r="J24" s="137">
        <f>IF(TrAvia_ene!J8=0,0,TrAvia_ene!J8/(J12*TrAvia_act!J13))</f>
        <v>3.1783288157055729E-2</v>
      </c>
      <c r="K24" s="137">
        <f>IF(TrAvia_ene!K8=0,0,TrAvia_ene!K8/(K12*TrAvia_act!K13))</f>
        <v>2.5923845969518921E-2</v>
      </c>
      <c r="L24" s="137">
        <f>IF(TrAvia_ene!L8=0,0,TrAvia_ene!L8/(L12*TrAvia_act!L13))</f>
        <v>2.5441191781092824E-2</v>
      </c>
      <c r="M24" s="137">
        <f>IF(TrAvia_ene!M8=0,0,TrAvia_ene!M8/(M12*TrAvia_act!M13))</f>
        <v>2.5180069557810131E-2</v>
      </c>
      <c r="N24" s="137">
        <f>IF(TrAvia_ene!N8=0,0,TrAvia_ene!N8/(N12*TrAvia_act!N13))</f>
        <v>2.3790489995140874E-2</v>
      </c>
      <c r="O24" s="137">
        <f>IF(TrAvia_ene!O8=0,0,TrAvia_ene!O8/(O12*TrAvia_act!O13))</f>
        <v>2.2622267728580933E-2</v>
      </c>
      <c r="P24" s="137">
        <f>IF(TrAvia_ene!P8=0,0,TrAvia_ene!P8/(P12*TrAvia_act!P13))</f>
        <v>2.2086144556479247E-2</v>
      </c>
      <c r="Q24" s="137">
        <f>IF(TrAvia_ene!Q8=0,0,TrAvia_ene!Q8/(Q12*TrAvia_act!Q13))</f>
        <v>2.3490153545809193E-2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7.1326135643690655E-2</v>
      </c>
      <c r="C25" s="108">
        <f>IF(TrAvia_ene!C9=0,0,TrAvia_ene!C9/(C13*TrAvia_act!C14))</f>
        <v>6.8115073164588744E-2</v>
      </c>
      <c r="D25" s="108">
        <f>IF(TrAvia_ene!D9=0,0,TrAvia_ene!D9/(D13*TrAvia_act!D14))</f>
        <v>6.7563342307714602E-2</v>
      </c>
      <c r="E25" s="108">
        <f>IF(TrAvia_ene!E9=0,0,TrAvia_ene!E9/(E13*TrAvia_act!E14))</f>
        <v>6.6223953789486548E-2</v>
      </c>
      <c r="F25" s="108">
        <f>IF(TrAvia_ene!F9=0,0,TrAvia_ene!F9/(F13*TrAvia_act!F14))</f>
        <v>6.7986226631541594E-2</v>
      </c>
      <c r="G25" s="108">
        <f>IF(TrAvia_ene!G9=0,0,TrAvia_ene!G9/(G13*TrAvia_act!G14))</f>
        <v>6.5817212002332898E-2</v>
      </c>
      <c r="H25" s="108">
        <f>IF(TrAvia_ene!H9=0,0,TrAvia_ene!H9/(H13*TrAvia_act!H14))</f>
        <v>6.5822437132567954E-2</v>
      </c>
      <c r="I25" s="108">
        <f>IF(TrAvia_ene!I9=0,0,TrAvia_ene!I9/(I13*TrAvia_act!I14))</f>
        <v>6.5802381016173764E-2</v>
      </c>
      <c r="J25" s="108">
        <f>IF(TrAvia_ene!J9=0,0,TrAvia_ene!J9/(J13*TrAvia_act!J14))</f>
        <v>6.4559285736633623E-2</v>
      </c>
      <c r="K25" s="108">
        <f>IF(TrAvia_ene!K9=0,0,TrAvia_ene!K9/(K13*TrAvia_act!K14))</f>
        <v>6.4230903247686433E-2</v>
      </c>
      <c r="L25" s="108">
        <f>IF(TrAvia_ene!L9=0,0,TrAvia_ene!L9/(L13*TrAvia_act!L14))</f>
        <v>6.4077259662121258E-2</v>
      </c>
      <c r="M25" s="108">
        <f>IF(TrAvia_ene!M9=0,0,TrAvia_ene!M9/(M13*TrAvia_act!M14))</f>
        <v>6.3616901032467338E-2</v>
      </c>
      <c r="N25" s="108">
        <f>IF(TrAvia_ene!N9=0,0,TrAvia_ene!N9/(N13*TrAvia_act!N14))</f>
        <v>6.3445781275012131E-2</v>
      </c>
      <c r="O25" s="108">
        <f>IF(TrAvia_ene!O9=0,0,TrAvia_ene!O9/(O13*TrAvia_act!O14))</f>
        <v>6.3375000364443199E-2</v>
      </c>
      <c r="P25" s="108">
        <f>IF(TrAvia_ene!P9=0,0,TrAvia_ene!P9/(P13*TrAvia_act!P14))</f>
        <v>6.4086746941763389E-2</v>
      </c>
      <c r="Q25" s="108">
        <f>IF(TrAvia_ene!Q9=0,0,TrAvia_ene!Q9/(Q13*TrAvia_act!Q14))</f>
        <v>6.3499794829677297E-2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3.2641991699255787E-2</v>
      </c>
      <c r="C26" s="106">
        <f>IF(TrAvia_ene!C10=0,0,TrAvia_ene!C10/(C14*TrAvia_act!C15))</f>
        <v>3.4806085411133163E-2</v>
      </c>
      <c r="D26" s="106">
        <f>IF(TrAvia_ene!D10=0,0,TrAvia_ene!D10/(D14*TrAvia_act!D15))</f>
        <v>3.3340503260720765E-2</v>
      </c>
      <c r="E26" s="106">
        <f>IF(TrAvia_ene!E10=0,0,TrAvia_ene!E10/(E14*TrAvia_act!E15))</f>
        <v>3.3016848231592816E-2</v>
      </c>
      <c r="F26" s="106">
        <f>IF(TrAvia_ene!F10=0,0,TrAvia_ene!F10/(F14*TrAvia_act!F15))</f>
        <v>3.0772524827093448E-2</v>
      </c>
      <c r="G26" s="106">
        <f>IF(TrAvia_ene!G10=0,0,TrAvia_ene!G10/(G14*TrAvia_act!G15))</f>
        <v>3.1015859101670592E-2</v>
      </c>
      <c r="H26" s="106">
        <f>IF(TrAvia_ene!H10=0,0,TrAvia_ene!H10/(H14*TrAvia_act!H15))</f>
        <v>3.0844875948591342E-2</v>
      </c>
      <c r="I26" s="106">
        <f>IF(TrAvia_ene!I10=0,0,TrAvia_ene!I10/(I14*TrAvia_act!I15))</f>
        <v>3.0724842657797576E-2</v>
      </c>
      <c r="J26" s="106">
        <f>IF(TrAvia_ene!J10=0,0,TrAvia_ene!J10/(J14*TrAvia_act!J15))</f>
        <v>3.0973966316071432E-2</v>
      </c>
      <c r="K26" s="106">
        <f>IF(TrAvia_ene!K10=0,0,TrAvia_ene!K10/(K14*TrAvia_act!K15))</f>
        <v>2.4976836924365656E-2</v>
      </c>
      <c r="L26" s="106">
        <f>IF(TrAvia_ene!L10=0,0,TrAvia_ene!L10/(L14*TrAvia_act!L15))</f>
        <v>2.4519527055646379E-2</v>
      </c>
      <c r="M26" s="106">
        <f>IF(TrAvia_ene!M10=0,0,TrAvia_ene!M10/(M14*TrAvia_act!M15))</f>
        <v>2.4396702533816133E-2</v>
      </c>
      <c r="N26" s="106">
        <f>IF(TrAvia_ene!N10=0,0,TrAvia_ene!N10/(N14*TrAvia_act!N15))</f>
        <v>2.3023855996621573E-2</v>
      </c>
      <c r="O26" s="106">
        <f>IF(TrAvia_ene!O10=0,0,TrAvia_ene!O10/(O14*TrAvia_act!O15))</f>
        <v>2.185336409660504E-2</v>
      </c>
      <c r="P26" s="106">
        <f>IF(TrAvia_ene!P10=0,0,TrAvia_ene!P10/(P14*TrAvia_act!P15))</f>
        <v>2.1369871388894093E-2</v>
      </c>
      <c r="Q26" s="106">
        <f>IF(TrAvia_ene!Q10=0,0,TrAvia_ene!Q10/(Q14*TrAvia_act!Q15))</f>
        <v>2.2754398562399431E-2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3.5282848962752023E-2</v>
      </c>
      <c r="C27" s="105">
        <f>IF(TrAvia_ene!C11=0,0,TrAvia_ene!C11/(C15*TrAvia_act!C16))</f>
        <v>3.215093664697561E-2</v>
      </c>
      <c r="D27" s="105">
        <f>IF(TrAvia_ene!D11=0,0,TrAvia_ene!D11/(D15*TrAvia_act!D16))</f>
        <v>3.1212191098407529E-2</v>
      </c>
      <c r="E27" s="105">
        <f>IF(TrAvia_ene!E11=0,0,TrAvia_ene!E11/(E15*TrAvia_act!E16))</f>
        <v>3.1432506088117387E-2</v>
      </c>
      <c r="F27" s="105">
        <f>IF(TrAvia_ene!F11=0,0,TrAvia_ene!F11/(F15*TrAvia_act!F16))</f>
        <v>2.9838990493391733E-2</v>
      </c>
      <c r="G27" s="105">
        <f>IF(TrAvia_ene!G11=0,0,TrAvia_ene!G11/(G15*TrAvia_act!G16))</f>
        <v>3.0924840688890145E-2</v>
      </c>
      <c r="H27" s="105">
        <f>IF(TrAvia_ene!H11=0,0,TrAvia_ene!H11/(H15*TrAvia_act!H16))</f>
        <v>3.1117437908351891E-2</v>
      </c>
      <c r="I27" s="105">
        <f>IF(TrAvia_ene!I11=0,0,TrAvia_ene!I11/(I15*TrAvia_act!I16))</f>
        <v>3.1348959047203931E-2</v>
      </c>
      <c r="J27" s="105">
        <f>IF(TrAvia_ene!J11=0,0,TrAvia_ene!J11/(J15*TrAvia_act!J16))</f>
        <v>3.1629260151412361E-2</v>
      </c>
      <c r="K27" s="105">
        <f>IF(TrAvia_ene!K11=0,0,TrAvia_ene!K11/(K15*TrAvia_act!K16))</f>
        <v>2.5651344154227883E-2</v>
      </c>
      <c r="L27" s="105">
        <f>IF(TrAvia_ene!L11=0,0,TrAvia_ene!L11/(L15*TrAvia_act!L16))</f>
        <v>2.5072425840739026E-2</v>
      </c>
      <c r="M27" s="105">
        <f>IF(TrAvia_ene!M11=0,0,TrAvia_ene!M11/(M15*TrAvia_act!M16))</f>
        <v>2.4296006731735265E-2</v>
      </c>
      <c r="N27" s="105">
        <f>IF(TrAvia_ene!N11=0,0,TrAvia_ene!N11/(N15*TrAvia_act!N16))</f>
        <v>2.2868887301292797E-2</v>
      </c>
      <c r="O27" s="105">
        <f>IF(TrAvia_ene!O11=0,0,TrAvia_ene!O11/(O15*TrAvia_act!O16))</f>
        <v>2.1968722059038364E-2</v>
      </c>
      <c r="P27" s="105">
        <f>IF(TrAvia_ene!P11=0,0,TrAvia_ene!P11/(P15*TrAvia_act!P16))</f>
        <v>2.1583100965829237E-2</v>
      </c>
      <c r="Q27" s="105">
        <f>IF(TrAvia_ene!Q11=0,0,TrAvia_ene!Q11/(Q15*TrAvia_act!Q16))</f>
        <v>2.3128334583922241E-2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0</v>
      </c>
      <c r="M3" s="68">
        <f t="shared" si="0"/>
        <v>0</v>
      </c>
      <c r="N3" s="68">
        <f t="shared" si="0"/>
        <v>0</v>
      </c>
      <c r="O3" s="68">
        <f t="shared" si="0"/>
        <v>0</v>
      </c>
      <c r="P3" s="68">
        <f t="shared" si="0"/>
        <v>0</v>
      </c>
      <c r="Q3" s="68">
        <f t="shared" si="0"/>
        <v>0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 t="str">
        <f t="shared" si="2"/>
        <v/>
      </c>
      <c r="J13" s="68" t="str">
        <f t="shared" si="2"/>
        <v/>
      </c>
      <c r="K13" s="68" t="str">
        <f t="shared" si="2"/>
        <v/>
      </c>
      <c r="L13" s="68" t="str">
        <f t="shared" si="2"/>
        <v/>
      </c>
      <c r="M13" s="68" t="str">
        <f t="shared" si="2"/>
        <v/>
      </c>
      <c r="N13" s="68" t="str">
        <f t="shared" si="2"/>
        <v/>
      </c>
      <c r="O13" s="68" t="str">
        <f t="shared" si="2"/>
        <v/>
      </c>
      <c r="P13" s="68" t="str">
        <f t="shared" si="2"/>
        <v/>
      </c>
      <c r="Q13" s="68" t="str">
        <f t="shared" si="2"/>
        <v/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0</v>
      </c>
      <c r="J17" s="33">
        <f t="shared" si="5"/>
        <v>0</v>
      </c>
      <c r="K17" s="33">
        <f t="shared" si="5"/>
        <v>0</v>
      </c>
      <c r="L17" s="33">
        <f t="shared" si="5"/>
        <v>0</v>
      </c>
      <c r="M17" s="33">
        <f t="shared" si="5"/>
        <v>0</v>
      </c>
      <c r="N17" s="33">
        <f t="shared" si="5"/>
        <v>0</v>
      </c>
      <c r="O17" s="33">
        <f t="shared" si="5"/>
        <v>0</v>
      </c>
      <c r="P17" s="33">
        <f t="shared" si="5"/>
        <v>0</v>
      </c>
      <c r="Q17" s="33">
        <f t="shared" si="5"/>
        <v>0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0</v>
      </c>
      <c r="J21" s="33">
        <f t="shared" si="8"/>
        <v>0</v>
      </c>
      <c r="K21" s="33">
        <f t="shared" si="8"/>
        <v>0</v>
      </c>
      <c r="L21" s="33">
        <f t="shared" si="8"/>
        <v>0</v>
      </c>
      <c r="M21" s="33">
        <f t="shared" si="8"/>
        <v>0</v>
      </c>
      <c r="N21" s="33">
        <f t="shared" si="8"/>
        <v>0</v>
      </c>
      <c r="O21" s="33">
        <f t="shared" si="8"/>
        <v>0</v>
      </c>
      <c r="P21" s="33">
        <f t="shared" si="8"/>
        <v>0</v>
      </c>
      <c r="Q21" s="33">
        <f t="shared" si="8"/>
        <v>0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0</v>
      </c>
      <c r="J19" s="71">
        <f t="shared" si="0"/>
        <v>0</v>
      </c>
      <c r="K19" s="71">
        <f t="shared" si="0"/>
        <v>0</v>
      </c>
      <c r="L19" s="71">
        <f t="shared" si="0"/>
        <v>0</v>
      </c>
      <c r="M19" s="71">
        <f t="shared" si="0"/>
        <v>0</v>
      </c>
      <c r="N19" s="71">
        <f t="shared" si="0"/>
        <v>0</v>
      </c>
      <c r="O19" s="71">
        <f t="shared" si="0"/>
        <v>0</v>
      </c>
      <c r="P19" s="71">
        <f t="shared" si="0"/>
        <v>0</v>
      </c>
      <c r="Q19" s="71">
        <f t="shared" si="0"/>
        <v>0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 t="str">
        <f>IF(I19=0,"",I19/TrNavi_act!I7*100)</f>
        <v/>
      </c>
      <c r="J25" s="68" t="str">
        <f>IF(J19=0,"",J19/TrNavi_act!J7*100)</f>
        <v/>
      </c>
      <c r="K25" s="68" t="str">
        <f>IF(K19=0,"",K19/TrNavi_act!K7*100)</f>
        <v/>
      </c>
      <c r="L25" s="68" t="str">
        <f>IF(L19=0,"",L19/TrNavi_act!L7*100)</f>
        <v/>
      </c>
      <c r="M25" s="68" t="str">
        <f>IF(M19=0,"",M19/TrNavi_act!M7*100)</f>
        <v/>
      </c>
      <c r="N25" s="68" t="str">
        <f>IF(N19=0,"",N19/TrNavi_act!N7*100)</f>
        <v/>
      </c>
      <c r="O25" s="68" t="str">
        <f>IF(O19=0,"",O19/TrNavi_act!O7*100)</f>
        <v/>
      </c>
      <c r="P25" s="68" t="str">
        <f>IF(P19=0,"",P19/TrNavi_act!P7*100)</f>
        <v/>
      </c>
      <c r="Q25" s="68" t="str">
        <f>IF(Q19=0,"",Q19/TrNavi_act!Q7*100)</f>
        <v/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 t="str">
        <f>IF(I19=0,"",I19/TrNavi_act!I3*1000)</f>
        <v/>
      </c>
      <c r="J29" s="68" t="str">
        <f>IF(J19=0,"",J19/TrNavi_act!J3*1000)</f>
        <v/>
      </c>
      <c r="K29" s="68" t="str">
        <f>IF(K19=0,"",K19/TrNavi_act!K3*1000)</f>
        <v/>
      </c>
      <c r="L29" s="68" t="str">
        <f>IF(L19=0,"",L19/TrNavi_act!L3*1000)</f>
        <v/>
      </c>
      <c r="M29" s="68" t="str">
        <f>IF(M19=0,"",M19/TrNavi_act!M3*1000)</f>
        <v/>
      </c>
      <c r="N29" s="68" t="str">
        <f>IF(N19=0,"",N19/TrNavi_act!N3*1000)</f>
        <v/>
      </c>
      <c r="O29" s="68" t="str">
        <f>IF(O19=0,"",O19/TrNavi_act!O3*1000)</f>
        <v/>
      </c>
      <c r="P29" s="68" t="str">
        <f>IF(P19=0,"",P19/TrNavi_act!P3*1000)</f>
        <v/>
      </c>
      <c r="Q29" s="68" t="str">
        <f>IF(Q19=0,"",Q19/TrNavi_act!Q3*1000)</f>
        <v/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0</v>
      </c>
      <c r="J33" s="57">
        <f t="shared" si="1"/>
        <v>0</v>
      </c>
      <c r="K33" s="57">
        <f t="shared" si="1"/>
        <v>0</v>
      </c>
      <c r="L33" s="57">
        <f t="shared" si="1"/>
        <v>0</v>
      </c>
      <c r="M33" s="57">
        <f t="shared" si="1"/>
        <v>0</v>
      </c>
      <c r="N33" s="57">
        <f t="shared" si="1"/>
        <v>0</v>
      </c>
      <c r="O33" s="57">
        <f t="shared" si="1"/>
        <v>0</v>
      </c>
      <c r="P33" s="57">
        <f t="shared" si="1"/>
        <v>0</v>
      </c>
      <c r="Q33" s="57">
        <f t="shared" si="1"/>
        <v>0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0</v>
      </c>
      <c r="J5" s="140">
        <f t="shared" si="0"/>
        <v>0</v>
      </c>
      <c r="K5" s="140">
        <f t="shared" si="0"/>
        <v>0</v>
      </c>
      <c r="L5" s="140">
        <f t="shared" si="0"/>
        <v>0</v>
      </c>
      <c r="M5" s="140">
        <f t="shared" si="0"/>
        <v>0</v>
      </c>
      <c r="N5" s="140">
        <f t="shared" si="0"/>
        <v>0</v>
      </c>
      <c r="O5" s="140">
        <f t="shared" si="0"/>
        <v>0</v>
      </c>
      <c r="P5" s="140">
        <f t="shared" si="0"/>
        <v>0</v>
      </c>
      <c r="Q5" s="140">
        <f t="shared" si="0"/>
        <v>0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1">
        <f t="shared" si="1"/>
        <v>0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0</v>
      </c>
      <c r="J14" s="100">
        <f>IF(J4=0,0,J4/TrNavi_ene!J4)</f>
        <v>0</v>
      </c>
      <c r="K14" s="100">
        <f>IF(K4=0,0,K4/TrNavi_ene!K4)</f>
        <v>0</v>
      </c>
      <c r="L14" s="100">
        <f>IF(L4=0,0,L4/TrNavi_ene!L4)</f>
        <v>0</v>
      </c>
      <c r="M14" s="100">
        <f>IF(M4=0,0,M4/TrNavi_ene!M4)</f>
        <v>0</v>
      </c>
      <c r="N14" s="100">
        <f>IF(N4=0,0,N4/TrNavi_ene!N4)</f>
        <v>0</v>
      </c>
      <c r="O14" s="100">
        <f>IF(O4=0,0,O4/TrNavi_ene!O4)</f>
        <v>0</v>
      </c>
      <c r="P14" s="100">
        <f>IF(P4=0,0,P4/TrNavi_ene!P4)</f>
        <v>0</v>
      </c>
      <c r="Q14" s="100">
        <f>IF(Q4=0,0,Q4/TrNavi_ene!Q4)</f>
        <v>0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0</v>
      </c>
      <c r="M15" s="140">
        <f t="shared" si="2"/>
        <v>0</v>
      </c>
      <c r="N15" s="140">
        <f t="shared" si="2"/>
        <v>0</v>
      </c>
      <c r="O15" s="140">
        <f t="shared" si="2"/>
        <v>0</v>
      </c>
      <c r="P15" s="140">
        <f t="shared" si="2"/>
        <v>0</v>
      </c>
      <c r="Q15" s="140">
        <f t="shared" si="2"/>
        <v>0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 t="str">
        <f>IF(I7=0,"",I7/TrNavi_act!I7*100)</f>
        <v/>
      </c>
      <c r="J17" s="68" t="str">
        <f>IF(J7=0,"",J7/TrNavi_act!J7*100)</f>
        <v/>
      </c>
      <c r="K17" s="68" t="str">
        <f>IF(K7=0,"",K7/TrNavi_act!K7*100)</f>
        <v/>
      </c>
      <c r="L17" s="68" t="str">
        <f>IF(L7=0,"",L7/TrNavi_act!L7*100)</f>
        <v/>
      </c>
      <c r="M17" s="68" t="str">
        <f>IF(M7=0,"",M7/TrNavi_act!M7*100)</f>
        <v/>
      </c>
      <c r="N17" s="68" t="str">
        <f>IF(N7=0,"",N7/TrNavi_act!N7*100)</f>
        <v/>
      </c>
      <c r="O17" s="68" t="str">
        <f>IF(O7=0,"",O7/TrNavi_act!O7*100)</f>
        <v/>
      </c>
      <c r="P17" s="68" t="str">
        <f>IF(P7=0,"",P7/TrNavi_act!P7*100)</f>
        <v/>
      </c>
      <c r="Q17" s="68" t="str">
        <f>IF(Q7=0,"",Q7/TrNavi_act!Q7*100)</f>
        <v/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 t="str">
        <f>IF(I7=0,"",I7/TrNavi_act!I3*1000)</f>
        <v/>
      </c>
      <c r="J21" s="68" t="str">
        <f>IF(J7=0,"",J7/TrNavi_act!J3*1000)</f>
        <v/>
      </c>
      <c r="K21" s="68" t="str">
        <f>IF(K7=0,"",K7/TrNavi_act!K3*1000)</f>
        <v/>
      </c>
      <c r="L21" s="68" t="str">
        <f>IF(L7=0,"",L7/TrNavi_act!L3*1000)</f>
        <v/>
      </c>
      <c r="M21" s="68" t="str">
        <f>IF(M7=0,"",M7/TrNavi_act!M3*1000)</f>
        <v/>
      </c>
      <c r="N21" s="68" t="str">
        <f>IF(N7=0,"",N7/TrNavi_act!N3*1000)</f>
        <v/>
      </c>
      <c r="O21" s="68" t="str">
        <f>IF(O7=0,"",O7/TrNavi_act!O3*1000)</f>
        <v/>
      </c>
      <c r="P21" s="68" t="str">
        <f>IF(P7=0,"",P7/TrNavi_act!P3*1000)</f>
        <v/>
      </c>
      <c r="Q21" s="68" t="str">
        <f>IF(Q7=0,"",Q7/TrNavi_act!Q3*1000)</f>
        <v/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0</v>
      </c>
      <c r="L25" s="57">
        <f t="shared" si="3"/>
        <v>0</v>
      </c>
      <c r="M25" s="57">
        <f t="shared" si="3"/>
        <v>0</v>
      </c>
      <c r="N25" s="57">
        <f t="shared" si="3"/>
        <v>0</v>
      </c>
      <c r="O25" s="57">
        <f t="shared" si="3"/>
        <v>0</v>
      </c>
      <c r="P25" s="57">
        <f t="shared" si="3"/>
        <v>0</v>
      </c>
      <c r="Q25" s="57">
        <f t="shared" si="3"/>
        <v>0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BG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47838.544942959335</v>
      </c>
      <c r="C4" s="40">
        <f t="shared" si="0"/>
        <v>49836.788378256708</v>
      </c>
      <c r="D4" s="40">
        <f t="shared" si="0"/>
        <v>52993.474471474081</v>
      </c>
      <c r="E4" s="40">
        <f t="shared" si="0"/>
        <v>52518.086144663779</v>
      </c>
      <c r="F4" s="40">
        <f t="shared" si="0"/>
        <v>53114.385275403336</v>
      </c>
      <c r="G4" s="40">
        <f t="shared" si="0"/>
        <v>56688.206775733743</v>
      </c>
      <c r="H4" s="40">
        <f t="shared" si="0"/>
        <v>58553.68947777406</v>
      </c>
      <c r="I4" s="40">
        <f t="shared" si="0"/>
        <v>62423.156310001898</v>
      </c>
      <c r="J4" s="40">
        <f t="shared" si="0"/>
        <v>65525.80206716877</v>
      </c>
      <c r="K4" s="40">
        <f t="shared" si="0"/>
        <v>64989.420920743447</v>
      </c>
      <c r="L4" s="40">
        <f t="shared" si="0"/>
        <v>66419.594296334995</v>
      </c>
      <c r="M4" s="40">
        <f t="shared" si="0"/>
        <v>68235.418571645656</v>
      </c>
      <c r="N4" s="40">
        <f t="shared" si="0"/>
        <v>69658.222378677514</v>
      </c>
      <c r="O4" s="40">
        <f t="shared" si="0"/>
        <v>71458.0177023734</v>
      </c>
      <c r="P4" s="40">
        <f t="shared" si="0"/>
        <v>75266.226659014414</v>
      </c>
      <c r="Q4" s="40">
        <f t="shared" si="0"/>
        <v>79240.599181626749</v>
      </c>
    </row>
    <row r="5" spans="1:17" ht="11.45" customHeight="1" x14ac:dyDescent="0.25">
      <c r="A5" s="23" t="s">
        <v>50</v>
      </c>
      <c r="B5" s="39">
        <f t="shared" ref="B5:Q5" si="1">B6+B7+B8</f>
        <v>41812.382090762505</v>
      </c>
      <c r="C5" s="39">
        <f t="shared" si="1"/>
        <v>43197.662625014127</v>
      </c>
      <c r="D5" s="39">
        <f t="shared" si="1"/>
        <v>46629.532251980418</v>
      </c>
      <c r="E5" s="39">
        <f t="shared" si="1"/>
        <v>45449.096046442413</v>
      </c>
      <c r="F5" s="39">
        <f t="shared" si="1"/>
        <v>46199.757693466905</v>
      </c>
      <c r="G5" s="39">
        <f t="shared" si="1"/>
        <v>49185.184523559925</v>
      </c>
      <c r="H5" s="39">
        <f t="shared" si="1"/>
        <v>50950.800319418559</v>
      </c>
      <c r="I5" s="39">
        <f t="shared" si="1"/>
        <v>54404.968027773139</v>
      </c>
      <c r="J5" s="39">
        <f t="shared" si="1"/>
        <v>57532.926528992699</v>
      </c>
      <c r="K5" s="39">
        <f t="shared" si="1"/>
        <v>57278.231667354092</v>
      </c>
      <c r="L5" s="39">
        <f t="shared" si="1"/>
        <v>58087.172469468358</v>
      </c>
      <c r="M5" s="39">
        <f t="shared" si="1"/>
        <v>59519.375253725193</v>
      </c>
      <c r="N5" s="39">
        <f t="shared" si="1"/>
        <v>60846.744847068941</v>
      </c>
      <c r="O5" s="39">
        <f t="shared" si="1"/>
        <v>62385.103934517334</v>
      </c>
      <c r="P5" s="39">
        <f t="shared" si="1"/>
        <v>66176.361926361598</v>
      </c>
      <c r="Q5" s="39">
        <f t="shared" si="1"/>
        <v>70157.528707538266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325.38209076250581</v>
      </c>
      <c r="C6" s="37">
        <f>TrRoad_act!C$5</f>
        <v>334.66262501412746</v>
      </c>
      <c r="D6" s="37">
        <f>TrRoad_act!D$5</f>
        <v>344.53225198042202</v>
      </c>
      <c r="E6" s="37">
        <f>TrRoad_act!E$5</f>
        <v>349.09604644242211</v>
      </c>
      <c r="F6" s="37">
        <f>TrRoad_act!F$5</f>
        <v>370.75769346690834</v>
      </c>
      <c r="G6" s="37">
        <f>TrRoad_act!G$5</f>
        <v>397.18452355992008</v>
      </c>
      <c r="H6" s="37">
        <f>TrRoad_act!H$5</f>
        <v>408.80031941855947</v>
      </c>
      <c r="I6" s="37">
        <f>TrRoad_act!I$5</f>
        <v>433.96802777313621</v>
      </c>
      <c r="J6" s="37">
        <f>TrRoad_act!J$5</f>
        <v>493.92652899270797</v>
      </c>
      <c r="K6" s="37">
        <f>TrRoad_act!K$5</f>
        <v>527.23166735409222</v>
      </c>
      <c r="L6" s="37">
        <f>TrRoad_act!L$5</f>
        <v>574.17246946836406</v>
      </c>
      <c r="M6" s="37">
        <f>TrRoad_act!M$5</f>
        <v>608.3377643403943</v>
      </c>
      <c r="N6" s="37">
        <f>TrRoad_act!N$5</f>
        <v>661.80792120654064</v>
      </c>
      <c r="O6" s="37">
        <f>TrRoad_act!O$5</f>
        <v>703.98992289984244</v>
      </c>
      <c r="P6" s="37">
        <f>TrRoad_act!P$5</f>
        <v>742.53916260846142</v>
      </c>
      <c r="Q6" s="37">
        <f>TrRoad_act!Q$5</f>
        <v>803.43936950130842</v>
      </c>
    </row>
    <row r="7" spans="1:17" ht="11.45" customHeight="1" x14ac:dyDescent="0.25">
      <c r="A7" s="17" t="str">
        <f>TrRoad_act!$A$6</f>
        <v>Passenger cars</v>
      </c>
      <c r="B7" s="37">
        <f>TrRoad_act!B$6</f>
        <v>26900</v>
      </c>
      <c r="C7" s="37">
        <f>TrRoad_act!C$6</f>
        <v>27900</v>
      </c>
      <c r="D7" s="37">
        <f>TrRoad_act!D$6</f>
        <v>29300</v>
      </c>
      <c r="E7" s="37">
        <f>TrRoad_act!E$6</f>
        <v>30699.999999999996</v>
      </c>
      <c r="F7" s="37">
        <f>TrRoad_act!F$6</f>
        <v>32800</v>
      </c>
      <c r="G7" s="37">
        <f>TrRoad_act!G$6</f>
        <v>35100.000000000007</v>
      </c>
      <c r="H7" s="37">
        <f>TrRoad_act!H$6</f>
        <v>37600</v>
      </c>
      <c r="I7" s="37">
        <f>TrRoad_act!I$6</f>
        <v>40400</v>
      </c>
      <c r="J7" s="37">
        <f>TrRoad_act!J$6</f>
        <v>43199.999999999993</v>
      </c>
      <c r="K7" s="37">
        <f>TrRoad_act!K$6</f>
        <v>46300</v>
      </c>
      <c r="L7" s="37">
        <f>TrRoad_act!L$6</f>
        <v>46899.999999999993</v>
      </c>
      <c r="M7" s="37">
        <f>TrRoad_act!M$6</f>
        <v>48068.037489384798</v>
      </c>
      <c r="N7" s="37">
        <f>TrRoad_act!N$6</f>
        <v>49702.936925862399</v>
      </c>
      <c r="O7" s="37">
        <f>TrRoad_act!O$6</f>
        <v>51364.114011617494</v>
      </c>
      <c r="P7" s="37">
        <f>TrRoad_act!P$6</f>
        <v>53956.822763753131</v>
      </c>
      <c r="Q7" s="37">
        <f>TrRoad_act!Q$6</f>
        <v>56846.08933803696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14587</v>
      </c>
      <c r="C8" s="37">
        <f>TrRoad_act!C$13</f>
        <v>14963</v>
      </c>
      <c r="D8" s="37">
        <f>TrRoad_act!D$13</f>
        <v>16985</v>
      </c>
      <c r="E8" s="37">
        <f>TrRoad_act!E$13</f>
        <v>14400</v>
      </c>
      <c r="F8" s="37">
        <f>TrRoad_act!F$13</f>
        <v>13029</v>
      </c>
      <c r="G8" s="37">
        <f>TrRoad_act!G$13</f>
        <v>13688</v>
      </c>
      <c r="H8" s="37">
        <f>TrRoad_act!H$13</f>
        <v>12942</v>
      </c>
      <c r="I8" s="37">
        <f>TrRoad_act!I$13</f>
        <v>13571</v>
      </c>
      <c r="J8" s="37">
        <f>TrRoad_act!J$13</f>
        <v>13839</v>
      </c>
      <c r="K8" s="37">
        <f>TrRoad_act!K$13</f>
        <v>10451</v>
      </c>
      <c r="L8" s="37">
        <f>TrRoad_act!L$13</f>
        <v>10613</v>
      </c>
      <c r="M8" s="37">
        <f>TrRoad_act!M$13</f>
        <v>10843</v>
      </c>
      <c r="N8" s="37">
        <f>TrRoad_act!N$13</f>
        <v>10482.000000000002</v>
      </c>
      <c r="O8" s="37">
        <f>TrRoad_act!O$13</f>
        <v>10317</v>
      </c>
      <c r="P8" s="37">
        <f>TrRoad_act!P$13</f>
        <v>11477</v>
      </c>
      <c r="Q8" s="37">
        <f>TrRoad_act!Q$13</f>
        <v>12508</v>
      </c>
    </row>
    <row r="9" spans="1:17" ht="11.45" customHeight="1" x14ac:dyDescent="0.25">
      <c r="A9" s="19" t="s">
        <v>52</v>
      </c>
      <c r="B9" s="38">
        <f t="shared" ref="B9:Q9" si="2">B10+B11+B12</f>
        <v>3891</v>
      </c>
      <c r="C9" s="38">
        <f t="shared" si="2"/>
        <v>3459</v>
      </c>
      <c r="D9" s="38">
        <f t="shared" si="2"/>
        <v>3034</v>
      </c>
      <c r="E9" s="38">
        <f t="shared" si="2"/>
        <v>3003</v>
      </c>
      <c r="F9" s="38">
        <f t="shared" si="2"/>
        <v>2844</v>
      </c>
      <c r="G9" s="38">
        <f t="shared" si="2"/>
        <v>2823</v>
      </c>
      <c r="H9" s="38">
        <f t="shared" si="2"/>
        <v>2857</v>
      </c>
      <c r="I9" s="38">
        <f t="shared" si="2"/>
        <v>2847</v>
      </c>
      <c r="J9" s="38">
        <f t="shared" si="2"/>
        <v>2803</v>
      </c>
      <c r="K9" s="38">
        <f t="shared" si="2"/>
        <v>2826</v>
      </c>
      <c r="L9" s="38">
        <f t="shared" si="2"/>
        <v>2999</v>
      </c>
      <c r="M9" s="38">
        <f t="shared" si="2"/>
        <v>2931</v>
      </c>
      <c r="N9" s="38">
        <f t="shared" si="2"/>
        <v>2890</v>
      </c>
      <c r="O9" s="38">
        <f t="shared" si="2"/>
        <v>2831</v>
      </c>
      <c r="P9" s="38">
        <f t="shared" si="2"/>
        <v>2427</v>
      </c>
      <c r="Q9" s="38">
        <f t="shared" si="2"/>
        <v>2289.4780000000001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419</v>
      </c>
      <c r="C10" s="37">
        <f>TrRail_act!C$5</f>
        <v>469</v>
      </c>
      <c r="D10" s="37">
        <f>TrRail_act!D$5</f>
        <v>436</v>
      </c>
      <c r="E10" s="37">
        <f>TrRail_act!E$5</f>
        <v>486</v>
      </c>
      <c r="F10" s="37">
        <f>TrRail_act!F$5</f>
        <v>440</v>
      </c>
      <c r="G10" s="37">
        <f>TrRail_act!G$5</f>
        <v>434</v>
      </c>
      <c r="H10" s="37">
        <f>TrRail_act!H$5</f>
        <v>446</v>
      </c>
      <c r="I10" s="37">
        <f>TrRail_act!I$5</f>
        <v>443</v>
      </c>
      <c r="J10" s="37">
        <f>TrRail_act!J$5</f>
        <v>486</v>
      </c>
      <c r="K10" s="37">
        <f>TrRail_act!K$5</f>
        <v>688</v>
      </c>
      <c r="L10" s="37">
        <f>TrRail_act!L$5</f>
        <v>909</v>
      </c>
      <c r="M10" s="37">
        <f>TrRail_act!M$5</f>
        <v>872</v>
      </c>
      <c r="N10" s="37">
        <f>TrRail_act!N$5</f>
        <v>1020</v>
      </c>
      <c r="O10" s="37">
        <f>TrRail_act!O$5</f>
        <v>1010</v>
      </c>
      <c r="P10" s="37">
        <f>TrRail_act!P$5</f>
        <v>729</v>
      </c>
      <c r="Q10" s="37">
        <f>TrRail_act!Q$5</f>
        <v>740.47799999999995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3472</v>
      </c>
      <c r="C11" s="37">
        <f>TrRail_act!C$6</f>
        <v>2990</v>
      </c>
      <c r="D11" s="37">
        <f>TrRail_act!D$6</f>
        <v>2598</v>
      </c>
      <c r="E11" s="37">
        <f>TrRail_act!E$6</f>
        <v>2517</v>
      </c>
      <c r="F11" s="37">
        <f>TrRail_act!F$6</f>
        <v>2404</v>
      </c>
      <c r="G11" s="37">
        <f>TrRail_act!G$6</f>
        <v>2389</v>
      </c>
      <c r="H11" s="37">
        <f>TrRail_act!H$6</f>
        <v>2411</v>
      </c>
      <c r="I11" s="37">
        <f>TrRail_act!I$6</f>
        <v>2404</v>
      </c>
      <c r="J11" s="37">
        <f>TrRail_act!J$6</f>
        <v>2317</v>
      </c>
      <c r="K11" s="37">
        <f>TrRail_act!K$6</f>
        <v>2138</v>
      </c>
      <c r="L11" s="37">
        <f>TrRail_act!L$6</f>
        <v>2090</v>
      </c>
      <c r="M11" s="37">
        <f>TrRail_act!M$6</f>
        <v>2059</v>
      </c>
      <c r="N11" s="37">
        <f>TrRail_act!N$6</f>
        <v>1870</v>
      </c>
      <c r="O11" s="37">
        <f>TrRail_act!O$6</f>
        <v>1821</v>
      </c>
      <c r="P11" s="37">
        <f>TrRail_act!P$6</f>
        <v>1698</v>
      </c>
      <c r="Q11" s="37">
        <f>TrRail_act!Q$6</f>
        <v>1549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2135.1628521968332</v>
      </c>
      <c r="C13" s="38">
        <f t="shared" si="3"/>
        <v>3180.1257532425798</v>
      </c>
      <c r="D13" s="38">
        <f t="shared" si="3"/>
        <v>3329.9422194936596</v>
      </c>
      <c r="E13" s="38">
        <f t="shared" si="3"/>
        <v>4065.9900982213658</v>
      </c>
      <c r="F13" s="38">
        <f t="shared" si="3"/>
        <v>4070.6275819364341</v>
      </c>
      <c r="G13" s="38">
        <f t="shared" si="3"/>
        <v>4680.0222521738187</v>
      </c>
      <c r="H13" s="38">
        <f t="shared" si="3"/>
        <v>4745.8891583555023</v>
      </c>
      <c r="I13" s="38">
        <f t="shared" si="3"/>
        <v>5171.1882822287562</v>
      </c>
      <c r="J13" s="38">
        <f t="shared" si="3"/>
        <v>5189.8755381760693</v>
      </c>
      <c r="K13" s="38">
        <f t="shared" si="3"/>
        <v>4885.189253389357</v>
      </c>
      <c r="L13" s="38">
        <f t="shared" si="3"/>
        <v>5333.4218268666309</v>
      </c>
      <c r="M13" s="38">
        <f t="shared" si="3"/>
        <v>5785.0433179204556</v>
      </c>
      <c r="N13" s="38">
        <f t="shared" si="3"/>
        <v>5921.4775316085725</v>
      </c>
      <c r="O13" s="38">
        <f t="shared" si="3"/>
        <v>6241.9137678560592</v>
      </c>
      <c r="P13" s="38">
        <f t="shared" si="3"/>
        <v>6662.8647326528171</v>
      </c>
      <c r="Q13" s="38">
        <f t="shared" si="3"/>
        <v>6793.5924740884748</v>
      </c>
    </row>
    <row r="14" spans="1:17" ht="11.45" customHeight="1" x14ac:dyDescent="0.25">
      <c r="A14" s="17" t="str">
        <f>TrAvia_act!$A$5</f>
        <v>Domestic</v>
      </c>
      <c r="B14" s="37">
        <f>TrAvia_act!B$5</f>
        <v>10.42039544267775</v>
      </c>
      <c r="C14" s="37">
        <f>TrAvia_act!C$5</f>
        <v>11.685018616071195</v>
      </c>
      <c r="D14" s="37">
        <f>TrAvia_act!D$5</f>
        <v>13.320876303466784</v>
      </c>
      <c r="E14" s="37">
        <f>TrAvia_act!E$5</f>
        <v>15.507231520463293</v>
      </c>
      <c r="F14" s="37">
        <f>TrAvia_act!F$5</f>
        <v>19.237256823615375</v>
      </c>
      <c r="G14" s="37">
        <f>TrAvia_act!G$5</f>
        <v>23.650766892539004</v>
      </c>
      <c r="H14" s="37">
        <f>TrAvia_act!H$5</f>
        <v>27.397370168754136</v>
      </c>
      <c r="I14" s="37">
        <f>TrAvia_act!I$5</f>
        <v>30.026221960338152</v>
      </c>
      <c r="J14" s="37">
        <f>TrAvia_act!J$5</f>
        <v>48.005626948760515</v>
      </c>
      <c r="K14" s="37">
        <f>TrAvia_act!K$5</f>
        <v>58.636829335896643</v>
      </c>
      <c r="L14" s="37">
        <f>TrAvia_act!L$5</f>
        <v>62.535312000000005</v>
      </c>
      <c r="M14" s="37">
        <f>TrAvia_act!M$5</f>
        <v>68.306032022693671</v>
      </c>
      <c r="N14" s="37">
        <f>TrAvia_act!N$5</f>
        <v>68.349694727141866</v>
      </c>
      <c r="O14" s="37">
        <f>TrAvia_act!O$5</f>
        <v>62.171678237350235</v>
      </c>
      <c r="P14" s="37">
        <f>TrAvia_act!P$5</f>
        <v>55.972250833028724</v>
      </c>
      <c r="Q14" s="37">
        <f>TrAvia_act!Q$5</f>
        <v>54.590781208573333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1648.2151384139286</v>
      </c>
      <c r="C15" s="37">
        <f>TrAvia_act!C$6</f>
        <v>1890.0573196542216</v>
      </c>
      <c r="D15" s="37">
        <f>TrAvia_act!D$6</f>
        <v>2175.3644101991672</v>
      </c>
      <c r="E15" s="37">
        <f>TrAvia_act!E$6</f>
        <v>2519.565661454672</v>
      </c>
      <c r="F15" s="37">
        <f>TrAvia_act!F$6</f>
        <v>3057.365919140379</v>
      </c>
      <c r="G15" s="37">
        <f>TrAvia_act!G$6</f>
        <v>3589.1560798198057</v>
      </c>
      <c r="H15" s="37">
        <f>TrAvia_act!H$6</f>
        <v>3879.3260819551356</v>
      </c>
      <c r="I15" s="37">
        <f>TrAvia_act!I$6</f>
        <v>4164.2457064305763</v>
      </c>
      <c r="J15" s="37">
        <f>TrAvia_act!J$6</f>
        <v>3982.012234550014</v>
      </c>
      <c r="K15" s="37">
        <f>TrAvia_act!K$6</f>
        <v>3763.6889155506187</v>
      </c>
      <c r="L15" s="37">
        <f>TrAvia_act!L$6</f>
        <v>3933.8956447888854</v>
      </c>
      <c r="M15" s="37">
        <f>TrAvia_act!M$6</f>
        <v>4165.3476251994434</v>
      </c>
      <c r="N15" s="37">
        <f>TrAvia_act!N$6</f>
        <v>4169.5911787142004</v>
      </c>
      <c r="O15" s="37">
        <f>TrAvia_act!O$6</f>
        <v>4196.8761851399568</v>
      </c>
      <c r="P15" s="37">
        <f>TrAvia_act!P$6</f>
        <v>4371.1684458416375</v>
      </c>
      <c r="Q15" s="37">
        <f>TrAvia_act!Q$6</f>
        <v>4556.7721815984423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476.52731834022671</v>
      </c>
      <c r="C16" s="37">
        <f>TrAvia_act!C$7</f>
        <v>1278.383414972287</v>
      </c>
      <c r="D16" s="37">
        <f>TrAvia_act!D$7</f>
        <v>1141.2569329910257</v>
      </c>
      <c r="E16" s="37">
        <f>TrAvia_act!E$7</f>
        <v>1530.9172052462307</v>
      </c>
      <c r="F16" s="37">
        <f>TrAvia_act!F$7</f>
        <v>994.02440597243969</v>
      </c>
      <c r="G16" s="37">
        <f>TrAvia_act!G$7</f>
        <v>1067.2154054614741</v>
      </c>
      <c r="H16" s="37">
        <f>TrAvia_act!H$7</f>
        <v>839.16570623161249</v>
      </c>
      <c r="I16" s="37">
        <f>TrAvia_act!I$7</f>
        <v>976.91635383784183</v>
      </c>
      <c r="J16" s="37">
        <f>TrAvia_act!J$7</f>
        <v>1159.8576766772949</v>
      </c>
      <c r="K16" s="37">
        <f>TrAvia_act!K$7</f>
        <v>1062.8635085028416</v>
      </c>
      <c r="L16" s="37">
        <f>TrAvia_act!L$7</f>
        <v>1336.9908700777453</v>
      </c>
      <c r="M16" s="37">
        <f>TrAvia_act!M$7</f>
        <v>1551.389660698318</v>
      </c>
      <c r="N16" s="37">
        <f>TrAvia_act!N$7</f>
        <v>1683.5366581672301</v>
      </c>
      <c r="O16" s="37">
        <f>TrAvia_act!O$7</f>
        <v>1982.8659044787516</v>
      </c>
      <c r="P16" s="37">
        <f>TrAvia_act!P$7</f>
        <v>2235.7240359781504</v>
      </c>
      <c r="Q16" s="37">
        <f>TrAvia_act!Q$7</f>
        <v>2182.2295112814586</v>
      </c>
    </row>
    <row r="17" spans="1:17" ht="11.45" customHeight="1" x14ac:dyDescent="0.25">
      <c r="A17" s="25" t="s">
        <v>51</v>
      </c>
      <c r="B17" s="40">
        <f t="shared" ref="B17:Q17" si="4">B18+B21+B22+B25</f>
        <v>13417.692373782967</v>
      </c>
      <c r="C17" s="40">
        <f t="shared" si="4"/>
        <v>13288.336653498165</v>
      </c>
      <c r="D17" s="40">
        <f t="shared" si="4"/>
        <v>13905.506525120332</v>
      </c>
      <c r="E17" s="40">
        <f t="shared" si="4"/>
        <v>15325.522201524018</v>
      </c>
      <c r="F17" s="40">
        <f t="shared" si="4"/>
        <v>16134.54467714672</v>
      </c>
      <c r="G17" s="40">
        <f t="shared" si="4"/>
        <v>16681.100431541083</v>
      </c>
      <c r="H17" s="40">
        <f t="shared" si="4"/>
        <v>16952.469304728711</v>
      </c>
      <c r="I17" s="40">
        <f t="shared" si="4"/>
        <v>16336.052078985796</v>
      </c>
      <c r="J17" s="40">
        <f t="shared" si="4"/>
        <v>15175.650786984579</v>
      </c>
      <c r="K17" s="40">
        <f t="shared" si="4"/>
        <v>12613.470881674837</v>
      </c>
      <c r="L17" s="40">
        <f t="shared" si="4"/>
        <v>12674.830898606388</v>
      </c>
      <c r="M17" s="40">
        <f t="shared" si="4"/>
        <v>13816.246841452747</v>
      </c>
      <c r="N17" s="40">
        <f t="shared" si="4"/>
        <v>13008.856780849597</v>
      </c>
      <c r="O17" s="40">
        <f t="shared" si="4"/>
        <v>15042.796162594783</v>
      </c>
      <c r="P17" s="40">
        <f t="shared" si="4"/>
        <v>14659.231530301266</v>
      </c>
      <c r="Q17" s="40">
        <f t="shared" si="4"/>
        <v>15789.36562928109</v>
      </c>
    </row>
    <row r="18" spans="1:17" ht="11.45" customHeight="1" x14ac:dyDescent="0.25">
      <c r="A18" s="23" t="s">
        <v>50</v>
      </c>
      <c r="B18" s="39">
        <f t="shared" ref="B18:Q18" si="5">B19+B20</f>
        <v>7868.5100377390418</v>
      </c>
      <c r="C18" s="39">
        <f t="shared" si="5"/>
        <v>8380.5270679888563</v>
      </c>
      <c r="D18" s="39">
        <f t="shared" si="5"/>
        <v>9269.8423938421001</v>
      </c>
      <c r="E18" s="39">
        <f t="shared" si="5"/>
        <v>10041.801892002086</v>
      </c>
      <c r="F18" s="39">
        <f t="shared" si="5"/>
        <v>10913.940000868481</v>
      </c>
      <c r="G18" s="39">
        <f t="shared" si="5"/>
        <v>11507.375903218863</v>
      </c>
      <c r="H18" s="39">
        <f t="shared" si="5"/>
        <v>11543.06884487378</v>
      </c>
      <c r="I18" s="39">
        <f t="shared" si="5"/>
        <v>11081.369967176328</v>
      </c>
      <c r="J18" s="39">
        <f t="shared" si="5"/>
        <v>10464.992473694654</v>
      </c>
      <c r="K18" s="39">
        <f t="shared" si="5"/>
        <v>9452.3504960245336</v>
      </c>
      <c r="L18" s="39">
        <f t="shared" si="5"/>
        <v>9596.0506654966539</v>
      </c>
      <c r="M18" s="39">
        <f t="shared" si="5"/>
        <v>10509.117570757111</v>
      </c>
      <c r="N18" s="39">
        <f t="shared" si="5"/>
        <v>10088.80906016673</v>
      </c>
      <c r="O18" s="39">
        <f t="shared" si="5"/>
        <v>11783.153160462702</v>
      </c>
      <c r="P18" s="39">
        <f t="shared" si="5"/>
        <v>11203.13162444945</v>
      </c>
      <c r="Q18" s="39">
        <f t="shared" si="5"/>
        <v>12113.000081336653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416.1826622779837</v>
      </c>
      <c r="C19" s="37">
        <f>TrRoad_act!C$20</f>
        <v>398.58615862042979</v>
      </c>
      <c r="D19" s="37">
        <f>TrRoad_act!D$20</f>
        <v>404.64820807779017</v>
      </c>
      <c r="E19" s="37">
        <f>TrRoad_act!E$20</f>
        <v>444.91711706399178</v>
      </c>
      <c r="F19" s="37">
        <f>TrRoad_act!F$20</f>
        <v>526.93187778224512</v>
      </c>
      <c r="G19" s="37">
        <f>TrRoad_act!G$20</f>
        <v>500.34009269146514</v>
      </c>
      <c r="H19" s="37">
        <f>TrRoad_act!H$20</f>
        <v>570.19626859859738</v>
      </c>
      <c r="I19" s="37">
        <f>TrRoad_act!I$20</f>
        <v>641.5822122778668</v>
      </c>
      <c r="J19" s="37">
        <f>TrRoad_act!J$20</f>
        <v>696.01189558660178</v>
      </c>
      <c r="K19" s="37">
        <f>TrRoad_act!K$20</f>
        <v>705.81536894222324</v>
      </c>
      <c r="L19" s="37">
        <f>TrRoad_act!L$20</f>
        <v>701.90327886725333</v>
      </c>
      <c r="M19" s="37">
        <f>TrRoad_act!M$20</f>
        <v>779.93801333314184</v>
      </c>
      <c r="N19" s="37">
        <f>TrRoad_act!N$20</f>
        <v>821.54134041938903</v>
      </c>
      <c r="O19" s="37">
        <f>TrRoad_act!O$20</f>
        <v>824.43460188869096</v>
      </c>
      <c r="P19" s="37">
        <f>TrRoad_act!P$20</f>
        <v>860.26061771026104</v>
      </c>
      <c r="Q19" s="37">
        <f>TrRoad_act!Q$20</f>
        <v>956.23030266357193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7452.3273754610582</v>
      </c>
      <c r="C20" s="37">
        <f>TrRoad_act!C$26</f>
        <v>7981.9409093684262</v>
      </c>
      <c r="D20" s="37">
        <f>TrRoad_act!D$26</f>
        <v>8865.1941857643105</v>
      </c>
      <c r="E20" s="37">
        <f>TrRoad_act!E$26</f>
        <v>9596.8847749380948</v>
      </c>
      <c r="F20" s="37">
        <f>TrRoad_act!F$26</f>
        <v>10387.008123086236</v>
      </c>
      <c r="G20" s="37">
        <f>TrRoad_act!G$26</f>
        <v>11007.035810527397</v>
      </c>
      <c r="H20" s="37">
        <f>TrRoad_act!H$26</f>
        <v>10972.872576275182</v>
      </c>
      <c r="I20" s="37">
        <f>TrRoad_act!I$26</f>
        <v>10439.787754898462</v>
      </c>
      <c r="J20" s="37">
        <f>TrRoad_act!J$26</f>
        <v>9768.9805781080522</v>
      </c>
      <c r="K20" s="37">
        <f>TrRoad_act!K$26</f>
        <v>8746.5351270823103</v>
      </c>
      <c r="L20" s="37">
        <f>TrRoad_act!L$26</f>
        <v>8894.1473866294</v>
      </c>
      <c r="M20" s="37">
        <f>TrRoad_act!M$26</f>
        <v>9729.1795574239695</v>
      </c>
      <c r="N20" s="37">
        <f>TrRoad_act!N$26</f>
        <v>9267.2677197473404</v>
      </c>
      <c r="O20" s="37">
        <f>TrRoad_act!O$26</f>
        <v>10958.71855857401</v>
      </c>
      <c r="P20" s="37">
        <f>TrRoad_act!P$26</f>
        <v>10342.871006739189</v>
      </c>
      <c r="Q20" s="37">
        <f>TrRoad_act!Q$26</f>
        <v>11156.769778673081</v>
      </c>
    </row>
    <row r="21" spans="1:17" ht="11.45" customHeight="1" x14ac:dyDescent="0.25">
      <c r="A21" s="19" t="s">
        <v>49</v>
      </c>
      <c r="B21" s="38">
        <f>TrRail_act!B$10</f>
        <v>5538</v>
      </c>
      <c r="C21" s="38">
        <f>TrRail_act!C$10</f>
        <v>4900</v>
      </c>
      <c r="D21" s="38">
        <f>TrRail_act!D$10</f>
        <v>4627</v>
      </c>
      <c r="E21" s="38">
        <f>TrRail_act!E$10</f>
        <v>5274</v>
      </c>
      <c r="F21" s="38">
        <f>TrRail_act!F$10</f>
        <v>5211</v>
      </c>
      <c r="G21" s="38">
        <f>TrRail_act!G$10</f>
        <v>5163</v>
      </c>
      <c r="H21" s="38">
        <f>TrRail_act!H$10</f>
        <v>5396</v>
      </c>
      <c r="I21" s="38">
        <f>TrRail_act!I$10</f>
        <v>5241</v>
      </c>
      <c r="J21" s="38">
        <f>TrRail_act!J$10</f>
        <v>4693</v>
      </c>
      <c r="K21" s="38">
        <f>TrRail_act!K$10</f>
        <v>3145</v>
      </c>
      <c r="L21" s="38">
        <f>TrRail_act!L$10</f>
        <v>3064</v>
      </c>
      <c r="M21" s="38">
        <f>TrRail_act!M$10</f>
        <v>3291</v>
      </c>
      <c r="N21" s="38">
        <f>TrRail_act!N$10</f>
        <v>2907</v>
      </c>
      <c r="O21" s="38">
        <f>TrRail_act!O$10</f>
        <v>3246</v>
      </c>
      <c r="P21" s="38">
        <f>TrRail_act!P$10</f>
        <v>3439</v>
      </c>
      <c r="Q21" s="38">
        <f>TrRail_act!Q$10</f>
        <v>3650</v>
      </c>
    </row>
    <row r="22" spans="1:17" ht="11.45" customHeight="1" x14ac:dyDescent="0.25">
      <c r="A22" s="19" t="s">
        <v>48</v>
      </c>
      <c r="B22" s="38">
        <f t="shared" ref="B22:Q22" si="6">B23+B24</f>
        <v>11.182336043925879</v>
      </c>
      <c r="C22" s="38">
        <f t="shared" si="6"/>
        <v>7.8095855093096107</v>
      </c>
      <c r="D22" s="38">
        <f t="shared" si="6"/>
        <v>8.6641312782317037</v>
      </c>
      <c r="E22" s="38">
        <f t="shared" si="6"/>
        <v>9.7203095219319433</v>
      </c>
      <c r="F22" s="38">
        <f t="shared" si="6"/>
        <v>9.6046762782388448</v>
      </c>
      <c r="G22" s="38">
        <f t="shared" si="6"/>
        <v>10.724528322220884</v>
      </c>
      <c r="H22" s="38">
        <f t="shared" si="6"/>
        <v>13.400459854934201</v>
      </c>
      <c r="I22" s="38">
        <f t="shared" si="6"/>
        <v>13.682111809467871</v>
      </c>
      <c r="J22" s="38">
        <f t="shared" si="6"/>
        <v>17.658313289924827</v>
      </c>
      <c r="K22" s="38">
        <f t="shared" si="6"/>
        <v>16.120385650303056</v>
      </c>
      <c r="L22" s="38">
        <f t="shared" si="6"/>
        <v>14.780233109734173</v>
      </c>
      <c r="M22" s="38">
        <f t="shared" si="6"/>
        <v>16.129270695634847</v>
      </c>
      <c r="N22" s="38">
        <f t="shared" si="6"/>
        <v>13.047720682867304</v>
      </c>
      <c r="O22" s="38">
        <f t="shared" si="6"/>
        <v>13.643002132081332</v>
      </c>
      <c r="P22" s="38">
        <f t="shared" si="6"/>
        <v>17.099905851815016</v>
      </c>
      <c r="Q22" s="38">
        <f t="shared" si="6"/>
        <v>26.365547944437377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9.8975830442433939</v>
      </c>
      <c r="C23" s="37">
        <f>TrAvia_act!C$9</f>
        <v>6.0284235670237418</v>
      </c>
      <c r="D23" s="37">
        <f>TrAvia_act!D$9</f>
        <v>6.5285942186056598</v>
      </c>
      <c r="E23" s="37">
        <f>TrAvia_act!E$9</f>
        <v>7.3564585565547835</v>
      </c>
      <c r="F23" s="37">
        <f>TrAvia_act!F$9</f>
        <v>7.1057986626542267</v>
      </c>
      <c r="G23" s="37">
        <f>TrAvia_act!G$9</f>
        <v>8.1498502685988345</v>
      </c>
      <c r="H23" s="37">
        <f>TrAvia_act!H$9</f>
        <v>10.489897239143055</v>
      </c>
      <c r="I23" s="37">
        <f>TrAvia_act!I$9</f>
        <v>10.565662219204173</v>
      </c>
      <c r="J23" s="37">
        <f>TrAvia_act!J$9</f>
        <v>14.358534050357779</v>
      </c>
      <c r="K23" s="37">
        <f>TrAvia_act!K$9</f>
        <v>11.412299037331584</v>
      </c>
      <c r="L23" s="37">
        <f>TrAvia_act!L$9</f>
        <v>6.2960861828902894</v>
      </c>
      <c r="M23" s="37">
        <f>TrAvia_act!M$9</f>
        <v>6.0961978407582817</v>
      </c>
      <c r="N23" s="37">
        <f>TrAvia_act!N$9</f>
        <v>6.3896225863220435</v>
      </c>
      <c r="O23" s="37">
        <f>TrAvia_act!O$9</f>
        <v>6.6376472991011672</v>
      </c>
      <c r="P23" s="37">
        <f>TrAvia_act!P$9</f>
        <v>6.8020527245221754</v>
      </c>
      <c r="Q23" s="37">
        <f>TrAvia_act!Q$9</f>
        <v>6.6396136207033551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1.2847529996824862</v>
      </c>
      <c r="C24" s="37">
        <f>TrAvia_act!C$10</f>
        <v>1.7811619422858687</v>
      </c>
      <c r="D24" s="37">
        <f>TrAvia_act!D$10</f>
        <v>2.135537059626043</v>
      </c>
      <c r="E24" s="37">
        <f>TrAvia_act!E$10</f>
        <v>2.3638509653771598</v>
      </c>
      <c r="F24" s="37">
        <f>TrAvia_act!F$10</f>
        <v>2.4988776155846177</v>
      </c>
      <c r="G24" s="37">
        <f>TrAvia_act!G$10</f>
        <v>2.5746780536220495</v>
      </c>
      <c r="H24" s="37">
        <f>TrAvia_act!H$10</f>
        <v>2.9105626157911466</v>
      </c>
      <c r="I24" s="37">
        <f>TrAvia_act!I$10</f>
        <v>3.1164495902636986</v>
      </c>
      <c r="J24" s="37">
        <f>TrAvia_act!J$10</f>
        <v>3.2997792395670493</v>
      </c>
      <c r="K24" s="37">
        <f>TrAvia_act!K$10</f>
        <v>4.7080866129714742</v>
      </c>
      <c r="L24" s="37">
        <f>TrAvia_act!L$10</f>
        <v>8.4841469268438843</v>
      </c>
      <c r="M24" s="37">
        <f>TrAvia_act!M$10</f>
        <v>10.033072854876567</v>
      </c>
      <c r="N24" s="37">
        <f>TrAvia_act!N$10</f>
        <v>6.6580980965452614</v>
      </c>
      <c r="O24" s="37">
        <f>TrAvia_act!O$10</f>
        <v>7.0053548329801636</v>
      </c>
      <c r="P24" s="37">
        <f>TrAvia_act!P$10</f>
        <v>10.297853127292839</v>
      </c>
      <c r="Q24" s="37">
        <f>TrAvia_act!Q$10</f>
        <v>19.725934323734023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0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38">
        <f t="shared" si="7"/>
        <v>0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1841.4820413638904</v>
      </c>
      <c r="C29" s="41">
        <f t="shared" si="8"/>
        <v>1942.0158100000001</v>
      </c>
      <c r="D29" s="41">
        <f t="shared" si="8"/>
        <v>2045.2778100000003</v>
      </c>
      <c r="E29" s="41">
        <f t="shared" si="8"/>
        <v>2311.2245900000003</v>
      </c>
      <c r="F29" s="41">
        <f t="shared" si="8"/>
        <v>2429.4861699999997</v>
      </c>
      <c r="G29" s="41">
        <f t="shared" si="8"/>
        <v>2678.0356538813039</v>
      </c>
      <c r="H29" s="41">
        <f t="shared" si="8"/>
        <v>2801.9907800000001</v>
      </c>
      <c r="I29" s="41">
        <f t="shared" si="8"/>
        <v>2680.44787</v>
      </c>
      <c r="J29" s="41">
        <f t="shared" si="8"/>
        <v>2830.963567802773</v>
      </c>
      <c r="K29" s="41">
        <f t="shared" si="8"/>
        <v>2765.0835823241127</v>
      </c>
      <c r="L29" s="41">
        <f t="shared" si="8"/>
        <v>2712.7263340080317</v>
      </c>
      <c r="M29" s="41">
        <f t="shared" si="8"/>
        <v>2716.4267282293422</v>
      </c>
      <c r="N29" s="41">
        <f t="shared" si="8"/>
        <v>2868.7948948557828</v>
      </c>
      <c r="O29" s="41">
        <f t="shared" si="8"/>
        <v>2603.4830694486527</v>
      </c>
      <c r="P29" s="41">
        <f t="shared" si="8"/>
        <v>2935.4430152032992</v>
      </c>
      <c r="Q29" s="41">
        <f t="shared" si="8"/>
        <v>3255.007344530507</v>
      </c>
    </row>
    <row r="30" spans="1:17" ht="11.45" customHeight="1" x14ac:dyDescent="0.25">
      <c r="A30" s="25" t="s">
        <v>39</v>
      </c>
      <c r="B30" s="40">
        <f t="shared" ref="B30:Q30" si="9">B31+B35+B39</f>
        <v>1464.2791525230641</v>
      </c>
      <c r="C30" s="40">
        <f t="shared" si="9"/>
        <v>1518.4462016473256</v>
      </c>
      <c r="D30" s="40">
        <f t="shared" si="9"/>
        <v>1659.1656040985063</v>
      </c>
      <c r="E30" s="40">
        <f t="shared" si="9"/>
        <v>1708.7869520264223</v>
      </c>
      <c r="F30" s="40">
        <f t="shared" si="9"/>
        <v>1761.3061990679398</v>
      </c>
      <c r="G30" s="40">
        <f t="shared" si="9"/>
        <v>1920.9129201018286</v>
      </c>
      <c r="H30" s="40">
        <f t="shared" si="9"/>
        <v>2054.8451677487478</v>
      </c>
      <c r="I30" s="40">
        <f t="shared" si="9"/>
        <v>2044.8750073726198</v>
      </c>
      <c r="J30" s="40">
        <f t="shared" si="9"/>
        <v>2100.8188268362928</v>
      </c>
      <c r="K30" s="40">
        <f t="shared" si="9"/>
        <v>2118.5850675782331</v>
      </c>
      <c r="L30" s="40">
        <f t="shared" si="9"/>
        <v>2084.3019099869825</v>
      </c>
      <c r="M30" s="40">
        <f t="shared" si="9"/>
        <v>2093.8181649283883</v>
      </c>
      <c r="N30" s="40">
        <f t="shared" si="9"/>
        <v>2156.1451693572258</v>
      </c>
      <c r="O30" s="40">
        <f t="shared" si="9"/>
        <v>2007.3502982241685</v>
      </c>
      <c r="P30" s="40">
        <f t="shared" si="9"/>
        <v>2253.5918464362594</v>
      </c>
      <c r="Q30" s="40">
        <f t="shared" si="9"/>
        <v>2466.8489319648279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1320.7971242643036</v>
      </c>
      <c r="C31" s="39">
        <f t="shared" si="10"/>
        <v>1329.160179658267</v>
      </c>
      <c r="D31" s="39">
        <f t="shared" si="10"/>
        <v>1469.9308068276605</v>
      </c>
      <c r="E31" s="39">
        <f t="shared" si="10"/>
        <v>1491.6674623657741</v>
      </c>
      <c r="F31" s="39">
        <f t="shared" si="10"/>
        <v>1554.7654230599521</v>
      </c>
      <c r="G31" s="39">
        <f t="shared" si="10"/>
        <v>1686.9519994243442</v>
      </c>
      <c r="H31" s="39">
        <f t="shared" si="10"/>
        <v>1818.6876330208167</v>
      </c>
      <c r="I31" s="39">
        <f t="shared" si="10"/>
        <v>1793.1823761557239</v>
      </c>
      <c r="J31" s="39">
        <f t="shared" si="10"/>
        <v>1845.5219623585508</v>
      </c>
      <c r="K31" s="39">
        <f t="shared" si="10"/>
        <v>1911.0568383820357</v>
      </c>
      <c r="L31" s="39">
        <f t="shared" si="10"/>
        <v>1873.2215555644118</v>
      </c>
      <c r="M31" s="39">
        <f t="shared" si="10"/>
        <v>1879.8206622561097</v>
      </c>
      <c r="N31" s="39">
        <f t="shared" si="10"/>
        <v>1955.6704383245046</v>
      </c>
      <c r="O31" s="39">
        <f t="shared" si="10"/>
        <v>1815.3405125585712</v>
      </c>
      <c r="P31" s="39">
        <f t="shared" si="10"/>
        <v>2055.8068407730652</v>
      </c>
      <c r="Q31" s="39">
        <f t="shared" si="10"/>
        <v>2255.9602112010757</v>
      </c>
    </row>
    <row r="32" spans="1:17" ht="11.45" customHeight="1" x14ac:dyDescent="0.25">
      <c r="A32" s="17" t="str">
        <f>$A$6</f>
        <v>Powered 2-wheelers</v>
      </c>
      <c r="B32" s="37">
        <f>TrRoad_ene!B$19</f>
        <v>12.42420710908906</v>
      </c>
      <c r="C32" s="37">
        <f>TrRoad_ene!C$19</f>
        <v>12.764616920056802</v>
      </c>
      <c r="D32" s="37">
        <f>TrRoad_ene!D$19</f>
        <v>13.114256641179253</v>
      </c>
      <c r="E32" s="37">
        <f>TrRoad_ene!E$19</f>
        <v>13.237193901929349</v>
      </c>
      <c r="F32" s="37">
        <f>TrRoad_ene!F$19</f>
        <v>13.386830912847586</v>
      </c>
      <c r="G32" s="37">
        <f>TrRoad_ene!G$19</f>
        <v>14.358129952342894</v>
      </c>
      <c r="H32" s="37">
        <f>TrRoad_ene!H$19</f>
        <v>14.772641278551996</v>
      </c>
      <c r="I32" s="37">
        <f>TrRoad_ene!I$19</f>
        <v>15.373793137155069</v>
      </c>
      <c r="J32" s="37">
        <f>TrRoad_ene!J$19</f>
        <v>17.125425932984204</v>
      </c>
      <c r="K32" s="37">
        <f>TrRoad_ene!K$19</f>
        <v>18.010762687072507</v>
      </c>
      <c r="L32" s="37">
        <f>TrRoad_ene!L$19</f>
        <v>19.440861386653278</v>
      </c>
      <c r="M32" s="37">
        <f>TrRoad_ene!M$19</f>
        <v>20.371369248036075</v>
      </c>
      <c r="N32" s="37">
        <f>TrRoad_ene!N$19</f>
        <v>21.913405079997364</v>
      </c>
      <c r="O32" s="37">
        <f>TrRoad_ene!O$19</f>
        <v>23.026685146696913</v>
      </c>
      <c r="P32" s="37">
        <f>TrRoad_ene!P$19</f>
        <v>24.022979923155621</v>
      </c>
      <c r="Q32" s="37">
        <f>TrRoad_ene!Q$19</f>
        <v>25.680495050888247</v>
      </c>
    </row>
    <row r="33" spans="1:17" ht="11.45" customHeight="1" x14ac:dyDescent="0.25">
      <c r="A33" s="17" t="str">
        <f>$A$7</f>
        <v>Passenger cars</v>
      </c>
      <c r="B33" s="37">
        <f>TrRoad_ene!B$21</f>
        <v>1039.8032045638531</v>
      </c>
      <c r="C33" s="37">
        <f>TrRoad_ene!C$21</f>
        <v>1037.2168315338383</v>
      </c>
      <c r="D33" s="37">
        <f>TrRoad_ene!D$21</f>
        <v>1138.0614768309056</v>
      </c>
      <c r="E33" s="37">
        <f>TrRoad_ene!E$21</f>
        <v>1202.6246646505167</v>
      </c>
      <c r="F33" s="37">
        <f>TrRoad_ene!F$21</f>
        <v>1287.188415566713</v>
      </c>
      <c r="G33" s="37">
        <f>TrRoad_ene!G$21</f>
        <v>1403.1115336638586</v>
      </c>
      <c r="H33" s="37">
        <f>TrRoad_ene!H$21</f>
        <v>1545.4811367729733</v>
      </c>
      <c r="I33" s="37">
        <f>TrRoad_ene!I$21</f>
        <v>1503.5032624360874</v>
      </c>
      <c r="J33" s="37">
        <f>TrRoad_ene!J$21</f>
        <v>1578.9155900834014</v>
      </c>
      <c r="K33" s="37">
        <f>TrRoad_ene!K$21</f>
        <v>1633.6532512264487</v>
      </c>
      <c r="L33" s="37">
        <f>TrRoad_ene!L$21</f>
        <v>1614.8991213667855</v>
      </c>
      <c r="M33" s="37">
        <f>TrRoad_ene!M$21</f>
        <v>1598.0952582473867</v>
      </c>
      <c r="N33" s="37">
        <f>TrRoad_ene!N$21</f>
        <v>1693.980314352717</v>
      </c>
      <c r="O33" s="37">
        <f>TrRoad_ene!O$21</f>
        <v>1562.2789626855406</v>
      </c>
      <c r="P33" s="37">
        <f>TrRoad_ene!P$21</f>
        <v>1795.7452877118521</v>
      </c>
      <c r="Q33" s="37">
        <f>TrRoad_ene!Q$21</f>
        <v>1981.9906346832947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268.56971259136139</v>
      </c>
      <c r="C34" s="37">
        <f>TrRoad_ene!C$33</f>
        <v>279.17873120437179</v>
      </c>
      <c r="D34" s="37">
        <f>TrRoad_ene!D$33</f>
        <v>318.75507335557552</v>
      </c>
      <c r="E34" s="37">
        <f>TrRoad_ene!E$33</f>
        <v>275.80560381332793</v>
      </c>
      <c r="F34" s="37">
        <f>TrRoad_ene!F$33</f>
        <v>254.19017658039164</v>
      </c>
      <c r="G34" s="37">
        <f>TrRoad_ene!G$33</f>
        <v>269.48233580814252</v>
      </c>
      <c r="H34" s="37">
        <f>TrRoad_ene!H$33</f>
        <v>258.43385496929142</v>
      </c>
      <c r="I34" s="37">
        <f>TrRoad_ene!I$33</f>
        <v>274.30532058248156</v>
      </c>
      <c r="J34" s="37">
        <f>TrRoad_ene!J$33</f>
        <v>249.48094634216523</v>
      </c>
      <c r="K34" s="37">
        <f>TrRoad_ene!K$33</f>
        <v>259.39282446851456</v>
      </c>
      <c r="L34" s="37">
        <f>TrRoad_ene!L$33</f>
        <v>238.8815728109731</v>
      </c>
      <c r="M34" s="37">
        <f>TrRoad_ene!M$33</f>
        <v>261.354034760687</v>
      </c>
      <c r="N34" s="37">
        <f>TrRoad_ene!N$33</f>
        <v>239.77671889179021</v>
      </c>
      <c r="O34" s="37">
        <f>TrRoad_ene!O$33</f>
        <v>230.03486472633364</v>
      </c>
      <c r="P34" s="37">
        <f>TrRoad_ene!P$33</f>
        <v>236.0385731380573</v>
      </c>
      <c r="Q34" s="37">
        <f>TrRoad_ene!Q$33</f>
        <v>248.28908146689267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46.065659952674906</v>
      </c>
      <c r="C35" s="38">
        <f t="shared" si="11"/>
        <v>42.507254315686872</v>
      </c>
      <c r="D35" s="38">
        <f t="shared" si="11"/>
        <v>40.516754847208574</v>
      </c>
      <c r="E35" s="38">
        <f t="shared" si="11"/>
        <v>36.708207921572203</v>
      </c>
      <c r="F35" s="38">
        <f t="shared" si="11"/>
        <v>35.82105404506008</v>
      </c>
      <c r="G35" s="38">
        <f t="shared" si="11"/>
        <v>34.782945262601224</v>
      </c>
      <c r="H35" s="38">
        <f t="shared" si="11"/>
        <v>34.537658655675394</v>
      </c>
      <c r="I35" s="38">
        <f t="shared" si="11"/>
        <v>32.363838636152522</v>
      </c>
      <c r="J35" s="38">
        <f t="shared" si="11"/>
        <v>34.936779187263923</v>
      </c>
      <c r="K35" s="38">
        <f t="shared" si="11"/>
        <v>34.993400887074706</v>
      </c>
      <c r="L35" s="38">
        <f t="shared" si="11"/>
        <v>30.482127107973081</v>
      </c>
      <c r="M35" s="38">
        <f t="shared" si="11"/>
        <v>25.184077315190748</v>
      </c>
      <c r="N35" s="38">
        <f t="shared" si="11"/>
        <v>27.70185742322575</v>
      </c>
      <c r="O35" s="38">
        <f t="shared" si="11"/>
        <v>22.315123879867436</v>
      </c>
      <c r="P35" s="38">
        <f t="shared" si="11"/>
        <v>21.045034315016839</v>
      </c>
      <c r="Q35" s="38">
        <f t="shared" si="11"/>
        <v>23.883106975285799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1.6936640726088164</v>
      </c>
      <c r="C36" s="37">
        <f>TrRail_ene!C$18</f>
        <v>1.9169426817450606</v>
      </c>
      <c r="D36" s="37">
        <f>TrRail_ene!D$18</f>
        <v>1.799344899843982</v>
      </c>
      <c r="E36" s="37">
        <f>TrRail_ene!E$18</f>
        <v>1.9726319436865456</v>
      </c>
      <c r="F36" s="37">
        <f>TrRail_ene!F$18</f>
        <v>1.7688875517616516</v>
      </c>
      <c r="G36" s="37">
        <f>TrRail_ene!G$18</f>
        <v>1.7071788325849362</v>
      </c>
      <c r="H36" s="37">
        <f>TrRail_ene!H$18</f>
        <v>1.7422573841881879</v>
      </c>
      <c r="I36" s="37">
        <f>TrRail_ene!I$18</f>
        <v>1.7145196169814956</v>
      </c>
      <c r="J36" s="37">
        <f>TrRail_ene!J$18</f>
        <v>1.8654245051164644</v>
      </c>
      <c r="K36" s="37">
        <f>TrRail_ene!K$18</f>
        <v>2.6329425475042418</v>
      </c>
      <c r="L36" s="37">
        <f>TrRail_ene!L$18</f>
        <v>3.4222456983565093</v>
      </c>
      <c r="M36" s="37">
        <f>TrRail_ene!M$18</f>
        <v>3.227256868317296</v>
      </c>
      <c r="N36" s="37">
        <f>TrRail_ene!N$18</f>
        <v>3.8010828030245256</v>
      </c>
      <c r="O36" s="37">
        <f>TrRail_ene!O$18</f>
        <v>3.7275892954711618</v>
      </c>
      <c r="P36" s="37">
        <f>TrRail_ene!P$18</f>
        <v>2.6694866258758192</v>
      </c>
      <c r="Q36" s="37">
        <f>TrRail_ene!Q$18</f>
        <v>2.7192153261592225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44.371995880066088</v>
      </c>
      <c r="C37" s="37">
        <f>TrRail_ene!C$19</f>
        <v>40.590311633941809</v>
      </c>
      <c r="D37" s="37">
        <f>TrRail_ene!D$19</f>
        <v>38.717409947364594</v>
      </c>
      <c r="E37" s="37">
        <f>TrRail_ene!E$19</f>
        <v>34.735575977885659</v>
      </c>
      <c r="F37" s="37">
        <f>TrRail_ene!F$19</f>
        <v>34.052166493298429</v>
      </c>
      <c r="G37" s="37">
        <f>TrRail_ene!G$19</f>
        <v>33.075766430016287</v>
      </c>
      <c r="H37" s="37">
        <f>TrRail_ene!H$19</f>
        <v>32.795401271487208</v>
      </c>
      <c r="I37" s="37">
        <f>TrRail_ene!I$19</f>
        <v>30.649319019171024</v>
      </c>
      <c r="J37" s="37">
        <f>TrRail_ene!J$19</f>
        <v>33.071354682147458</v>
      </c>
      <c r="K37" s="37">
        <f>TrRail_ene!K$19</f>
        <v>32.360458339570464</v>
      </c>
      <c r="L37" s="37">
        <f>TrRail_ene!L$19</f>
        <v>27.059881409616573</v>
      </c>
      <c r="M37" s="37">
        <f>TrRail_ene!M$19</f>
        <v>21.956820446873451</v>
      </c>
      <c r="N37" s="37">
        <f>TrRail_ene!N$19</f>
        <v>23.900774620201226</v>
      </c>
      <c r="O37" s="37">
        <f>TrRail_ene!O$19</f>
        <v>18.587534584396273</v>
      </c>
      <c r="P37" s="37">
        <f>TrRail_ene!P$19</f>
        <v>18.375547689141019</v>
      </c>
      <c r="Q37" s="37">
        <f>TrRail_ene!Q$19</f>
        <v>21.163891649126576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97.416368306085502</v>
      </c>
      <c r="C39" s="38">
        <f t="shared" si="12"/>
        <v>146.77876767337165</v>
      </c>
      <c r="D39" s="38">
        <f t="shared" si="12"/>
        <v>148.7180424236372</v>
      </c>
      <c r="E39" s="38">
        <f t="shared" si="12"/>
        <v>180.411281739076</v>
      </c>
      <c r="F39" s="38">
        <f t="shared" si="12"/>
        <v>170.71972196292768</v>
      </c>
      <c r="G39" s="38">
        <f t="shared" si="12"/>
        <v>199.17797541488301</v>
      </c>
      <c r="H39" s="38">
        <f t="shared" si="12"/>
        <v>201.61987607225575</v>
      </c>
      <c r="I39" s="38">
        <f t="shared" si="12"/>
        <v>219.32879258074357</v>
      </c>
      <c r="J39" s="38">
        <f t="shared" si="12"/>
        <v>220.36008529047791</v>
      </c>
      <c r="K39" s="38">
        <f t="shared" si="12"/>
        <v>172.53482830912267</v>
      </c>
      <c r="L39" s="38">
        <f t="shared" si="12"/>
        <v>180.59822731459769</v>
      </c>
      <c r="M39" s="38">
        <f t="shared" si="12"/>
        <v>188.81342535708811</v>
      </c>
      <c r="N39" s="38">
        <f t="shared" si="12"/>
        <v>172.7728736094956</v>
      </c>
      <c r="O39" s="38">
        <f t="shared" si="12"/>
        <v>169.69466178572975</v>
      </c>
      <c r="P39" s="38">
        <f t="shared" si="12"/>
        <v>176.73997134817711</v>
      </c>
      <c r="Q39" s="38">
        <f t="shared" si="12"/>
        <v>187.00561378846606</v>
      </c>
    </row>
    <row r="40" spans="1:17" ht="11.45" customHeight="1" x14ac:dyDescent="0.25">
      <c r="A40" s="17" t="str">
        <f>$A$14</f>
        <v>Domestic</v>
      </c>
      <c r="B40" s="37">
        <f>TrAvia_ene!B$9</f>
        <v>1.2407471099645981</v>
      </c>
      <c r="C40" s="37">
        <f>TrAvia_ene!C$9</f>
        <v>1.3298200000000049</v>
      </c>
      <c r="D40" s="37">
        <f>TrAvia_ene!D$9</f>
        <v>1.5024300000000002</v>
      </c>
      <c r="E40" s="37">
        <f>TrAvia_ene!E$9</f>
        <v>1.7157599999999997</v>
      </c>
      <c r="F40" s="37">
        <f>TrAvia_ene!F$9</f>
        <v>2.1850900000000029</v>
      </c>
      <c r="G40" s="37">
        <f>TrAvia_ene!G$9</f>
        <v>2.5992772522407588</v>
      </c>
      <c r="H40" s="37">
        <f>TrAvia_ene!H$9</f>
        <v>3.0117700000000021</v>
      </c>
      <c r="I40" s="37">
        <f>TrAvia_ene!I$9</f>
        <v>3.2997100000000046</v>
      </c>
      <c r="J40" s="37">
        <f>TrAvia_ene!J$9</f>
        <v>4.9995399999999997</v>
      </c>
      <c r="K40" s="37">
        <f>TrAvia_ene!K$9</f>
        <v>6.1168900000000015</v>
      </c>
      <c r="L40" s="37">
        <f>TrAvia_ene!L$9</f>
        <v>6.4294437348311231</v>
      </c>
      <c r="M40" s="37">
        <f>TrAvia_ene!M$9</f>
        <v>6.7916690551255785</v>
      </c>
      <c r="N40" s="37">
        <f>TrAvia_ene!N$9</f>
        <v>6.4213456987661228</v>
      </c>
      <c r="O40" s="37">
        <f>TrAvia_ene!O$9</f>
        <v>5.7483328556415794</v>
      </c>
      <c r="P40" s="37">
        <f>TrAvia_ene!P$9</f>
        <v>5.2672193981479669</v>
      </c>
      <c r="Q40" s="37">
        <f>TrAvia_ene!Q$9</f>
        <v>4.9755262021632713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73.381679350778498</v>
      </c>
      <c r="C41" s="37">
        <f>TrAvia_ene!C$10</f>
        <v>89.729062515715967</v>
      </c>
      <c r="D41" s="37">
        <f>TrAvia_ene!D$10</f>
        <v>98.925379148005021</v>
      </c>
      <c r="E41" s="37">
        <f>TrAvia_ene!E$10</f>
        <v>113.46466715667263</v>
      </c>
      <c r="F41" s="37">
        <f>TrAvia_ene!F$10</f>
        <v>128.32515570116104</v>
      </c>
      <c r="G41" s="37">
        <f>TrAvia_ene!G$10</f>
        <v>151.83912444673504</v>
      </c>
      <c r="H41" s="37">
        <f>TrAvia_ene!H$10</f>
        <v>163.20943196352394</v>
      </c>
      <c r="I41" s="37">
        <f>TrAvia_ene!I$10</f>
        <v>174.51212712662598</v>
      </c>
      <c r="J41" s="37">
        <f>TrAvia_ene!J$10</f>
        <v>165.75609837746759</v>
      </c>
      <c r="K41" s="37">
        <f>TrAvia_ene!K$10</f>
        <v>128.89932369128772</v>
      </c>
      <c r="L41" s="37">
        <f>TrAvia_ene!L$10</f>
        <v>130.85754521857737</v>
      </c>
      <c r="M41" s="37">
        <f>TrAvia_ene!M$10</f>
        <v>134.50792350596677</v>
      </c>
      <c r="N41" s="37">
        <f>TrAvia_ene!N$10</f>
        <v>120.37498199931723</v>
      </c>
      <c r="O41" s="37">
        <f>TrAvia_ene!O$10</f>
        <v>112.88574440749419</v>
      </c>
      <c r="P41" s="37">
        <f>TrAvia_ene!P$10</f>
        <v>114.93031108717469</v>
      </c>
      <c r="Q41" s="37">
        <f>TrAvia_ene!Q$10</f>
        <v>124.37294729225219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22.793941845342395</v>
      </c>
      <c r="C42" s="37">
        <f>TrAvia_ene!C$11</f>
        <v>55.719885157655682</v>
      </c>
      <c r="D42" s="37">
        <f>TrAvia_ene!D$11</f>
        <v>48.290233275632161</v>
      </c>
      <c r="E42" s="37">
        <f>TrAvia_ene!E$11</f>
        <v>65.230854582403353</v>
      </c>
      <c r="F42" s="37">
        <f>TrAvia_ene!F$11</f>
        <v>40.209476261766646</v>
      </c>
      <c r="G42" s="37">
        <f>TrAvia_ene!G$11</f>
        <v>44.739573715907191</v>
      </c>
      <c r="H42" s="37">
        <f>TrAvia_ene!H$11</f>
        <v>35.398674108731782</v>
      </c>
      <c r="I42" s="37">
        <f>TrAvia_ene!I$11</f>
        <v>41.516955454117578</v>
      </c>
      <c r="J42" s="37">
        <f>TrAvia_ene!J$11</f>
        <v>49.604446913010335</v>
      </c>
      <c r="K42" s="37">
        <f>TrAvia_ene!K$11</f>
        <v>37.518614617834935</v>
      </c>
      <c r="L42" s="37">
        <f>TrAvia_ene!L$11</f>
        <v>43.311238361189197</v>
      </c>
      <c r="M42" s="37">
        <f>TrAvia_ene!M$11</f>
        <v>47.513832795995768</v>
      </c>
      <c r="N42" s="37">
        <f>TrAvia_ene!N$11</f>
        <v>45.976545911412245</v>
      </c>
      <c r="O42" s="37">
        <f>TrAvia_ene!O$11</f>
        <v>51.060584522593992</v>
      </c>
      <c r="P42" s="37">
        <f>TrAvia_ene!P$11</f>
        <v>56.542440862854441</v>
      </c>
      <c r="Q42" s="37">
        <f>TrAvia_ene!Q$11</f>
        <v>57.657140294050613</v>
      </c>
    </row>
    <row r="43" spans="1:17" ht="11.45" customHeight="1" x14ac:dyDescent="0.25">
      <c r="A43" s="25" t="s">
        <v>18</v>
      </c>
      <c r="B43" s="40">
        <f t="shared" ref="B43:Q43" si="13">B44+B47+B48+B51</f>
        <v>377.20288884082618</v>
      </c>
      <c r="C43" s="40">
        <f t="shared" si="13"/>
        <v>423.56960835267449</v>
      </c>
      <c r="D43" s="40">
        <f t="shared" si="13"/>
        <v>386.11220590149395</v>
      </c>
      <c r="E43" s="40">
        <f t="shared" si="13"/>
        <v>602.43763797357792</v>
      </c>
      <c r="F43" s="40">
        <f t="shared" si="13"/>
        <v>668.17997093205997</v>
      </c>
      <c r="G43" s="40">
        <f t="shared" si="13"/>
        <v>757.1227337794752</v>
      </c>
      <c r="H43" s="40">
        <f t="shared" si="13"/>
        <v>747.14561225125249</v>
      </c>
      <c r="I43" s="40">
        <f t="shared" si="13"/>
        <v>635.57286262738012</v>
      </c>
      <c r="J43" s="40">
        <f t="shared" si="13"/>
        <v>730.1447409664803</v>
      </c>
      <c r="K43" s="40">
        <f t="shared" si="13"/>
        <v>646.49851474587967</v>
      </c>
      <c r="L43" s="40">
        <f t="shared" si="13"/>
        <v>628.42442402104894</v>
      </c>
      <c r="M43" s="40">
        <f t="shared" si="13"/>
        <v>622.60856330095362</v>
      </c>
      <c r="N43" s="40">
        <f t="shared" si="13"/>
        <v>712.64972549855702</v>
      </c>
      <c r="O43" s="40">
        <f t="shared" si="13"/>
        <v>596.13277122448415</v>
      </c>
      <c r="P43" s="40">
        <f t="shared" si="13"/>
        <v>681.85116876703967</v>
      </c>
      <c r="Q43" s="40">
        <f t="shared" si="13"/>
        <v>788.1584125656791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342.16741196700963</v>
      </c>
      <c r="C44" s="39">
        <f t="shared" si="14"/>
        <v>392.46136034173304</v>
      </c>
      <c r="D44" s="39">
        <f t="shared" si="14"/>
        <v>353.95453317233972</v>
      </c>
      <c r="E44" s="39">
        <f t="shared" si="14"/>
        <v>570.46611763422607</v>
      </c>
      <c r="F44" s="39">
        <f t="shared" si="14"/>
        <v>636.39974694004763</v>
      </c>
      <c r="G44" s="39">
        <f t="shared" si="14"/>
        <v>723.98282500094285</v>
      </c>
      <c r="H44" s="39">
        <f t="shared" si="14"/>
        <v>715.40861697918353</v>
      </c>
      <c r="I44" s="39">
        <f t="shared" si="14"/>
        <v>606.58666384427625</v>
      </c>
      <c r="J44" s="39">
        <f t="shared" si="14"/>
        <v>698.18594544422217</v>
      </c>
      <c r="K44" s="39">
        <f t="shared" si="14"/>
        <v>627.05078394207703</v>
      </c>
      <c r="L44" s="39">
        <f t="shared" si="14"/>
        <v>611.26356250041158</v>
      </c>
      <c r="M44" s="39">
        <f t="shared" si="14"/>
        <v>605.61857483428889</v>
      </c>
      <c r="N44" s="39">
        <f t="shared" si="14"/>
        <v>696.32312503252069</v>
      </c>
      <c r="O44" s="39">
        <f t="shared" si="14"/>
        <v>584.78919891338955</v>
      </c>
      <c r="P44" s="39">
        <f t="shared" si="14"/>
        <v>672.18950661944655</v>
      </c>
      <c r="Q44" s="39">
        <f t="shared" si="14"/>
        <v>769.55068974514938</v>
      </c>
    </row>
    <row r="45" spans="1:17" ht="11.45" customHeight="1" x14ac:dyDescent="0.25">
      <c r="A45" s="17" t="str">
        <f>$A$19</f>
        <v>Light duty vehicles</v>
      </c>
      <c r="B45" s="37">
        <f>TrRoad_ene!B$43</f>
        <v>96.782967638034663</v>
      </c>
      <c r="C45" s="37">
        <f>TrRoad_ene!C$43</f>
        <v>94.65552718145598</v>
      </c>
      <c r="D45" s="37">
        <f>TrRoad_ene!D$43</f>
        <v>97.891316099404378</v>
      </c>
      <c r="E45" s="37">
        <f>TrRoad_ene!E$43</f>
        <v>114.17328365522376</v>
      </c>
      <c r="F45" s="37">
        <f>TrRoad_ene!F$43</f>
        <v>133.96697378669779</v>
      </c>
      <c r="G45" s="37">
        <f>TrRoad_ene!G$43</f>
        <v>128.39489603568688</v>
      </c>
      <c r="H45" s="37">
        <f>TrRoad_ene!H$43</f>
        <v>136.27681354271687</v>
      </c>
      <c r="I45" s="37">
        <f>TrRoad_ene!I$43</f>
        <v>145.72007384180253</v>
      </c>
      <c r="J45" s="37">
        <f>TrRoad_ene!J$43</f>
        <v>158.7803036478885</v>
      </c>
      <c r="K45" s="37">
        <f>TrRoad_ene!K$43</f>
        <v>150.64254243947946</v>
      </c>
      <c r="L45" s="37">
        <f>TrRoad_ene!L$43</f>
        <v>145.84170762660563</v>
      </c>
      <c r="M45" s="37">
        <f>TrRoad_ene!M$43</f>
        <v>153.62759287435657</v>
      </c>
      <c r="N45" s="37">
        <f>TrRoad_ene!N$43</f>
        <v>169.32764754978726</v>
      </c>
      <c r="O45" s="37">
        <f>TrRoad_ene!O$43</f>
        <v>148.17292028593283</v>
      </c>
      <c r="P45" s="37">
        <f>TrRoad_ene!P$43</f>
        <v>166.80908978825764</v>
      </c>
      <c r="Q45" s="37">
        <f>TrRoad_ene!Q$43</f>
        <v>192.3457204257314</v>
      </c>
    </row>
    <row r="46" spans="1:17" ht="11.45" customHeight="1" x14ac:dyDescent="0.25">
      <c r="A46" s="17" t="str">
        <f>$A$20</f>
        <v>Heavy duty vehicles</v>
      </c>
      <c r="B46" s="37">
        <f>TrRoad_ene!B$52</f>
        <v>245.38444432897495</v>
      </c>
      <c r="C46" s="37">
        <f>TrRoad_ene!C$52</f>
        <v>297.80583316027707</v>
      </c>
      <c r="D46" s="37">
        <f>TrRoad_ene!D$52</f>
        <v>256.06321707293534</v>
      </c>
      <c r="E46" s="37">
        <f>TrRoad_ene!E$52</f>
        <v>456.29283397900235</v>
      </c>
      <c r="F46" s="37">
        <f>TrRoad_ene!F$52</f>
        <v>502.4327731533499</v>
      </c>
      <c r="G46" s="37">
        <f>TrRoad_ene!G$52</f>
        <v>595.58792896525597</v>
      </c>
      <c r="H46" s="37">
        <f>TrRoad_ene!H$52</f>
        <v>579.13180343646673</v>
      </c>
      <c r="I46" s="37">
        <f>TrRoad_ene!I$52</f>
        <v>460.86659000247369</v>
      </c>
      <c r="J46" s="37">
        <f>TrRoad_ene!J$52</f>
        <v>539.40564179633373</v>
      </c>
      <c r="K46" s="37">
        <f>TrRoad_ene!K$52</f>
        <v>476.40824150259755</v>
      </c>
      <c r="L46" s="37">
        <f>TrRoad_ene!L$52</f>
        <v>465.4218548738059</v>
      </c>
      <c r="M46" s="37">
        <f>TrRoad_ene!M$52</f>
        <v>451.99098195993236</v>
      </c>
      <c r="N46" s="37">
        <f>TrRoad_ene!N$52</f>
        <v>526.99547748273346</v>
      </c>
      <c r="O46" s="37">
        <f>TrRoad_ene!O$52</f>
        <v>436.61627862745672</v>
      </c>
      <c r="P46" s="37">
        <f>TrRoad_ene!P$52</f>
        <v>505.38041683118888</v>
      </c>
      <c r="Q46" s="37">
        <f>TrRoad_ene!Q$52</f>
        <v>577.20496931941796</v>
      </c>
    </row>
    <row r="47" spans="1:17" ht="11.45" customHeight="1" x14ac:dyDescent="0.25">
      <c r="A47" s="19" t="str">
        <f>$A$21</f>
        <v>Rail transport</v>
      </c>
      <c r="B47" s="38">
        <f>TrRail_ene!B$23</f>
        <v>31.80218434107536</v>
      </c>
      <c r="C47" s="38">
        <f>TrRail_ene!C$23</f>
        <v>28.892705684313118</v>
      </c>
      <c r="D47" s="38">
        <f>TrRail_ene!D$23</f>
        <v>29.881215152791427</v>
      </c>
      <c r="E47" s="38">
        <f>TrRail_ene!E$23</f>
        <v>29.488182078427783</v>
      </c>
      <c r="F47" s="38">
        <f>TrRail_ene!F$23</f>
        <v>29.495785954939919</v>
      </c>
      <c r="G47" s="38">
        <f>TrRail_ene!G$23</f>
        <v>30.444994111527212</v>
      </c>
      <c r="H47" s="38">
        <f>TrRail_ene!H$23</f>
        <v>28.359251344324612</v>
      </c>
      <c r="I47" s="38">
        <f>TrRail_ene!I$23</f>
        <v>25.416561363847478</v>
      </c>
      <c r="J47" s="38">
        <f>TrRail_ene!J$23</f>
        <v>27.327220812736069</v>
      </c>
      <c r="K47" s="38">
        <f>TrRail_ene!K$23</f>
        <v>16.282899112925293</v>
      </c>
      <c r="L47" s="38">
        <f>TrRail_ene!L$23</f>
        <v>14.922569977816185</v>
      </c>
      <c r="M47" s="38">
        <f>TrRail_ene!M$23</f>
        <v>14.750581111419271</v>
      </c>
      <c r="N47" s="38">
        <f>TrRail_ene!N$23</f>
        <v>14.478461712258531</v>
      </c>
      <c r="O47" s="38">
        <f>TrRail_ene!O$23</f>
        <v>9.4991111389567848</v>
      </c>
      <c r="P47" s="38">
        <f>TrRail_ene!P$23</f>
        <v>7.6732791297660388</v>
      </c>
      <c r="Q47" s="38">
        <f>TrRail_ene!Q$23</f>
        <v>15.585147135433004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3.233292532741213</v>
      </c>
      <c r="C48" s="38">
        <f t="shared" si="15"/>
        <v>2.2155423266283374</v>
      </c>
      <c r="D48" s="38">
        <f t="shared" si="15"/>
        <v>2.2764575763628137</v>
      </c>
      <c r="E48" s="38">
        <f t="shared" si="15"/>
        <v>2.4833382609239867</v>
      </c>
      <c r="F48" s="38">
        <f t="shared" si="15"/>
        <v>2.2844380370723609</v>
      </c>
      <c r="G48" s="38">
        <f t="shared" si="15"/>
        <v>2.6949146670050972</v>
      </c>
      <c r="H48" s="38">
        <f t="shared" si="15"/>
        <v>3.3777439277442713</v>
      </c>
      <c r="I48" s="38">
        <f t="shared" si="15"/>
        <v>3.5696374192564129</v>
      </c>
      <c r="J48" s="38">
        <f t="shared" si="15"/>
        <v>4.6315747095221109</v>
      </c>
      <c r="K48" s="38">
        <f t="shared" si="15"/>
        <v>3.1648316908773593</v>
      </c>
      <c r="L48" s="38">
        <f t="shared" si="15"/>
        <v>2.2382915428211305</v>
      </c>
      <c r="M48" s="38">
        <f t="shared" si="15"/>
        <v>2.2394073552454605</v>
      </c>
      <c r="N48" s="38">
        <f t="shared" si="15"/>
        <v>1.8481387537777456</v>
      </c>
      <c r="O48" s="38">
        <f t="shared" si="15"/>
        <v>1.8444611721377986</v>
      </c>
      <c r="P48" s="38">
        <f t="shared" si="15"/>
        <v>1.9883830178270958</v>
      </c>
      <c r="Q48" s="38">
        <f t="shared" si="15"/>
        <v>3.0225756850967249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3.0279296199753301</v>
      </c>
      <c r="C49" s="37">
        <f>TrAvia_ene!C$13</f>
        <v>1.910837230531621</v>
      </c>
      <c r="D49" s="37">
        <f>TrAvia_ene!D$13</f>
        <v>1.9331560792857849</v>
      </c>
      <c r="E49" s="37">
        <f>TrAvia_ene!E$13</f>
        <v>2.1030064375680175</v>
      </c>
      <c r="F49" s="37">
        <f>TrAvia_ene!F$13</f>
        <v>1.9122388253028231</v>
      </c>
      <c r="G49" s="37">
        <f>TrAvia_ene!G$13</f>
        <v>2.3081897161391631</v>
      </c>
      <c r="H49" s="37">
        <f>TrAvia_ene!H$13</f>
        <v>2.9583484796554034</v>
      </c>
      <c r="I49" s="37">
        <f>TrAvia_ene!I$13</f>
        <v>3.1308369734279569</v>
      </c>
      <c r="J49" s="37">
        <f>TrAvia_ene!J$13</f>
        <v>4.1848080377221457</v>
      </c>
      <c r="K49" s="37">
        <f>TrAvia_ene!K$13</f>
        <v>2.6596868751908436</v>
      </c>
      <c r="L49" s="37">
        <f>TrAvia_ene!L$13</f>
        <v>1.4076782905795173</v>
      </c>
      <c r="M49" s="37">
        <f>TrAvia_ene!M$13</f>
        <v>1.3053991684909285</v>
      </c>
      <c r="N49" s="37">
        <f>TrAvia_ene!N$13</f>
        <v>1.2863971281776829</v>
      </c>
      <c r="O49" s="37">
        <f>TrAvia_ene!O$13</f>
        <v>1.2516906702742638</v>
      </c>
      <c r="P49" s="37">
        <f>TrAvia_ene!P$13</f>
        <v>1.1582558439566131</v>
      </c>
      <c r="Q49" s="37">
        <f>TrAvia_ene!Q$13</f>
        <v>1.2258281818966597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0.20536291276588289</v>
      </c>
      <c r="C50" s="37">
        <f>TrAvia_ene!C$14</f>
        <v>0.30470509609671648</v>
      </c>
      <c r="D50" s="37">
        <f>TrAvia_ene!D$14</f>
        <v>0.34330149707702889</v>
      </c>
      <c r="E50" s="37">
        <f>TrAvia_ene!E$14</f>
        <v>0.38033182335596905</v>
      </c>
      <c r="F50" s="37">
        <f>TrAvia_ene!F$14</f>
        <v>0.37219921176953796</v>
      </c>
      <c r="G50" s="37">
        <f>TrAvia_ene!G$14</f>
        <v>0.386724950865934</v>
      </c>
      <c r="H50" s="37">
        <f>TrAvia_ene!H$14</f>
        <v>0.41939544808886803</v>
      </c>
      <c r="I50" s="37">
        <f>TrAvia_ene!I$14</f>
        <v>0.43880044582845606</v>
      </c>
      <c r="J50" s="37">
        <f>TrAvia_ene!J$14</f>
        <v>0.44676667179996493</v>
      </c>
      <c r="K50" s="37">
        <f>TrAvia_ene!K$14</f>
        <v>0.50514481568651548</v>
      </c>
      <c r="L50" s="37">
        <f>TrAvia_ene!L$14</f>
        <v>0.83061325224161342</v>
      </c>
      <c r="M50" s="37">
        <f>TrAvia_ene!M$14</f>
        <v>0.9340081867545319</v>
      </c>
      <c r="N50" s="37">
        <f>TrAvia_ene!N$14</f>
        <v>0.56174162560006269</v>
      </c>
      <c r="O50" s="37">
        <f>TrAvia_ene!O$14</f>
        <v>0.59277050186353486</v>
      </c>
      <c r="P50" s="37">
        <f>TrAvia_ene!P$14</f>
        <v>0.83012717387048274</v>
      </c>
      <c r="Q50" s="37">
        <f>TrAvia_ene!Q$14</f>
        <v>1.796747503200065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si="16"/>
        <v>0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5341.2722215080948</v>
      </c>
      <c r="C55" s="41">
        <f t="shared" si="17"/>
        <v>5640.2499687110649</v>
      </c>
      <c r="D55" s="41">
        <f t="shared" si="17"/>
        <v>5927.8099765646521</v>
      </c>
      <c r="E55" s="41">
        <f t="shared" si="17"/>
        <v>6747.9174293859733</v>
      </c>
      <c r="F55" s="41">
        <f t="shared" si="17"/>
        <v>7116.1080412479469</v>
      </c>
      <c r="G55" s="41">
        <f t="shared" si="17"/>
        <v>7850.3362833622941</v>
      </c>
      <c r="H55" s="41">
        <f t="shared" si="17"/>
        <v>8196.2043430167014</v>
      </c>
      <c r="I55" s="41">
        <f t="shared" si="17"/>
        <v>7857.3938869752128</v>
      </c>
      <c r="J55" s="41">
        <f t="shared" si="17"/>
        <v>8335.6198065024855</v>
      </c>
      <c r="K55" s="41">
        <f t="shared" si="17"/>
        <v>8107.5358625486051</v>
      </c>
      <c r="L55" s="41">
        <f t="shared" si="17"/>
        <v>7933.3492117129927</v>
      </c>
      <c r="M55" s="41">
        <f t="shared" si="17"/>
        <v>7967.2082693763496</v>
      </c>
      <c r="N55" s="41">
        <f t="shared" si="17"/>
        <v>8225.8372775226744</v>
      </c>
      <c r="O55" s="41">
        <f t="shared" si="17"/>
        <v>7340.0817562602952</v>
      </c>
      <c r="P55" s="41">
        <f t="shared" si="17"/>
        <v>8300.3632348908723</v>
      </c>
      <c r="Q55" s="41">
        <f t="shared" si="17"/>
        <v>9148.3823962101524</v>
      </c>
    </row>
    <row r="56" spans="1:17" ht="11.45" customHeight="1" x14ac:dyDescent="0.25">
      <c r="A56" s="25" t="s">
        <v>39</v>
      </c>
      <c r="B56" s="40">
        <f t="shared" ref="B56:Q56" si="18">B57+B61+B65</f>
        <v>4219.0402014781785</v>
      </c>
      <c r="C56" s="40">
        <f t="shared" si="18"/>
        <v>4371.0164235909351</v>
      </c>
      <c r="D56" s="40">
        <f t="shared" si="18"/>
        <v>4778.4878767233868</v>
      </c>
      <c r="E56" s="40">
        <f t="shared" si="18"/>
        <v>4926.2778553568533</v>
      </c>
      <c r="F56" s="40">
        <f t="shared" si="18"/>
        <v>5089.8841191651391</v>
      </c>
      <c r="G56" s="40">
        <f t="shared" si="18"/>
        <v>5553.3297144874505</v>
      </c>
      <c r="H56" s="40">
        <f t="shared" si="18"/>
        <v>5931.6666096208546</v>
      </c>
      <c r="I56" s="40">
        <f t="shared" si="18"/>
        <v>5931.3265963988106</v>
      </c>
      <c r="J56" s="40">
        <f t="shared" si="18"/>
        <v>6112.8150691483006</v>
      </c>
      <c r="K56" s="40">
        <f t="shared" si="18"/>
        <v>6134.7492610253466</v>
      </c>
      <c r="L56" s="40">
        <f t="shared" si="18"/>
        <v>6025.3059703871213</v>
      </c>
      <c r="M56" s="40">
        <f t="shared" si="18"/>
        <v>6080.3340401134947</v>
      </c>
      <c r="N56" s="40">
        <f t="shared" si="18"/>
        <v>6145.3984295195087</v>
      </c>
      <c r="O56" s="40">
        <f t="shared" si="18"/>
        <v>5628.0481301606851</v>
      </c>
      <c r="P56" s="40">
        <f t="shared" si="18"/>
        <v>6321.7271377931957</v>
      </c>
      <c r="Q56" s="40">
        <f t="shared" si="18"/>
        <v>6876.6015447799928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3861.2894921682037</v>
      </c>
      <c r="C57" s="39">
        <f t="shared" si="19"/>
        <v>3874.845933646563</v>
      </c>
      <c r="D57" s="39">
        <f t="shared" si="19"/>
        <v>4282.2143240267151</v>
      </c>
      <c r="E57" s="39">
        <f t="shared" si="19"/>
        <v>4344.3577014493985</v>
      </c>
      <c r="F57" s="39">
        <f t="shared" si="19"/>
        <v>4535.8715652966939</v>
      </c>
      <c r="G57" s="39">
        <f t="shared" si="19"/>
        <v>4909.8779451689215</v>
      </c>
      <c r="H57" s="39">
        <f t="shared" si="19"/>
        <v>5279.459493880533</v>
      </c>
      <c r="I57" s="39">
        <f t="shared" si="19"/>
        <v>5231.9781523711663</v>
      </c>
      <c r="J57" s="39">
        <f t="shared" si="19"/>
        <v>5401.3365697381287</v>
      </c>
      <c r="K57" s="39">
        <f t="shared" si="19"/>
        <v>5578.7027233781964</v>
      </c>
      <c r="L57" s="39">
        <f t="shared" si="19"/>
        <v>5443.7232350756576</v>
      </c>
      <c r="M57" s="39">
        <f t="shared" si="19"/>
        <v>5480.3932603292624</v>
      </c>
      <c r="N57" s="39">
        <f t="shared" si="19"/>
        <v>5582.2446273450787</v>
      </c>
      <c r="O57" s="39">
        <f t="shared" si="19"/>
        <v>5085.7600343505974</v>
      </c>
      <c r="P57" s="39">
        <f t="shared" si="19"/>
        <v>5763.1364845314129</v>
      </c>
      <c r="Q57" s="39">
        <f t="shared" si="19"/>
        <v>6289.1653684439525</v>
      </c>
    </row>
    <row r="58" spans="1:17" ht="11.45" customHeight="1" x14ac:dyDescent="0.25">
      <c r="A58" s="17" t="str">
        <f>$A$6</f>
        <v>Powered 2-wheelers</v>
      </c>
      <c r="B58" s="37">
        <f>TrRoad_emi!B$19</f>
        <v>36.048245534763517</v>
      </c>
      <c r="C58" s="37">
        <f>TrRoad_emi!C$19</f>
        <v>37.035928397779422</v>
      </c>
      <c r="D58" s="37">
        <f>TrRoad_emi!D$19</f>
        <v>38.050391405765481</v>
      </c>
      <c r="E58" s="37">
        <f>TrRoad_emi!E$19</f>
        <v>38.407088016018278</v>
      </c>
      <c r="F58" s="37">
        <f>TrRoad_emi!F$19</f>
        <v>38.841252680475819</v>
      </c>
      <c r="G58" s="37">
        <f>TrRoad_emi!G$19</f>
        <v>41.659430609737178</v>
      </c>
      <c r="H58" s="37">
        <f>TrRoad_emi!H$19</f>
        <v>42.862115491993762</v>
      </c>
      <c r="I58" s="37">
        <f>TrRoad_emi!I$19</f>
        <v>44.606328994902107</v>
      </c>
      <c r="J58" s="37">
        <f>TrRoad_emi!J$19</f>
        <v>49.68860817427926</v>
      </c>
      <c r="K58" s="37">
        <f>TrRoad_emi!K$19</f>
        <v>52.257370624236977</v>
      </c>
      <c r="L58" s="37">
        <f>TrRoad_emi!L$19</f>
        <v>56.406733928372482</v>
      </c>
      <c r="M58" s="37">
        <f>TrRoad_emi!M$19</f>
        <v>59.106558196000471</v>
      </c>
      <c r="N58" s="37">
        <f>TrRoad_emi!N$19</f>
        <v>63.580701761530548</v>
      </c>
      <c r="O58" s="37">
        <f>TrRoad_emi!O$19</f>
        <v>65.568414800196834</v>
      </c>
      <c r="P58" s="37">
        <f>TrRoad_emi!P$19</f>
        <v>67.714631100384707</v>
      </c>
      <c r="Q58" s="37">
        <f>TrRoad_emi!Q$19</f>
        <v>70.162938437731256</v>
      </c>
    </row>
    <row r="59" spans="1:17" ht="11.45" customHeight="1" x14ac:dyDescent="0.25">
      <c r="A59" s="17" t="str">
        <f>$A$7</f>
        <v>Passenger cars</v>
      </c>
      <c r="B59" s="37">
        <f>TrRoad_emi!B$20</f>
        <v>2992.0255211794038</v>
      </c>
      <c r="C59" s="37">
        <f>TrRoad_emi!C$20</f>
        <v>2971.6806610001936</v>
      </c>
      <c r="D59" s="37">
        <f>TrRoad_emi!D$20</f>
        <v>3255.252200447233</v>
      </c>
      <c r="E59" s="37">
        <f>TrRoad_emi!E$20</f>
        <v>3450.2861230175595</v>
      </c>
      <c r="F59" s="37">
        <f>TrRoad_emi!F$20</f>
        <v>3709.4341274433859</v>
      </c>
      <c r="G59" s="37">
        <f>TrRoad_emi!G$20</f>
        <v>4034.4146711622861</v>
      </c>
      <c r="H59" s="37">
        <f>TrRoad_emi!H$20</f>
        <v>4441.6634118038601</v>
      </c>
      <c r="I59" s="37">
        <f>TrRoad_emi!I$20</f>
        <v>4344.1709845374835</v>
      </c>
      <c r="J59" s="37">
        <f>TrRoad_emi!J$20</f>
        <v>4586.2113205355772</v>
      </c>
      <c r="K59" s="37">
        <f>TrRoad_emi!K$20</f>
        <v>4733.762864649465</v>
      </c>
      <c r="L59" s="37">
        <f>TrRoad_emi!L$20</f>
        <v>4667.1243879173771</v>
      </c>
      <c r="M59" s="37">
        <f>TrRoad_emi!M$20</f>
        <v>4633.8467242595862</v>
      </c>
      <c r="N59" s="37">
        <f>TrRoad_emi!N$20</f>
        <v>4825.0812535159157</v>
      </c>
      <c r="O59" s="37">
        <f>TrRoad_emi!O$20</f>
        <v>4381.2861175126827</v>
      </c>
      <c r="P59" s="37">
        <f>TrRoad_emi!P$20</f>
        <v>5040.2995485741039</v>
      </c>
      <c r="Q59" s="37">
        <f>TrRoad_emi!Q$20</f>
        <v>5530.5660280802585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833.21572545403637</v>
      </c>
      <c r="C60" s="37">
        <f>TrRoad_emi!C$27</f>
        <v>866.12934424858963</v>
      </c>
      <c r="D60" s="37">
        <f>TrRoad_emi!D$27</f>
        <v>988.91173217371659</v>
      </c>
      <c r="E60" s="37">
        <f>TrRoad_emi!E$27</f>
        <v>855.6644904158203</v>
      </c>
      <c r="F60" s="37">
        <f>TrRoad_emi!F$27</f>
        <v>787.59618517283218</v>
      </c>
      <c r="G60" s="37">
        <f>TrRoad_emi!G$27</f>
        <v>833.80384339689829</v>
      </c>
      <c r="H60" s="37">
        <f>TrRoad_emi!H$27</f>
        <v>794.93396658467896</v>
      </c>
      <c r="I60" s="37">
        <f>TrRoad_emi!I$27</f>
        <v>843.20083883878021</v>
      </c>
      <c r="J60" s="37">
        <f>TrRoad_emi!J$27</f>
        <v>765.43664102827177</v>
      </c>
      <c r="K60" s="37">
        <f>TrRoad_emi!K$27</f>
        <v>792.68248810449381</v>
      </c>
      <c r="L60" s="37">
        <f>TrRoad_emi!L$27</f>
        <v>720.19211322990759</v>
      </c>
      <c r="M60" s="37">
        <f>TrRoad_emi!M$27</f>
        <v>787.43997787367573</v>
      </c>
      <c r="N60" s="37">
        <f>TrRoad_emi!N$27</f>
        <v>693.58267206763242</v>
      </c>
      <c r="O60" s="37">
        <f>TrRoad_emi!O$27</f>
        <v>638.90550203771829</v>
      </c>
      <c r="P60" s="37">
        <f>TrRoad_emi!P$27</f>
        <v>655.12230485692476</v>
      </c>
      <c r="Q60" s="37">
        <f>TrRoad_emi!Q$27</f>
        <v>688.4364019259632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64.497319567577208</v>
      </c>
      <c r="C61" s="38">
        <f t="shared" si="20"/>
        <v>54.407215053440851</v>
      </c>
      <c r="D61" s="38">
        <f t="shared" si="20"/>
        <v>48.672443119322601</v>
      </c>
      <c r="E61" s="38">
        <f t="shared" si="20"/>
        <v>38.912726341847502</v>
      </c>
      <c r="F61" s="38">
        <f t="shared" si="20"/>
        <v>40.171904582448754</v>
      </c>
      <c r="G61" s="38">
        <f t="shared" si="20"/>
        <v>43.946961604555199</v>
      </c>
      <c r="H61" s="38">
        <f t="shared" si="20"/>
        <v>45.268947897151044</v>
      </c>
      <c r="I61" s="38">
        <f t="shared" si="20"/>
        <v>39.100961896939857</v>
      </c>
      <c r="J61" s="38">
        <f t="shared" si="20"/>
        <v>48.212210147940759</v>
      </c>
      <c r="K61" s="38">
        <f t="shared" si="20"/>
        <v>36.749284599115349</v>
      </c>
      <c r="L61" s="38">
        <f t="shared" si="20"/>
        <v>38.008806688293383</v>
      </c>
      <c r="M61" s="38">
        <f t="shared" si="20"/>
        <v>31.636608438938456</v>
      </c>
      <c r="N61" s="38">
        <f t="shared" si="20"/>
        <v>43.136746790434216</v>
      </c>
      <c r="O61" s="38">
        <f t="shared" si="20"/>
        <v>31.53739534307336</v>
      </c>
      <c r="P61" s="38">
        <f t="shared" si="20"/>
        <v>26.631361440561101</v>
      </c>
      <c r="Q61" s="38">
        <f t="shared" si="20"/>
        <v>24.573726948647554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64.497319567577208</v>
      </c>
      <c r="C63" s="37">
        <f>TrRail_emi!C$11</f>
        <v>54.407215053440851</v>
      </c>
      <c r="D63" s="37">
        <f>TrRail_emi!D$11</f>
        <v>48.672443119322601</v>
      </c>
      <c r="E63" s="37">
        <f>TrRail_emi!E$11</f>
        <v>38.912726341847502</v>
      </c>
      <c r="F63" s="37">
        <f>TrRail_emi!F$11</f>
        <v>40.171904582448754</v>
      </c>
      <c r="G63" s="37">
        <f>TrRail_emi!G$11</f>
        <v>43.946961604555199</v>
      </c>
      <c r="H63" s="37">
        <f>TrRail_emi!H$11</f>
        <v>45.268947897151044</v>
      </c>
      <c r="I63" s="37">
        <f>TrRail_emi!I$11</f>
        <v>39.100961896939857</v>
      </c>
      <c r="J63" s="37">
        <f>TrRail_emi!J$11</f>
        <v>48.212210147940759</v>
      </c>
      <c r="K63" s="37">
        <f>TrRail_emi!K$11</f>
        <v>36.749284599115349</v>
      </c>
      <c r="L63" s="37">
        <f>TrRail_emi!L$11</f>
        <v>38.008806688293383</v>
      </c>
      <c r="M63" s="37">
        <f>TrRail_emi!M$11</f>
        <v>31.636608438938456</v>
      </c>
      <c r="N63" s="37">
        <f>TrRail_emi!N$11</f>
        <v>43.136746790434216</v>
      </c>
      <c r="O63" s="37">
        <f>TrRail_emi!O$11</f>
        <v>31.53739534307336</v>
      </c>
      <c r="P63" s="37">
        <f>TrRail_emi!P$11</f>
        <v>26.631361440561101</v>
      </c>
      <c r="Q63" s="37">
        <f>TrRail_emi!Q$11</f>
        <v>24.573726948647554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293.25338974239764</v>
      </c>
      <c r="C65" s="38">
        <f t="shared" si="21"/>
        <v>441.76327489093103</v>
      </c>
      <c r="D65" s="38">
        <f t="shared" si="21"/>
        <v>447.60110957734935</v>
      </c>
      <c r="E65" s="38">
        <f t="shared" si="21"/>
        <v>543.00742756560703</v>
      </c>
      <c r="F65" s="38">
        <f t="shared" si="21"/>
        <v>513.84064928599696</v>
      </c>
      <c r="G65" s="38">
        <f t="shared" si="21"/>
        <v>599.50480771397338</v>
      </c>
      <c r="H65" s="38">
        <f t="shared" si="21"/>
        <v>606.9381678431713</v>
      </c>
      <c r="I65" s="38">
        <f t="shared" si="21"/>
        <v>660.24748213070416</v>
      </c>
      <c r="J65" s="38">
        <f t="shared" si="21"/>
        <v>663.26628926223134</v>
      </c>
      <c r="K65" s="38">
        <f t="shared" si="21"/>
        <v>519.2972530480348</v>
      </c>
      <c r="L65" s="38">
        <f t="shared" si="21"/>
        <v>543.57392862317022</v>
      </c>
      <c r="M65" s="38">
        <f t="shared" si="21"/>
        <v>568.30417134529421</v>
      </c>
      <c r="N65" s="38">
        <f t="shared" si="21"/>
        <v>520.01705538399631</v>
      </c>
      <c r="O65" s="38">
        <f t="shared" si="21"/>
        <v>510.75070046701455</v>
      </c>
      <c r="P65" s="38">
        <f t="shared" si="21"/>
        <v>531.95929182122177</v>
      </c>
      <c r="Q65" s="38">
        <f t="shared" si="21"/>
        <v>562.86244938739333</v>
      </c>
    </row>
    <row r="66" spans="1:17" ht="11.45" customHeight="1" x14ac:dyDescent="0.25">
      <c r="A66" s="17" t="str">
        <f>$A$14</f>
        <v>Domestic</v>
      </c>
      <c r="B66" s="37">
        <f>TrAvia_emi!B$9</f>
        <v>3.7350324399998418</v>
      </c>
      <c r="C66" s="37">
        <f>TrAvia_emi!C$9</f>
        <v>4.0023884075846281</v>
      </c>
      <c r="D66" s="37">
        <f>TrAvia_emi!D$9</f>
        <v>4.5219081968995312</v>
      </c>
      <c r="E66" s="37">
        <f>TrAvia_emi!E$9</f>
        <v>5.1641472469965368</v>
      </c>
      <c r="F66" s="37">
        <f>TrAvia_emi!F$9</f>
        <v>6.5767917815151877</v>
      </c>
      <c r="G66" s="37">
        <f>TrAvia_emi!G$9</f>
        <v>7.8235518061374139</v>
      </c>
      <c r="H66" s="37">
        <f>TrAvia_emi!H$9</f>
        <v>9.066358939284008</v>
      </c>
      <c r="I66" s="37">
        <f>TrAvia_emi!I$9</f>
        <v>9.9331473703320139</v>
      </c>
      <c r="J66" s="37">
        <f>TrAvia_emi!J$9</f>
        <v>15.048216828591807</v>
      </c>
      <c r="K66" s="37">
        <f>TrAvia_emi!K$9</f>
        <v>18.410683833097366</v>
      </c>
      <c r="L66" s="37">
        <f>TrAvia_emi!L$9</f>
        <v>19.351673832965094</v>
      </c>
      <c r="M66" s="37">
        <f>TrAvia_emi!M$9</f>
        <v>20.442051973396513</v>
      </c>
      <c r="N66" s="37">
        <f>TrAvia_emi!N$9</f>
        <v>19.327161794057968</v>
      </c>
      <c r="O66" s="37">
        <f>TrAvia_emi!O$9</f>
        <v>17.301457816296416</v>
      </c>
      <c r="P66" s="37">
        <f>TrAvia_emi!P$9</f>
        <v>15.853495276323036</v>
      </c>
      <c r="Q66" s="37">
        <f>TrAvia_emi!Q$9</f>
        <v>14.975683394770376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220.90154446109858</v>
      </c>
      <c r="C67" s="37">
        <f>TrAvia_emi!C$10</f>
        <v>270.0595265797902</v>
      </c>
      <c r="D67" s="37">
        <f>TrAvia_emi!D$10</f>
        <v>297.73865195101121</v>
      </c>
      <c r="E67" s="37">
        <f>TrAvia_emi!E$10</f>
        <v>341.50944685067225</v>
      </c>
      <c r="F67" s="37">
        <f>TrAvia_emi!F$10</f>
        <v>386.23939031209312</v>
      </c>
      <c r="G67" s="37">
        <f>TrAvia_emi!G$10</f>
        <v>457.01983321844807</v>
      </c>
      <c r="H67" s="37">
        <f>TrAvia_emi!H$10</f>
        <v>491.31085456657024</v>
      </c>
      <c r="I67" s="37">
        <f>TrAvia_emi!I$10</f>
        <v>525.33546180085182</v>
      </c>
      <c r="J67" s="37">
        <f>TrAvia_emi!J$10</f>
        <v>498.91264177214845</v>
      </c>
      <c r="K67" s="37">
        <f>TrAvia_emi!K$10</f>
        <v>387.96262394458205</v>
      </c>
      <c r="L67" s="37">
        <f>TrAvia_emi!L$10</f>
        <v>393.86183907851</v>
      </c>
      <c r="M67" s="37">
        <f>TrAvia_emi!M$10</f>
        <v>404.85158225834294</v>
      </c>
      <c r="N67" s="37">
        <f>TrAvia_emi!N$10</f>
        <v>362.30828586361008</v>
      </c>
      <c r="O67" s="37">
        <f>TrAvia_emi!O$10</f>
        <v>339.76597980241576</v>
      </c>
      <c r="P67" s="37">
        <f>TrAvia_emi!P$10</f>
        <v>345.92201429230761</v>
      </c>
      <c r="Q67" s="37">
        <f>TrAvia_emi!Q$10</f>
        <v>374.34631149433397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68.616812841299208</v>
      </c>
      <c r="C68" s="37">
        <f>TrAvia_emi!C$11</f>
        <v>167.70135990355615</v>
      </c>
      <c r="D68" s="37">
        <f>TrAvia_emi!D$11</f>
        <v>145.34054942943865</v>
      </c>
      <c r="E68" s="37">
        <f>TrAvia_emi!E$11</f>
        <v>196.33383346793826</v>
      </c>
      <c r="F68" s="37">
        <f>TrAvia_emi!F$11</f>
        <v>121.02446719238867</v>
      </c>
      <c r="G68" s="37">
        <f>TrAvia_emi!G$11</f>
        <v>134.66142268938796</v>
      </c>
      <c r="H68" s="37">
        <f>TrAvia_emi!H$11</f>
        <v>106.5609543373171</v>
      </c>
      <c r="I68" s="37">
        <f>TrAvia_emi!I$11</f>
        <v>124.97887295952033</v>
      </c>
      <c r="J68" s="37">
        <f>TrAvia_emi!J$11</f>
        <v>149.30543066149107</v>
      </c>
      <c r="K68" s="37">
        <f>TrAvia_emi!K$11</f>
        <v>112.92394527035535</v>
      </c>
      <c r="L68" s="37">
        <f>TrAvia_emi!L$11</f>
        <v>130.36041571169511</v>
      </c>
      <c r="M68" s="37">
        <f>TrAvia_emi!M$11</f>
        <v>143.01053711355468</v>
      </c>
      <c r="N68" s="37">
        <f>TrAvia_emi!N$11</f>
        <v>138.38160772632824</v>
      </c>
      <c r="O68" s="37">
        <f>TrAvia_emi!O$11</f>
        <v>153.68326284830241</v>
      </c>
      <c r="P68" s="37">
        <f>TrAvia_emi!P$11</f>
        <v>170.1837822525911</v>
      </c>
      <c r="Q68" s="37">
        <f>TrAvia_emi!Q$11</f>
        <v>173.54045449828897</v>
      </c>
    </row>
    <row r="69" spans="1:17" ht="11.45" customHeight="1" x14ac:dyDescent="0.25">
      <c r="A69" s="25" t="s">
        <v>18</v>
      </c>
      <c r="B69" s="40">
        <f t="shared" ref="B69:Q69" si="22">B70+B73+B74+B77+B80</f>
        <v>1122.2320200299162</v>
      </c>
      <c r="C69" s="40">
        <f t="shared" si="22"/>
        <v>1269.2335451201293</v>
      </c>
      <c r="D69" s="40">
        <f t="shared" si="22"/>
        <v>1149.3220998412653</v>
      </c>
      <c r="E69" s="40">
        <f t="shared" si="22"/>
        <v>1821.63957402912</v>
      </c>
      <c r="F69" s="40">
        <f t="shared" si="22"/>
        <v>2026.223922082808</v>
      </c>
      <c r="G69" s="40">
        <f t="shared" si="22"/>
        <v>2297.0065688748441</v>
      </c>
      <c r="H69" s="40">
        <f t="shared" si="22"/>
        <v>2264.5377333958468</v>
      </c>
      <c r="I69" s="40">
        <f t="shared" si="22"/>
        <v>1926.067290576402</v>
      </c>
      <c r="J69" s="40">
        <f t="shared" si="22"/>
        <v>2222.8047373541849</v>
      </c>
      <c r="K69" s="40">
        <f t="shared" si="22"/>
        <v>1972.7866015232582</v>
      </c>
      <c r="L69" s="40">
        <f t="shared" si="22"/>
        <v>1908.0432413258713</v>
      </c>
      <c r="M69" s="40">
        <f t="shared" si="22"/>
        <v>1886.8742292628544</v>
      </c>
      <c r="N69" s="40">
        <f t="shared" si="22"/>
        <v>2080.4388480031653</v>
      </c>
      <c r="O69" s="40">
        <f t="shared" si="22"/>
        <v>1712.0336260996096</v>
      </c>
      <c r="P69" s="40">
        <f t="shared" si="22"/>
        <v>1978.6360970976771</v>
      </c>
      <c r="Q69" s="40">
        <f t="shared" si="22"/>
        <v>2271.7808514301596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1056.2134317034397</v>
      </c>
      <c r="C70" s="39">
        <f t="shared" si="23"/>
        <v>1212.1088838980372</v>
      </c>
      <c r="D70" s="39">
        <f t="shared" si="23"/>
        <v>1092.4956896106614</v>
      </c>
      <c r="E70" s="39">
        <f t="shared" si="23"/>
        <v>1764.0427342315386</v>
      </c>
      <c r="F70" s="39">
        <f t="shared" si="23"/>
        <v>1968.4367551132696</v>
      </c>
      <c r="G70" s="39">
        <f t="shared" si="23"/>
        <v>2240.6620132855373</v>
      </c>
      <c r="H70" s="39">
        <f t="shared" si="23"/>
        <v>2209.6740047775288</v>
      </c>
      <c r="I70" s="39">
        <f t="shared" si="23"/>
        <v>1875.936370387946</v>
      </c>
      <c r="J70" s="39">
        <f t="shared" si="23"/>
        <v>2156.7004328627568</v>
      </c>
      <c r="K70" s="39">
        <f t="shared" si="23"/>
        <v>1937.3415426439121</v>
      </c>
      <c r="L70" s="39">
        <f t="shared" si="23"/>
        <v>1876.6269137710281</v>
      </c>
      <c r="M70" s="39">
        <f t="shared" si="23"/>
        <v>1855.3808832028856</v>
      </c>
      <c r="N70" s="39">
        <f t="shared" si="23"/>
        <v>2049.0258511659385</v>
      </c>
      <c r="O70" s="39">
        <f t="shared" si="23"/>
        <v>1694.1523402127791</v>
      </c>
      <c r="P70" s="39">
        <f t="shared" si="23"/>
        <v>1961.6708480057396</v>
      </c>
      <c r="Q70" s="39">
        <f t="shared" si="23"/>
        <v>2237.1213542980595</v>
      </c>
    </row>
    <row r="71" spans="1:17" ht="11.45" customHeight="1" x14ac:dyDescent="0.25">
      <c r="A71" s="17" t="str">
        <f>$A$19</f>
        <v>Light duty vehicles</v>
      </c>
      <c r="B71" s="37">
        <f>TrRoad_emi!B$34</f>
        <v>294.9281183896743</v>
      </c>
      <c r="C71" s="37">
        <f>TrRoad_emi!C$34</f>
        <v>288.19046835193035</v>
      </c>
      <c r="D71" s="37">
        <f>TrRoad_emi!D$34</f>
        <v>298.08035097510572</v>
      </c>
      <c r="E71" s="37">
        <f>TrRoad_emi!E$34</f>
        <v>348.4312677898028</v>
      </c>
      <c r="F71" s="37">
        <f>TrRoad_emi!F$34</f>
        <v>409.6798739461816</v>
      </c>
      <c r="G71" s="37">
        <f>TrRoad_emi!G$34</f>
        <v>392.89882541066271</v>
      </c>
      <c r="H71" s="37">
        <f>TrRoad_emi!H$34</f>
        <v>418.0008813089388</v>
      </c>
      <c r="I71" s="37">
        <f>TrRoad_emi!I$34</f>
        <v>447.90677609489973</v>
      </c>
      <c r="J71" s="37">
        <f>TrRoad_emi!J$34</f>
        <v>487.76540163038055</v>
      </c>
      <c r="K71" s="37">
        <f>TrRoad_emi!K$34</f>
        <v>463.18731369559873</v>
      </c>
      <c r="L71" s="37">
        <f>TrRoad_emi!L$34</f>
        <v>446.20973885220593</v>
      </c>
      <c r="M71" s="37">
        <f>TrRoad_emi!M$34</f>
        <v>469.08086696181795</v>
      </c>
      <c r="N71" s="37">
        <f>TrRoad_emi!N$34</f>
        <v>497.88941261647028</v>
      </c>
      <c r="O71" s="37">
        <f>TrRoad_emi!O$34</f>
        <v>427.1935861272371</v>
      </c>
      <c r="P71" s="37">
        <f>TrRoad_emi!P$34</f>
        <v>483.83730802078787</v>
      </c>
      <c r="Q71" s="37">
        <f>TrRoad_emi!Q$34</f>
        <v>552.86263113299447</v>
      </c>
    </row>
    <row r="72" spans="1:17" ht="11.45" customHeight="1" x14ac:dyDescent="0.25">
      <c r="A72" s="17" t="str">
        <f>$A$20</f>
        <v>Heavy duty vehicles</v>
      </c>
      <c r="B72" s="37">
        <f>TrRoad_emi!B$40</f>
        <v>761.2853133137653</v>
      </c>
      <c r="C72" s="37">
        <f>TrRoad_emi!C$40</f>
        <v>923.91841554610687</v>
      </c>
      <c r="D72" s="37">
        <f>TrRoad_emi!D$40</f>
        <v>794.4153386355556</v>
      </c>
      <c r="E72" s="37">
        <f>TrRoad_emi!E$40</f>
        <v>1415.6114664417357</v>
      </c>
      <c r="F72" s="37">
        <f>TrRoad_emi!F$40</f>
        <v>1558.7568811670881</v>
      </c>
      <c r="G72" s="37">
        <f>TrRoad_emi!G$40</f>
        <v>1847.7631878748748</v>
      </c>
      <c r="H72" s="37">
        <f>TrRoad_emi!H$40</f>
        <v>1791.6731234685901</v>
      </c>
      <c r="I72" s="37">
        <f>TrRoad_emi!I$40</f>
        <v>1428.0295942930463</v>
      </c>
      <c r="J72" s="37">
        <f>TrRoad_emi!J$40</f>
        <v>1668.9350312323763</v>
      </c>
      <c r="K72" s="37">
        <f>TrRoad_emi!K$40</f>
        <v>1474.1542289483134</v>
      </c>
      <c r="L72" s="37">
        <f>TrRoad_emi!L$40</f>
        <v>1430.4171749188222</v>
      </c>
      <c r="M72" s="37">
        <f>TrRoad_emi!M$40</f>
        <v>1386.3000162410676</v>
      </c>
      <c r="N72" s="37">
        <f>TrRoad_emi!N$40</f>
        <v>1551.136438549468</v>
      </c>
      <c r="O72" s="37">
        <f>TrRoad_emi!O$40</f>
        <v>1266.9587540855421</v>
      </c>
      <c r="P72" s="37">
        <f>TrRoad_emi!P$40</f>
        <v>1477.8335399849518</v>
      </c>
      <c r="Q72" s="37">
        <f>TrRoad_emi!Q$40</f>
        <v>1684.2587231650652</v>
      </c>
    </row>
    <row r="73" spans="1:17" ht="11.45" customHeight="1" x14ac:dyDescent="0.25">
      <c r="A73" s="19" t="str">
        <f>$A$21</f>
        <v>Rail transport</v>
      </c>
      <c r="B73" s="38">
        <f>TrRail_emi!B$15</f>
        <v>56.285378068874358</v>
      </c>
      <c r="C73" s="38">
        <f>TrRail_emi!C$15</f>
        <v>50.456494910403144</v>
      </c>
      <c r="D73" s="38">
        <f>TrRail_emi!D$15</f>
        <v>49.974888246585422</v>
      </c>
      <c r="E73" s="38">
        <f>TrRail_emi!E$15</f>
        <v>50.122411880208503</v>
      </c>
      <c r="F73" s="38">
        <f>TrRail_emi!F$15</f>
        <v>50.911352560247231</v>
      </c>
      <c r="G73" s="38">
        <f>TrRail_emi!G$15</f>
        <v>48.233145199261521</v>
      </c>
      <c r="H73" s="38">
        <f>TrRail_emi!H$15</f>
        <v>44.695674997384977</v>
      </c>
      <c r="I73" s="38">
        <f>TrRail_emi!I$15</f>
        <v>39.385207824604137</v>
      </c>
      <c r="J73" s="38">
        <f>TrRail_emi!J$15</f>
        <v>52.163633852387235</v>
      </c>
      <c r="K73" s="38">
        <f>TrRail_emi!K$15</f>
        <v>25.919513112508653</v>
      </c>
      <c r="L73" s="38">
        <f>TrRail_emi!L$15</f>
        <v>24.679401365552025</v>
      </c>
      <c r="M73" s="38">
        <f>TrRail_emi!M$15</f>
        <v>24.75301740526416</v>
      </c>
      <c r="N73" s="38">
        <f>TrRail_emi!N$15</f>
        <v>25.850412546056177</v>
      </c>
      <c r="O73" s="38">
        <f>TrRail_emi!O$15</f>
        <v>12.329786353845073</v>
      </c>
      <c r="P73" s="38">
        <f>TrRail_emi!P$15</f>
        <v>10.980531464316471</v>
      </c>
      <c r="Q73" s="38">
        <f>TrRail_emi!Q$15</f>
        <v>25.561939475372466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9.7332102576021757</v>
      </c>
      <c r="C74" s="38">
        <f t="shared" si="24"/>
        <v>6.668166311689026</v>
      </c>
      <c r="D74" s="38">
        <f t="shared" si="24"/>
        <v>6.8515219840185875</v>
      </c>
      <c r="E74" s="38">
        <f t="shared" si="24"/>
        <v>7.4744279173729273</v>
      </c>
      <c r="F74" s="38">
        <f t="shared" si="24"/>
        <v>6.8758144092912286</v>
      </c>
      <c r="G74" s="38">
        <f t="shared" si="24"/>
        <v>8.1114103900452417</v>
      </c>
      <c r="H74" s="38">
        <f t="shared" si="24"/>
        <v>10.168053620932715</v>
      </c>
      <c r="I74" s="38">
        <f t="shared" si="24"/>
        <v>10.745712363851837</v>
      </c>
      <c r="J74" s="38">
        <f t="shared" si="24"/>
        <v>13.94067063904096</v>
      </c>
      <c r="K74" s="38">
        <f t="shared" si="24"/>
        <v>9.5255457668373928</v>
      </c>
      <c r="L74" s="38">
        <f t="shared" si="24"/>
        <v>6.7369261892913119</v>
      </c>
      <c r="M74" s="38">
        <f t="shared" si="24"/>
        <v>6.7403286547047001</v>
      </c>
      <c r="N74" s="38">
        <f t="shared" si="24"/>
        <v>5.5625842911704151</v>
      </c>
      <c r="O74" s="38">
        <f t="shared" si="24"/>
        <v>5.5514995329853836</v>
      </c>
      <c r="P74" s="38">
        <f t="shared" si="24"/>
        <v>5.9847176276208849</v>
      </c>
      <c r="Q74" s="38">
        <f t="shared" si="24"/>
        <v>9.097557656727691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9.1150043919642414</v>
      </c>
      <c r="C75" s="37">
        <f>TrAvia_emi!C$13</f>
        <v>5.7510887039304919</v>
      </c>
      <c r="D75" s="37">
        <f>TrAvia_emi!D$13</f>
        <v>5.8182772713594311</v>
      </c>
      <c r="E75" s="37">
        <f>TrAvia_emi!E$13</f>
        <v>6.3296934915039822</v>
      </c>
      <c r="F75" s="37">
        <f>TrAvia_emi!F$13</f>
        <v>5.7555508425492068</v>
      </c>
      <c r="G75" s="37">
        <f>TrAvia_emi!G$13</f>
        <v>6.9474088641528668</v>
      </c>
      <c r="H75" s="37">
        <f>TrAvia_emi!H$13</f>
        <v>8.9055436451126742</v>
      </c>
      <c r="I75" s="37">
        <f>TrAvia_emi!I$13</f>
        <v>9.4247873448103334</v>
      </c>
      <c r="J75" s="37">
        <f>TrAvia_emi!J$13</f>
        <v>12.595938573884128</v>
      </c>
      <c r="K75" s="37">
        <f>TrAvia_emi!K$13</f>
        <v>8.0051552593192454</v>
      </c>
      <c r="L75" s="37">
        <f>TrAvia_emi!L$13</f>
        <v>4.2369032632581538</v>
      </c>
      <c r="M75" s="37">
        <f>TrAvia_emi!M$13</f>
        <v>3.9290839161518516</v>
      </c>
      <c r="N75" s="37">
        <f>TrAvia_emi!N$13</f>
        <v>3.8718372431621262</v>
      </c>
      <c r="O75" s="37">
        <f>TrAvia_emi!O$13</f>
        <v>3.7673659258524093</v>
      </c>
      <c r="P75" s="37">
        <f>TrAvia_emi!P$13</f>
        <v>3.4861664500620977</v>
      </c>
      <c r="Q75" s="37">
        <f>TrAvia_emi!Q$13</f>
        <v>3.6895825692747426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0.61820586563793478</v>
      </c>
      <c r="C76" s="37">
        <f>TrAvia_emi!C$14</f>
        <v>0.91707760775853397</v>
      </c>
      <c r="D76" s="37">
        <f>TrAvia_emi!D$14</f>
        <v>1.0332447126591568</v>
      </c>
      <c r="E76" s="37">
        <f>TrAvia_emi!E$14</f>
        <v>1.1447344258689449</v>
      </c>
      <c r="F76" s="37">
        <f>TrAvia_emi!F$14</f>
        <v>1.120263566742022</v>
      </c>
      <c r="G76" s="37">
        <f>TrAvia_emi!G$14</f>
        <v>1.1640015258923742</v>
      </c>
      <c r="H76" s="37">
        <f>TrAvia_emi!H$14</f>
        <v>1.262509975820042</v>
      </c>
      <c r="I76" s="37">
        <f>TrAvia_emi!I$14</f>
        <v>1.3209250190415029</v>
      </c>
      <c r="J76" s="37">
        <f>TrAvia_emi!J$14</f>
        <v>1.3447320651568315</v>
      </c>
      <c r="K76" s="37">
        <f>TrAvia_emi!K$14</f>
        <v>1.5203905075181467</v>
      </c>
      <c r="L76" s="37">
        <f>TrAvia_emi!L$14</f>
        <v>2.5000229260331586</v>
      </c>
      <c r="M76" s="37">
        <f>TrAvia_emi!M$14</f>
        <v>2.8112447385528485</v>
      </c>
      <c r="N76" s="37">
        <f>TrAvia_emi!N$14</f>
        <v>1.6907470480082891</v>
      </c>
      <c r="O76" s="37">
        <f>TrAvia_emi!O$14</f>
        <v>1.7841336071329748</v>
      </c>
      <c r="P76" s="37">
        <f>TrAvia_emi!P$14</f>
        <v>2.4985511775587872</v>
      </c>
      <c r="Q76" s="37">
        <f>TrAvia_emi!Q$14</f>
        <v>5.4079750874529475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0</v>
      </c>
      <c r="J77" s="38">
        <f t="shared" si="25"/>
        <v>0</v>
      </c>
      <c r="K77" s="38">
        <f t="shared" si="25"/>
        <v>0</v>
      </c>
      <c r="L77" s="38">
        <f t="shared" si="25"/>
        <v>0</v>
      </c>
      <c r="M77" s="38">
        <f t="shared" si="25"/>
        <v>0</v>
      </c>
      <c r="N77" s="38">
        <f t="shared" si="25"/>
        <v>0</v>
      </c>
      <c r="O77" s="38">
        <f t="shared" si="25"/>
        <v>0</v>
      </c>
      <c r="P77" s="38">
        <f t="shared" si="25"/>
        <v>0</v>
      </c>
      <c r="Q77" s="38">
        <f t="shared" si="25"/>
        <v>0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0.87403122608803896</v>
      </c>
      <c r="C85" s="31">
        <f t="shared" si="27"/>
        <v>0.86678263248321263</v>
      </c>
      <c r="D85" s="31">
        <f t="shared" si="27"/>
        <v>0.87991083273999482</v>
      </c>
      <c r="E85" s="31">
        <f t="shared" si="27"/>
        <v>0.86539893935301704</v>
      </c>
      <c r="F85" s="31">
        <f t="shared" si="27"/>
        <v>0.86981629277862482</v>
      </c>
      <c r="G85" s="31">
        <f t="shared" si="27"/>
        <v>0.86764403605397511</v>
      </c>
      <c r="H85" s="31">
        <f t="shared" si="27"/>
        <v>0.87015525022993767</v>
      </c>
      <c r="I85" s="31">
        <f t="shared" si="27"/>
        <v>0.87155105963547652</v>
      </c>
      <c r="J85" s="31">
        <f t="shared" si="27"/>
        <v>0.87801941699267128</v>
      </c>
      <c r="K85" s="31">
        <f t="shared" si="27"/>
        <v>0.88134700780311026</v>
      </c>
      <c r="L85" s="31">
        <f t="shared" si="27"/>
        <v>0.8745487394925805</v>
      </c>
      <c r="M85" s="31">
        <f t="shared" si="27"/>
        <v>0.87226511538477902</v>
      </c>
      <c r="N85" s="31">
        <f t="shared" si="27"/>
        <v>0.87350412871997463</v>
      </c>
      <c r="O85" s="31">
        <f t="shared" si="27"/>
        <v>0.87303154971853192</v>
      </c>
      <c r="P85" s="31">
        <f t="shared" si="27"/>
        <v>0.8792304977126929</v>
      </c>
      <c r="Q85" s="31">
        <f t="shared" si="27"/>
        <v>0.88537352609778674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6.8016719812543985E-3</v>
      </c>
      <c r="C86" s="29">
        <f t="shared" si="28"/>
        <v>6.7151723837834106E-3</v>
      </c>
      <c r="D86" s="29">
        <f t="shared" si="28"/>
        <v>6.5014090020815802E-3</v>
      </c>
      <c r="E86" s="29">
        <f t="shared" si="28"/>
        <v>6.6471585708744035E-3</v>
      </c>
      <c r="F86" s="29">
        <f t="shared" si="28"/>
        <v>6.9803630700890741E-3</v>
      </c>
      <c r="G86" s="29">
        <f t="shared" si="28"/>
        <v>7.0064753526467346E-3</v>
      </c>
      <c r="H86" s="29">
        <f t="shared" si="28"/>
        <v>6.9816321236893675E-3</v>
      </c>
      <c r="I86" s="29">
        <f t="shared" si="28"/>
        <v>6.952035965916108E-3</v>
      </c>
      <c r="J86" s="29">
        <f t="shared" si="28"/>
        <v>7.5378936756302032E-3</v>
      </c>
      <c r="K86" s="29">
        <f t="shared" si="28"/>
        <v>8.112576783797891E-3</v>
      </c>
      <c r="L86" s="29">
        <f t="shared" si="28"/>
        <v>8.6446247609803101E-3</v>
      </c>
      <c r="M86" s="29">
        <f t="shared" si="28"/>
        <v>8.9152785616996438E-3</v>
      </c>
      <c r="N86" s="29">
        <f t="shared" si="28"/>
        <v>9.5007868218170474E-3</v>
      </c>
      <c r="O86" s="29">
        <f t="shared" si="28"/>
        <v>9.8517975384091877E-3</v>
      </c>
      <c r="P86" s="29">
        <f t="shared" si="28"/>
        <v>9.8655027037884563E-3</v>
      </c>
      <c r="Q86" s="29">
        <f t="shared" si="28"/>
        <v>1.0139238948203198E-2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0.56230807254013315</v>
      </c>
      <c r="C87" s="29">
        <f t="shared" si="29"/>
        <v>0.55982740677913534</v>
      </c>
      <c r="D87" s="29">
        <f t="shared" si="29"/>
        <v>0.55289826327148883</v>
      </c>
      <c r="E87" s="29">
        <f t="shared" si="29"/>
        <v>0.58456052483396403</v>
      </c>
      <c r="F87" s="29">
        <f t="shared" si="29"/>
        <v>0.61753515229308897</v>
      </c>
      <c r="G87" s="29">
        <f t="shared" si="29"/>
        <v>0.61917640363648085</v>
      </c>
      <c r="H87" s="29">
        <f t="shared" si="29"/>
        <v>0.64214570141258631</v>
      </c>
      <c r="I87" s="29">
        <f t="shared" si="29"/>
        <v>0.64719572652443424</v>
      </c>
      <c r="J87" s="29">
        <f t="shared" si="29"/>
        <v>0.65928227716643306</v>
      </c>
      <c r="K87" s="29">
        <f t="shared" si="29"/>
        <v>0.71242364286434001</v>
      </c>
      <c r="L87" s="29">
        <f t="shared" si="29"/>
        <v>0.70611692975348261</v>
      </c>
      <c r="M87" s="29">
        <f t="shared" si="29"/>
        <v>0.70444409216768322</v>
      </c>
      <c r="N87" s="29">
        <f t="shared" si="29"/>
        <v>0.71352577238715964</v>
      </c>
      <c r="O87" s="29">
        <f t="shared" si="29"/>
        <v>0.71880127189578469</v>
      </c>
      <c r="P87" s="29">
        <f t="shared" si="29"/>
        <v>0.71687960402477391</v>
      </c>
      <c r="Q87" s="29">
        <f t="shared" si="29"/>
        <v>0.71738590981297967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0.30492148156665139</v>
      </c>
      <c r="C88" s="29">
        <f t="shared" si="30"/>
        <v>0.30024005332029396</v>
      </c>
      <c r="D88" s="29">
        <f t="shared" si="30"/>
        <v>0.32051116046642453</v>
      </c>
      <c r="E88" s="29">
        <f t="shared" si="30"/>
        <v>0.27419125594817861</v>
      </c>
      <c r="F88" s="29">
        <f t="shared" si="30"/>
        <v>0.24530077741544681</v>
      </c>
      <c r="G88" s="29">
        <f t="shared" si="30"/>
        <v>0.24146115706484755</v>
      </c>
      <c r="H88" s="29">
        <f t="shared" si="30"/>
        <v>0.22102791669366204</v>
      </c>
      <c r="I88" s="29">
        <f t="shared" si="30"/>
        <v>0.21740329714512616</v>
      </c>
      <c r="J88" s="29">
        <f t="shared" si="30"/>
        <v>0.21119924615060806</v>
      </c>
      <c r="K88" s="29">
        <f t="shared" si="30"/>
        <v>0.16081078815497232</v>
      </c>
      <c r="L88" s="29">
        <f t="shared" si="30"/>
        <v>0.15978718497811753</v>
      </c>
      <c r="M88" s="29">
        <f t="shared" si="30"/>
        <v>0.15890574465539614</v>
      </c>
      <c r="N88" s="29">
        <f t="shared" si="30"/>
        <v>0.150477569510998</v>
      </c>
      <c r="O88" s="29">
        <f t="shared" si="30"/>
        <v>0.14437848028433808</v>
      </c>
      <c r="P88" s="29">
        <f t="shared" si="30"/>
        <v>0.1524853909841305</v>
      </c>
      <c r="Q88" s="29">
        <f t="shared" si="30"/>
        <v>0.15784837733660384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8.1336085883035619E-2</v>
      </c>
      <c r="C89" s="30">
        <f t="shared" si="31"/>
        <v>6.9406559141542257E-2</v>
      </c>
      <c r="D89" s="30">
        <f t="shared" si="31"/>
        <v>5.7252332108044271E-2</v>
      </c>
      <c r="E89" s="30">
        <f t="shared" si="31"/>
        <v>5.7180301500859752E-2</v>
      </c>
      <c r="F89" s="30">
        <f t="shared" si="31"/>
        <v>5.3544816253705642E-2</v>
      </c>
      <c r="G89" s="30">
        <f t="shared" si="31"/>
        <v>4.979871759161781E-2</v>
      </c>
      <c r="H89" s="30">
        <f t="shared" si="31"/>
        <v>4.8792826301482954E-2</v>
      </c>
      <c r="I89" s="30">
        <f t="shared" si="31"/>
        <v>4.5608075084531297E-2</v>
      </c>
      <c r="J89" s="30">
        <f t="shared" si="31"/>
        <v>4.277704219670167E-2</v>
      </c>
      <c r="K89" s="30">
        <f t="shared" si="31"/>
        <v>4.3484000318242441E-2</v>
      </c>
      <c r="L89" s="30">
        <f t="shared" si="31"/>
        <v>4.5152338429225898E-2</v>
      </c>
      <c r="M89" s="30">
        <f t="shared" si="31"/>
        <v>4.2954232000826903E-2</v>
      </c>
      <c r="N89" s="30">
        <f t="shared" si="31"/>
        <v>4.1488282378056109E-2</v>
      </c>
      <c r="O89" s="30">
        <f t="shared" si="31"/>
        <v>3.9617667702332181E-2</v>
      </c>
      <c r="P89" s="30">
        <f t="shared" si="31"/>
        <v>3.2245538374007558E-2</v>
      </c>
      <c r="Q89" s="30">
        <f t="shared" si="31"/>
        <v>2.8892739626467309E-2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8.7586275983017031E-3</v>
      </c>
      <c r="C90" s="29">
        <f t="shared" si="32"/>
        <v>9.4107187734557146E-3</v>
      </c>
      <c r="D90" s="29">
        <f t="shared" si="32"/>
        <v>8.2274280814460463E-3</v>
      </c>
      <c r="E90" s="29">
        <f t="shared" si="32"/>
        <v>9.2539548882510283E-3</v>
      </c>
      <c r="F90" s="29">
        <f t="shared" si="32"/>
        <v>8.2840081405170466E-3</v>
      </c>
      <c r="G90" s="29">
        <f t="shared" si="32"/>
        <v>7.6559133669012154E-3</v>
      </c>
      <c r="H90" s="29">
        <f t="shared" si="32"/>
        <v>7.6169410327131251E-3</v>
      </c>
      <c r="I90" s="29">
        <f t="shared" si="32"/>
        <v>7.0967254170872371E-3</v>
      </c>
      <c r="J90" s="29">
        <f t="shared" si="32"/>
        <v>7.4169256181223732E-3</v>
      </c>
      <c r="K90" s="29">
        <f t="shared" si="32"/>
        <v>1.0586338364809201E-2</v>
      </c>
      <c r="L90" s="29">
        <f t="shared" si="32"/>
        <v>1.3685720450872406E-2</v>
      </c>
      <c r="M90" s="29">
        <f t="shared" si="32"/>
        <v>1.2779287036752322E-2</v>
      </c>
      <c r="N90" s="29">
        <f t="shared" si="32"/>
        <v>1.4642923192255098E-2</v>
      </c>
      <c r="O90" s="29">
        <f t="shared" si="32"/>
        <v>1.4134173217716532E-2</v>
      </c>
      <c r="P90" s="29">
        <f t="shared" si="32"/>
        <v>9.6856190666054845E-3</v>
      </c>
      <c r="Q90" s="29">
        <f t="shared" si="32"/>
        <v>9.3446794654184311E-3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7.2577458284733914E-2</v>
      </c>
      <c r="C91" s="29">
        <f t="shared" si="33"/>
        <v>5.9995840368086542E-2</v>
      </c>
      <c r="D91" s="29">
        <f t="shared" si="33"/>
        <v>4.9024904026598225E-2</v>
      </c>
      <c r="E91" s="29">
        <f t="shared" si="33"/>
        <v>4.7926346612608722E-2</v>
      </c>
      <c r="F91" s="29">
        <f t="shared" si="33"/>
        <v>4.526080811318859E-2</v>
      </c>
      <c r="G91" s="29">
        <f t="shared" si="33"/>
        <v>4.2142804224716598E-2</v>
      </c>
      <c r="H91" s="29">
        <f t="shared" si="33"/>
        <v>4.1175885268769828E-2</v>
      </c>
      <c r="I91" s="29">
        <f t="shared" si="33"/>
        <v>3.8511349667444059E-2</v>
      </c>
      <c r="J91" s="29">
        <f t="shared" si="33"/>
        <v>3.53601165785793E-2</v>
      </c>
      <c r="K91" s="29">
        <f t="shared" si="33"/>
        <v>3.2897661953433244E-2</v>
      </c>
      <c r="L91" s="29">
        <f t="shared" si="33"/>
        <v>3.1466617978353498E-2</v>
      </c>
      <c r="M91" s="29">
        <f t="shared" si="33"/>
        <v>3.0174944964074579E-2</v>
      </c>
      <c r="N91" s="29">
        <f t="shared" si="33"/>
        <v>2.6845359185801013E-2</v>
      </c>
      <c r="O91" s="29">
        <f t="shared" si="33"/>
        <v>2.5483494484615649E-2</v>
      </c>
      <c r="P91" s="29">
        <f t="shared" si="33"/>
        <v>2.2559919307402074E-2</v>
      </c>
      <c r="Q91" s="29">
        <f t="shared" si="33"/>
        <v>1.9548060161048875E-2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4.4632688028925449E-2</v>
      </c>
      <c r="C93" s="30">
        <f t="shared" si="35"/>
        <v>6.3810808375245082E-2</v>
      </c>
      <c r="D93" s="30">
        <f t="shared" si="35"/>
        <v>6.2836835151960799E-2</v>
      </c>
      <c r="E93" s="30">
        <f t="shared" si="35"/>
        <v>7.742075914612323E-2</v>
      </c>
      <c r="F93" s="30">
        <f t="shared" si="35"/>
        <v>7.663889096766964E-2</v>
      </c>
      <c r="G93" s="30">
        <f t="shared" si="35"/>
        <v>8.2557246354407074E-2</v>
      </c>
      <c r="H93" s="30">
        <f t="shared" si="35"/>
        <v>8.105192346857934E-2</v>
      </c>
      <c r="I93" s="30">
        <f t="shared" si="35"/>
        <v>8.2840865279992099E-2</v>
      </c>
      <c r="J93" s="30">
        <f t="shared" si="35"/>
        <v>7.9203540810627013E-2</v>
      </c>
      <c r="K93" s="30">
        <f t="shared" si="35"/>
        <v>7.5168991878647326E-2</v>
      </c>
      <c r="L93" s="30">
        <f t="shared" si="35"/>
        <v>8.029892207819353E-2</v>
      </c>
      <c r="M93" s="30">
        <f t="shared" si="35"/>
        <v>8.478065261439395E-2</v>
      </c>
      <c r="N93" s="30">
        <f t="shared" si="35"/>
        <v>8.5007588901969244E-2</v>
      </c>
      <c r="O93" s="30">
        <f t="shared" si="35"/>
        <v>8.7350782579135838E-2</v>
      </c>
      <c r="P93" s="30">
        <f t="shared" si="35"/>
        <v>8.8523963913299558E-2</v>
      </c>
      <c r="Q93" s="30">
        <f t="shared" si="35"/>
        <v>8.573373427574589E-2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2.1782425563115663E-4</v>
      </c>
      <c r="C94" s="29">
        <f t="shared" si="36"/>
        <v>2.3446572293910601E-4</v>
      </c>
      <c r="D94" s="29">
        <f t="shared" si="36"/>
        <v>2.5136823800140328E-4</v>
      </c>
      <c r="E94" s="29">
        <f t="shared" si="36"/>
        <v>2.9527411714409818E-4</v>
      </c>
      <c r="F94" s="29">
        <f t="shared" si="36"/>
        <v>3.62185436654652E-4</v>
      </c>
      <c r="G94" s="29">
        <f t="shared" si="36"/>
        <v>4.1720788569136883E-4</v>
      </c>
      <c r="H94" s="29">
        <f t="shared" si="36"/>
        <v>4.6790168840092801E-4</v>
      </c>
      <c r="I94" s="29">
        <f t="shared" si="36"/>
        <v>4.8101095387141022E-4</v>
      </c>
      <c r="J94" s="29">
        <f t="shared" si="36"/>
        <v>7.3262173730511857E-4</v>
      </c>
      <c r="K94" s="29">
        <f t="shared" si="36"/>
        <v>9.0225191277525031E-4</v>
      </c>
      <c r="L94" s="29">
        <f t="shared" si="36"/>
        <v>9.4151903007710295E-4</v>
      </c>
      <c r="M94" s="29">
        <f t="shared" si="36"/>
        <v>1.0010348504123833E-3</v>
      </c>
      <c r="N94" s="29">
        <f t="shared" si="36"/>
        <v>9.8121502951335456E-4</v>
      </c>
      <c r="O94" s="29">
        <f t="shared" si="36"/>
        <v>8.7004482123054011E-4</v>
      </c>
      <c r="P94" s="29">
        <f t="shared" si="36"/>
        <v>7.4365692711825476E-4</v>
      </c>
      <c r="Q94" s="29">
        <f t="shared" si="36"/>
        <v>6.8892438689725495E-4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3.4453705487472307E-2</v>
      </c>
      <c r="C95" s="29">
        <f t="shared" si="37"/>
        <v>3.7924942219567957E-2</v>
      </c>
      <c r="D95" s="29">
        <f t="shared" si="37"/>
        <v>4.1049665678557209E-2</v>
      </c>
      <c r="E95" s="29">
        <f t="shared" si="37"/>
        <v>4.7975199524872218E-2</v>
      </c>
      <c r="F95" s="29">
        <f t="shared" si="37"/>
        <v>5.7561918551587009E-2</v>
      </c>
      <c r="G95" s="29">
        <f t="shared" si="37"/>
        <v>6.3313981583841508E-2</v>
      </c>
      <c r="H95" s="29">
        <f t="shared" si="37"/>
        <v>6.6252461912372898E-2</v>
      </c>
      <c r="I95" s="29">
        <f t="shared" si="37"/>
        <v>6.670995112375229E-2</v>
      </c>
      <c r="J95" s="29">
        <f t="shared" si="37"/>
        <v>6.0770141057840975E-2</v>
      </c>
      <c r="K95" s="29">
        <f t="shared" si="37"/>
        <v>5.7912331918460243E-2</v>
      </c>
      <c r="L95" s="29">
        <f t="shared" si="37"/>
        <v>5.922793847908156E-2</v>
      </c>
      <c r="M95" s="29">
        <f t="shared" si="37"/>
        <v>6.1043776273254954E-2</v>
      </c>
      <c r="N95" s="29">
        <f t="shared" si="37"/>
        <v>5.9857846444133757E-2</v>
      </c>
      <c r="O95" s="29">
        <f t="shared" si="37"/>
        <v>5.8732054429779711E-2</v>
      </c>
      <c r="P95" s="29">
        <f t="shared" si="37"/>
        <v>5.8076093885305935E-2</v>
      </c>
      <c r="Q95" s="29">
        <f t="shared" si="37"/>
        <v>5.7505524045242278E-2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9.9611582858219836E-3</v>
      </c>
      <c r="C96" s="29">
        <f t="shared" si="38"/>
        <v>2.5651400432738017E-2</v>
      </c>
      <c r="D96" s="29">
        <f t="shared" si="38"/>
        <v>2.1535801235402184E-2</v>
      </c>
      <c r="E96" s="29">
        <f t="shared" si="38"/>
        <v>2.9150285504106914E-2</v>
      </c>
      <c r="F96" s="29">
        <f t="shared" si="38"/>
        <v>1.8714786979427984E-2</v>
      </c>
      <c r="G96" s="29">
        <f t="shared" si="38"/>
        <v>1.8826056884874192E-2</v>
      </c>
      <c r="H96" s="29">
        <f t="shared" si="38"/>
        <v>1.433155986780551E-2</v>
      </c>
      <c r="I96" s="29">
        <f t="shared" si="38"/>
        <v>1.56499032023684E-2</v>
      </c>
      <c r="J96" s="29">
        <f t="shared" si="38"/>
        <v>1.7700778015480916E-2</v>
      </c>
      <c r="K96" s="29">
        <f t="shared" si="38"/>
        <v>1.6354408047411832E-2</v>
      </c>
      <c r="L96" s="29">
        <f t="shared" si="38"/>
        <v>2.0129464569034861E-2</v>
      </c>
      <c r="M96" s="29">
        <f t="shared" si="38"/>
        <v>2.2735841490726605E-2</v>
      </c>
      <c r="N96" s="29">
        <f t="shared" si="38"/>
        <v>2.4168527428322133E-2</v>
      </c>
      <c r="O96" s="29">
        <f t="shared" si="38"/>
        <v>2.7748683328125585E-2</v>
      </c>
      <c r="P96" s="29">
        <f t="shared" si="38"/>
        <v>2.970421310087536E-2</v>
      </c>
      <c r="Q96" s="29">
        <f t="shared" si="38"/>
        <v>2.7539285843606352E-2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0.58642796529703145</v>
      </c>
      <c r="C98" s="31">
        <f t="shared" si="40"/>
        <v>0.63066787714041517</v>
      </c>
      <c r="D98" s="31">
        <f t="shared" si="40"/>
        <v>0.66663104843366239</v>
      </c>
      <c r="E98" s="31">
        <f t="shared" si="40"/>
        <v>0.65523391372618267</v>
      </c>
      <c r="F98" s="31">
        <f t="shared" si="40"/>
        <v>0.67643309552622177</v>
      </c>
      <c r="G98" s="31">
        <f t="shared" si="40"/>
        <v>0.68984513044837259</v>
      </c>
      <c r="H98" s="31">
        <f t="shared" si="40"/>
        <v>0.68090781569231118</v>
      </c>
      <c r="I98" s="31">
        <f t="shared" si="40"/>
        <v>0.6783383104802333</v>
      </c>
      <c r="J98" s="31">
        <f t="shared" si="40"/>
        <v>0.68959101791337818</v>
      </c>
      <c r="K98" s="31">
        <f t="shared" si="40"/>
        <v>0.74938536622438656</v>
      </c>
      <c r="L98" s="31">
        <f t="shared" si="40"/>
        <v>0.75709496578386315</v>
      </c>
      <c r="M98" s="31">
        <f t="shared" si="40"/>
        <v>0.76063475785816959</v>
      </c>
      <c r="N98" s="31">
        <f t="shared" si="40"/>
        <v>0.77553387127902862</v>
      </c>
      <c r="O98" s="31">
        <f t="shared" si="40"/>
        <v>0.78330870358813565</v>
      </c>
      <c r="P98" s="31">
        <f t="shared" si="40"/>
        <v>0.76423730679825153</v>
      </c>
      <c r="Q98" s="31">
        <f t="shared" si="40"/>
        <v>0.76716192187438592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3.1017454468636449E-2</v>
      </c>
      <c r="C99" s="29">
        <f t="shared" si="41"/>
        <v>2.9995188187492351E-2</v>
      </c>
      <c r="D99" s="29">
        <f t="shared" si="41"/>
        <v>2.9099853884990968E-2</v>
      </c>
      <c r="E99" s="29">
        <f t="shared" si="41"/>
        <v>2.9031122803746801E-2</v>
      </c>
      <c r="F99" s="29">
        <f t="shared" si="41"/>
        <v>3.2658614688309218E-2</v>
      </c>
      <c r="G99" s="29">
        <f t="shared" si="41"/>
        <v>2.9994429608816955E-2</v>
      </c>
      <c r="H99" s="29">
        <f t="shared" si="41"/>
        <v>3.3634997848929725E-2</v>
      </c>
      <c r="I99" s="29">
        <f t="shared" si="41"/>
        <v>3.9274006300651962E-2</v>
      </c>
      <c r="J99" s="29">
        <f t="shared" si="41"/>
        <v>4.5863726396731364E-2</v>
      </c>
      <c r="K99" s="29">
        <f t="shared" si="41"/>
        <v>5.5957267873638909E-2</v>
      </c>
      <c r="L99" s="29">
        <f t="shared" si="41"/>
        <v>5.5377723338654435E-2</v>
      </c>
      <c r="M99" s="29">
        <f t="shared" si="41"/>
        <v>5.6450787415950159E-2</v>
      </c>
      <c r="N99" s="29">
        <f t="shared" si="41"/>
        <v>6.315246253066481E-2</v>
      </c>
      <c r="O99" s="29">
        <f t="shared" si="41"/>
        <v>5.4805941194544606E-2</v>
      </c>
      <c r="P99" s="29">
        <f t="shared" si="41"/>
        <v>5.8683882298472816E-2</v>
      </c>
      <c r="Q99" s="29">
        <f t="shared" si="41"/>
        <v>6.056166695451401E-2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0.55541051082839499</v>
      </c>
      <c r="C100" s="29">
        <f t="shared" si="42"/>
        <v>0.60067268895292281</v>
      </c>
      <c r="D100" s="29">
        <f t="shared" si="42"/>
        <v>0.63753119454867146</v>
      </c>
      <c r="E100" s="29">
        <f t="shared" si="42"/>
        <v>0.62620279092243591</v>
      </c>
      <c r="F100" s="29">
        <f t="shared" si="42"/>
        <v>0.64377448083791267</v>
      </c>
      <c r="G100" s="29">
        <f t="shared" si="42"/>
        <v>0.65985070083955566</v>
      </c>
      <c r="H100" s="29">
        <f t="shared" si="42"/>
        <v>0.64727281784338142</v>
      </c>
      <c r="I100" s="29">
        <f t="shared" si="42"/>
        <v>0.63906430417958138</v>
      </c>
      <c r="J100" s="29">
        <f t="shared" si="42"/>
        <v>0.64372729151664676</v>
      </c>
      <c r="K100" s="29">
        <f t="shared" si="42"/>
        <v>0.69342809835074759</v>
      </c>
      <c r="L100" s="29">
        <f t="shared" si="42"/>
        <v>0.70171724244520861</v>
      </c>
      <c r="M100" s="29">
        <f t="shared" si="42"/>
        <v>0.70418397044221948</v>
      </c>
      <c r="N100" s="29">
        <f t="shared" si="42"/>
        <v>0.71238140874836375</v>
      </c>
      <c r="O100" s="29">
        <f t="shared" si="42"/>
        <v>0.72850276239359102</v>
      </c>
      <c r="P100" s="29">
        <f t="shared" si="42"/>
        <v>0.70555342449977865</v>
      </c>
      <c r="Q100" s="29">
        <f t="shared" si="42"/>
        <v>0.70660025491987177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0.41273863237621861</v>
      </c>
      <c r="C101" s="30">
        <f t="shared" si="43"/>
        <v>0.3687444205975976</v>
      </c>
      <c r="D101" s="30">
        <f t="shared" si="43"/>
        <v>0.33274587960109997</v>
      </c>
      <c r="E101" s="30">
        <f t="shared" si="43"/>
        <v>0.34413182994022462</v>
      </c>
      <c r="F101" s="30">
        <f t="shared" si="43"/>
        <v>0.32297161799557694</v>
      </c>
      <c r="G101" s="30">
        <f t="shared" si="43"/>
        <v>0.30951195463326014</v>
      </c>
      <c r="H101" s="30">
        <f t="shared" si="43"/>
        <v>0.3183017118629935</v>
      </c>
      <c r="I101" s="30">
        <f t="shared" si="43"/>
        <v>0.32082414861678016</v>
      </c>
      <c r="J101" s="30">
        <f t="shared" si="43"/>
        <v>0.30924538696060133</v>
      </c>
      <c r="K101" s="30">
        <f t="shared" si="43"/>
        <v>0.24933660445271522</v>
      </c>
      <c r="L101" s="30">
        <f t="shared" si="43"/>
        <v>0.24173892531669913</v>
      </c>
      <c r="M101" s="30">
        <f t="shared" si="43"/>
        <v>0.23819782881455517</v>
      </c>
      <c r="N101" s="30">
        <f t="shared" si="43"/>
        <v>0.22346314122540031</v>
      </c>
      <c r="O101" s="30">
        <f t="shared" si="43"/>
        <v>0.21578435052330633</v>
      </c>
      <c r="P101" s="30">
        <f t="shared" si="43"/>
        <v>0.23459619918625599</v>
      </c>
      <c r="Q101" s="30">
        <f t="shared" si="43"/>
        <v>0.23116824866169047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8.3340232674995708E-4</v>
      </c>
      <c r="C102" s="30">
        <f t="shared" si="44"/>
        <v>5.8770226198729932E-4</v>
      </c>
      <c r="D102" s="30">
        <f t="shared" si="44"/>
        <v>6.2307196523765087E-4</v>
      </c>
      <c r="E102" s="30">
        <f t="shared" si="44"/>
        <v>6.3425633359268671E-4</v>
      </c>
      <c r="F102" s="30">
        <f t="shared" si="44"/>
        <v>5.9528647820121592E-4</v>
      </c>
      <c r="G102" s="30">
        <f t="shared" si="44"/>
        <v>6.4291491836729494E-4</v>
      </c>
      <c r="H102" s="30">
        <f t="shared" si="44"/>
        <v>7.9047244469549252E-4</v>
      </c>
      <c r="I102" s="30">
        <f t="shared" si="44"/>
        <v>8.3754090298647651E-4</v>
      </c>
      <c r="J102" s="30">
        <f t="shared" si="44"/>
        <v>1.1635951260205268E-3</v>
      </c>
      <c r="K102" s="30">
        <f t="shared" si="44"/>
        <v>1.2780293228982001E-3</v>
      </c>
      <c r="L102" s="30">
        <f t="shared" si="44"/>
        <v>1.1661088994378045E-3</v>
      </c>
      <c r="M102" s="30">
        <f t="shared" si="44"/>
        <v>1.1674133272751293E-3</v>
      </c>
      <c r="N102" s="30">
        <f t="shared" si="44"/>
        <v>1.002987495571088E-3</v>
      </c>
      <c r="O102" s="30">
        <f t="shared" si="44"/>
        <v>9.0694588855799556E-4</v>
      </c>
      <c r="P102" s="30">
        <f t="shared" si="44"/>
        <v>1.1664940154924746E-3</v>
      </c>
      <c r="Q102" s="30">
        <f t="shared" si="44"/>
        <v>1.6698294639236773E-3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7.3765165935555591E-4</v>
      </c>
      <c r="C103" s="29">
        <f t="shared" si="45"/>
        <v>4.5366276639572902E-4</v>
      </c>
      <c r="D103" s="29">
        <f t="shared" si="45"/>
        <v>4.694970447003666E-4</v>
      </c>
      <c r="E103" s="29">
        <f t="shared" si="45"/>
        <v>4.8001356559473283E-4</v>
      </c>
      <c r="F103" s="29">
        <f t="shared" si="45"/>
        <v>4.4040899850858619E-4</v>
      </c>
      <c r="G103" s="29">
        <f t="shared" si="45"/>
        <v>4.8856790366113222E-4</v>
      </c>
      <c r="H103" s="29">
        <f t="shared" si="45"/>
        <v>6.1878284812567159E-4</v>
      </c>
      <c r="I103" s="29">
        <f t="shared" si="45"/>
        <v>6.4676962145557315E-4</v>
      </c>
      <c r="J103" s="29">
        <f t="shared" si="45"/>
        <v>9.4615606618151749E-4</v>
      </c>
      <c r="K103" s="29">
        <f t="shared" si="45"/>
        <v>9.0477071254920437E-4</v>
      </c>
      <c r="L103" s="29">
        <f t="shared" si="45"/>
        <v>4.967392648672379E-4</v>
      </c>
      <c r="M103" s="29">
        <f t="shared" si="45"/>
        <v>4.4123399869115833E-4</v>
      </c>
      <c r="N103" s="29">
        <f t="shared" si="45"/>
        <v>4.9117479682982124E-4</v>
      </c>
      <c r="O103" s="29">
        <f t="shared" si="45"/>
        <v>4.4125089693139983E-4</v>
      </c>
      <c r="P103" s="29">
        <f t="shared" si="45"/>
        <v>4.6401154865874367E-4</v>
      </c>
      <c r="Q103" s="29">
        <f t="shared" si="45"/>
        <v>4.2051174040775349E-4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9.5750667394401188E-5</v>
      </c>
      <c r="C104" s="29">
        <f t="shared" si="46"/>
        <v>1.3403949559157025E-4</v>
      </c>
      <c r="D104" s="29">
        <f t="shared" si="46"/>
        <v>1.5357492053728427E-4</v>
      </c>
      <c r="E104" s="29">
        <f t="shared" si="46"/>
        <v>1.5424276799795382E-4</v>
      </c>
      <c r="F104" s="29">
        <f t="shared" si="46"/>
        <v>1.5487747969262971E-4</v>
      </c>
      <c r="G104" s="29">
        <f t="shared" si="46"/>
        <v>1.5434701470616277E-4</v>
      </c>
      <c r="H104" s="29">
        <f t="shared" si="46"/>
        <v>1.7168959656982101E-4</v>
      </c>
      <c r="I104" s="29">
        <f t="shared" si="46"/>
        <v>1.9077128153090336E-4</v>
      </c>
      <c r="J104" s="29">
        <f t="shared" si="46"/>
        <v>2.1743905983900936E-4</v>
      </c>
      <c r="K104" s="29">
        <f t="shared" si="46"/>
        <v>3.7325861034899591E-4</v>
      </c>
      <c r="L104" s="29">
        <f t="shared" si="46"/>
        <v>6.6936963457056662E-4</v>
      </c>
      <c r="M104" s="29">
        <f t="shared" si="46"/>
        <v>7.261793285839711E-4</v>
      </c>
      <c r="N104" s="29">
        <f t="shared" si="46"/>
        <v>5.1181269874126683E-4</v>
      </c>
      <c r="O104" s="29">
        <f t="shared" si="46"/>
        <v>4.6569499162659573E-4</v>
      </c>
      <c r="P104" s="29">
        <f t="shared" si="46"/>
        <v>7.0248246683373078E-4</v>
      </c>
      <c r="Q104" s="29">
        <f t="shared" si="46"/>
        <v>1.2493177235159238E-3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0</v>
      </c>
      <c r="J105" s="30">
        <f t="shared" si="47"/>
        <v>0</v>
      </c>
      <c r="K105" s="30">
        <f t="shared" si="47"/>
        <v>0</v>
      </c>
      <c r="L105" s="30">
        <f t="shared" si="47"/>
        <v>0</v>
      </c>
      <c r="M105" s="30">
        <f t="shared" si="47"/>
        <v>0</v>
      </c>
      <c r="N105" s="30">
        <f t="shared" si="47"/>
        <v>0</v>
      </c>
      <c r="O105" s="30">
        <f t="shared" si="47"/>
        <v>0</v>
      </c>
      <c r="P105" s="30">
        <f t="shared" si="47"/>
        <v>0</v>
      </c>
      <c r="Q105" s="30">
        <f t="shared" si="47"/>
        <v>0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0.7951634170912405</v>
      </c>
      <c r="C110" s="32">
        <f t="shared" si="51"/>
        <v>0.78189178163659001</v>
      </c>
      <c r="D110" s="32">
        <f t="shared" si="51"/>
        <v>0.81121772112635693</v>
      </c>
      <c r="E110" s="32">
        <f t="shared" si="51"/>
        <v>0.73934266683551608</v>
      </c>
      <c r="F110" s="32">
        <f t="shared" si="51"/>
        <v>0.72497066285746337</v>
      </c>
      <c r="G110" s="32">
        <f t="shared" si="51"/>
        <v>0.71728429653945436</v>
      </c>
      <c r="H110" s="32">
        <f t="shared" si="51"/>
        <v>0.73335186625729998</v>
      </c>
      <c r="I110" s="32">
        <f t="shared" si="51"/>
        <v>0.7628855723176664</v>
      </c>
      <c r="J110" s="32">
        <f t="shared" si="51"/>
        <v>0.74208614011476826</v>
      </c>
      <c r="K110" s="32">
        <f t="shared" si="51"/>
        <v>0.76619205333298324</v>
      </c>
      <c r="L110" s="32">
        <f t="shared" si="51"/>
        <v>0.76834212277780445</v>
      </c>
      <c r="M110" s="32">
        <f t="shared" si="51"/>
        <v>0.77079869048896055</v>
      </c>
      <c r="N110" s="32">
        <f t="shared" si="51"/>
        <v>0.75158568262358028</v>
      </c>
      <c r="O110" s="32">
        <f t="shared" si="51"/>
        <v>0.77102490958363368</v>
      </c>
      <c r="P110" s="32">
        <f t="shared" si="51"/>
        <v>0.76771779754007008</v>
      </c>
      <c r="Q110" s="32">
        <f t="shared" si="51"/>
        <v>0.75786278519769024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0.71724681240228527</v>
      </c>
      <c r="C111" s="31">
        <f t="shared" si="52"/>
        <v>0.68442294486689426</v>
      </c>
      <c r="D111" s="31">
        <f t="shared" si="52"/>
        <v>0.71869493701086029</v>
      </c>
      <c r="E111" s="31">
        <f t="shared" si="52"/>
        <v>0.64540134646359659</v>
      </c>
      <c r="F111" s="31">
        <f t="shared" si="52"/>
        <v>0.63995648226305912</v>
      </c>
      <c r="G111" s="31">
        <f t="shared" si="52"/>
        <v>0.62992141160608817</v>
      </c>
      <c r="H111" s="31">
        <f t="shared" si="52"/>
        <v>0.6490698135062446</v>
      </c>
      <c r="I111" s="31">
        <f t="shared" si="52"/>
        <v>0.66898610348863974</v>
      </c>
      <c r="J111" s="31">
        <f t="shared" si="52"/>
        <v>0.65190593879346037</v>
      </c>
      <c r="K111" s="31">
        <f t="shared" si="52"/>
        <v>0.69113890466043382</v>
      </c>
      <c r="L111" s="31">
        <f t="shared" si="52"/>
        <v>0.6905309732429743</v>
      </c>
      <c r="M111" s="31">
        <f t="shared" si="52"/>
        <v>0.69201964577982178</v>
      </c>
      <c r="N111" s="31">
        <f t="shared" si="52"/>
        <v>0.68170451705395207</v>
      </c>
      <c r="O111" s="31">
        <f t="shared" si="52"/>
        <v>0.69727379212149487</v>
      </c>
      <c r="P111" s="31">
        <f t="shared" si="52"/>
        <v>0.70033955015498295</v>
      </c>
      <c r="Q111" s="31">
        <f t="shared" si="52"/>
        <v>0.69307376986163727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6.746852171247401E-3</v>
      </c>
      <c r="C112" s="29">
        <f t="shared" si="53"/>
        <v>6.5728697234739824E-3</v>
      </c>
      <c r="D112" s="29">
        <f t="shared" si="53"/>
        <v>6.4119683776255564E-3</v>
      </c>
      <c r="E112" s="29">
        <f t="shared" si="53"/>
        <v>5.7273507556136498E-3</v>
      </c>
      <c r="F112" s="29">
        <f t="shared" si="53"/>
        <v>5.5101490505079049E-3</v>
      </c>
      <c r="G112" s="29">
        <f t="shared" si="53"/>
        <v>5.3614409246320197E-3</v>
      </c>
      <c r="H112" s="29">
        <f t="shared" si="53"/>
        <v>5.2721948209094377E-3</v>
      </c>
      <c r="I112" s="29">
        <f t="shared" si="53"/>
        <v>5.7355314793550039E-3</v>
      </c>
      <c r="J112" s="29">
        <f t="shared" si="53"/>
        <v>6.0493275603246107E-3</v>
      </c>
      <c r="K112" s="29">
        <f t="shared" si="53"/>
        <v>6.5136413243371367E-3</v>
      </c>
      <c r="L112" s="29">
        <f t="shared" si="53"/>
        <v>7.166539854364727E-3</v>
      </c>
      <c r="M112" s="29">
        <f t="shared" si="53"/>
        <v>7.4993258740738483E-3</v>
      </c>
      <c r="N112" s="29">
        <f t="shared" si="53"/>
        <v>7.6385401826012988E-3</v>
      </c>
      <c r="O112" s="29">
        <f t="shared" si="53"/>
        <v>8.8445688074220291E-3</v>
      </c>
      <c r="P112" s="29">
        <f t="shared" si="53"/>
        <v>8.1837664021189895E-3</v>
      </c>
      <c r="Q112" s="29">
        <f t="shared" si="53"/>
        <v>7.8895352092031388E-3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0.56465563128366147</v>
      </c>
      <c r="C113" s="29">
        <f t="shared" si="54"/>
        <v>0.53409288750014772</v>
      </c>
      <c r="D113" s="29">
        <f t="shared" si="54"/>
        <v>0.55643368899157297</v>
      </c>
      <c r="E113" s="29">
        <f t="shared" si="54"/>
        <v>0.52034089194703337</v>
      </c>
      <c r="F113" s="29">
        <f t="shared" si="54"/>
        <v>0.52981919858663495</v>
      </c>
      <c r="G113" s="29">
        <f t="shared" si="54"/>
        <v>0.52393310433724627</v>
      </c>
      <c r="H113" s="29">
        <f t="shared" si="54"/>
        <v>0.55156538979509895</v>
      </c>
      <c r="I113" s="29">
        <f t="shared" si="54"/>
        <v>0.56091494233614303</v>
      </c>
      <c r="J113" s="29">
        <f t="shared" si="54"/>
        <v>0.55773080517205753</v>
      </c>
      <c r="K113" s="29">
        <f t="shared" si="54"/>
        <v>0.59081514268488322</v>
      </c>
      <c r="L113" s="29">
        <f t="shared" si="54"/>
        <v>0.59530484189342636</v>
      </c>
      <c r="M113" s="29">
        <f t="shared" si="54"/>
        <v>0.58830788316130234</v>
      </c>
      <c r="N113" s="29">
        <f t="shared" si="54"/>
        <v>0.5904849863579652</v>
      </c>
      <c r="O113" s="29">
        <f t="shared" si="54"/>
        <v>0.60007264153877871</v>
      </c>
      <c r="P113" s="29">
        <f t="shared" si="54"/>
        <v>0.61174591992121663</v>
      </c>
      <c r="Q113" s="29">
        <f t="shared" si="54"/>
        <v>0.60890511906638156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0.14584432894737639</v>
      </c>
      <c r="C114" s="29">
        <f t="shared" si="55"/>
        <v>0.14375718764327247</v>
      </c>
      <c r="D114" s="29">
        <f t="shared" si="55"/>
        <v>0.15584927964166173</v>
      </c>
      <c r="E114" s="29">
        <f t="shared" si="55"/>
        <v>0.11933310376094947</v>
      </c>
      <c r="F114" s="29">
        <f t="shared" si="55"/>
        <v>0.10462713462591626</v>
      </c>
      <c r="G114" s="29">
        <f t="shared" si="55"/>
        <v>0.10062686634420982</v>
      </c>
      <c r="H114" s="29">
        <f t="shared" si="55"/>
        <v>9.2232228890236176E-2</v>
      </c>
      <c r="I114" s="29">
        <f t="shared" si="55"/>
        <v>0.10233562967314173</v>
      </c>
      <c r="J114" s="29">
        <f t="shared" si="55"/>
        <v>8.8125806061078213E-2</v>
      </c>
      <c r="K114" s="29">
        <f t="shared" si="55"/>
        <v>9.3810120651213469E-2</v>
      </c>
      <c r="L114" s="29">
        <f t="shared" si="55"/>
        <v>8.8059591495183179E-2</v>
      </c>
      <c r="M114" s="29">
        <f t="shared" si="55"/>
        <v>9.6212436744445629E-2</v>
      </c>
      <c r="N114" s="29">
        <f t="shared" si="55"/>
        <v>8.3580990513385592E-2</v>
      </c>
      <c r="O114" s="29">
        <f t="shared" si="55"/>
        <v>8.8356581775294124E-2</v>
      </c>
      <c r="P114" s="29">
        <f t="shared" si="55"/>
        <v>8.0409863831647249E-2</v>
      </c>
      <c r="Q114" s="29">
        <f t="shared" si="55"/>
        <v>7.627911558605259E-2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2.5015535811881422E-2</v>
      </c>
      <c r="C115" s="30">
        <f t="shared" si="56"/>
        <v>2.1888212287873635E-2</v>
      </c>
      <c r="D115" s="30">
        <f t="shared" si="56"/>
        <v>1.9809902913486638E-2</v>
      </c>
      <c r="E115" s="30">
        <f t="shared" si="56"/>
        <v>1.5882579339281E-2</v>
      </c>
      <c r="F115" s="30">
        <f t="shared" si="56"/>
        <v>1.4744292224170218E-2</v>
      </c>
      <c r="G115" s="30">
        <f t="shared" si="56"/>
        <v>1.2988230837102543E-2</v>
      </c>
      <c r="H115" s="30">
        <f t="shared" si="56"/>
        <v>1.2326114312080425E-2</v>
      </c>
      <c r="I115" s="30">
        <f t="shared" si="56"/>
        <v>1.2074041431051044E-2</v>
      </c>
      <c r="J115" s="30">
        <f t="shared" si="56"/>
        <v>1.2340949768696525E-2</v>
      </c>
      <c r="K115" s="30">
        <f t="shared" si="56"/>
        <v>1.2655458630896789E-2</v>
      </c>
      <c r="L115" s="30">
        <f t="shared" si="56"/>
        <v>1.1236712942929257E-2</v>
      </c>
      <c r="M115" s="30">
        <f t="shared" si="56"/>
        <v>9.2710313344643649E-3</v>
      </c>
      <c r="N115" s="30">
        <f t="shared" si="56"/>
        <v>9.6562697712895742E-3</v>
      </c>
      <c r="O115" s="30">
        <f t="shared" si="56"/>
        <v>8.5712575363868886E-3</v>
      </c>
      <c r="P115" s="30">
        <f t="shared" si="56"/>
        <v>7.169287295314547E-3</v>
      </c>
      <c r="Q115" s="30">
        <f t="shared" si="56"/>
        <v>7.3373434979854494E-3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9.1972880243480792E-4</v>
      </c>
      <c r="C116" s="29">
        <f t="shared" si="57"/>
        <v>9.8708912248508438E-4</v>
      </c>
      <c r="D116" s="29">
        <f t="shared" si="57"/>
        <v>8.7975574322785119E-4</v>
      </c>
      <c r="E116" s="29">
        <f t="shared" si="57"/>
        <v>8.5350075982297568E-4</v>
      </c>
      <c r="F116" s="29">
        <f t="shared" si="57"/>
        <v>7.2809122093568115E-4</v>
      </c>
      <c r="G116" s="29">
        <f t="shared" si="57"/>
        <v>6.3747427339539147E-4</v>
      </c>
      <c r="H116" s="29">
        <f t="shared" si="57"/>
        <v>6.2179268990606308E-4</v>
      </c>
      <c r="I116" s="29">
        <f t="shared" si="57"/>
        <v>6.3963923199950002E-4</v>
      </c>
      <c r="J116" s="29">
        <f t="shared" si="57"/>
        <v>6.5893624571237313E-4</v>
      </c>
      <c r="K116" s="29">
        <f t="shared" si="57"/>
        <v>9.522108352656727E-4</v>
      </c>
      <c r="L116" s="29">
        <f t="shared" si="57"/>
        <v>1.2615521350066183E-3</v>
      </c>
      <c r="M116" s="29">
        <f t="shared" si="57"/>
        <v>1.1880522433310506E-3</v>
      </c>
      <c r="N116" s="29">
        <f t="shared" si="57"/>
        <v>1.3249754486946721E-3</v>
      </c>
      <c r="O116" s="29">
        <f t="shared" si="57"/>
        <v>1.4317701310270338E-3</v>
      </c>
      <c r="P116" s="29">
        <f t="shared" si="57"/>
        <v>9.0939821078112103E-4</v>
      </c>
      <c r="Q116" s="29">
        <f t="shared" si="57"/>
        <v>8.3539452859558272E-4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2.4095807009446614E-2</v>
      </c>
      <c r="C117" s="29">
        <f t="shared" si="58"/>
        <v>2.0901123165388551E-2</v>
      </c>
      <c r="D117" s="29">
        <f t="shared" si="58"/>
        <v>1.8930147170258788E-2</v>
      </c>
      <c r="E117" s="29">
        <f t="shared" si="58"/>
        <v>1.5029078579458025E-2</v>
      </c>
      <c r="F117" s="29">
        <f t="shared" si="58"/>
        <v>1.4016201003234537E-2</v>
      </c>
      <c r="G117" s="29">
        <f t="shared" si="58"/>
        <v>1.2350756563707151E-2</v>
      </c>
      <c r="H117" s="29">
        <f t="shared" si="58"/>
        <v>1.1704321622174363E-2</v>
      </c>
      <c r="I117" s="29">
        <f t="shared" si="58"/>
        <v>1.1434402199051542E-2</v>
      </c>
      <c r="J117" s="29">
        <f t="shared" si="58"/>
        <v>1.1682013522984152E-2</v>
      </c>
      <c r="K117" s="29">
        <f t="shared" si="58"/>
        <v>1.1703247795631117E-2</v>
      </c>
      <c r="L117" s="29">
        <f t="shared" si="58"/>
        <v>9.9751608079226371E-3</v>
      </c>
      <c r="M117" s="29">
        <f t="shared" si="58"/>
        <v>8.082979091133315E-3</v>
      </c>
      <c r="N117" s="29">
        <f t="shared" si="58"/>
        <v>8.3312943225949034E-3</v>
      </c>
      <c r="O117" s="29">
        <f t="shared" si="58"/>
        <v>7.139487405359855E-3</v>
      </c>
      <c r="P117" s="29">
        <f t="shared" si="58"/>
        <v>6.2598890845334257E-3</v>
      </c>
      <c r="Q117" s="29">
        <f t="shared" si="58"/>
        <v>6.5019489693898666E-3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5.2901068877073729E-2</v>
      </c>
      <c r="C119" s="30">
        <f t="shared" si="60"/>
        <v>7.5580624481822137E-2</v>
      </c>
      <c r="D119" s="30">
        <f t="shared" si="60"/>
        <v>7.2712881202009999E-2</v>
      </c>
      <c r="E119" s="30">
        <f t="shared" si="60"/>
        <v>7.8058741032638448E-2</v>
      </c>
      <c r="F119" s="30">
        <f t="shared" si="60"/>
        <v>7.0269888370234151E-2</v>
      </c>
      <c r="G119" s="30">
        <f t="shared" si="60"/>
        <v>7.4374654096263565E-2</v>
      </c>
      <c r="H119" s="30">
        <f t="shared" si="60"/>
        <v>7.1955938438975076E-2</v>
      </c>
      <c r="I119" s="30">
        <f t="shared" si="60"/>
        <v>8.1825427397975686E-2</v>
      </c>
      <c r="J119" s="30">
        <f t="shared" si="60"/>
        <v>7.783925155261126E-2</v>
      </c>
      <c r="K119" s="30">
        <f t="shared" si="60"/>
        <v>6.2397690041652701E-2</v>
      </c>
      <c r="L119" s="30">
        <f t="shared" si="60"/>
        <v>6.6574436591900973E-2</v>
      </c>
      <c r="M119" s="30">
        <f t="shared" si="60"/>
        <v>6.9508013374674382E-2</v>
      </c>
      <c r="N119" s="30">
        <f t="shared" si="60"/>
        <v>6.0224895798338722E-2</v>
      </c>
      <c r="O119" s="30">
        <f t="shared" si="60"/>
        <v>6.5179859925751885E-2</v>
      </c>
      <c r="P119" s="30">
        <f t="shared" si="60"/>
        <v>6.0208960089772577E-2</v>
      </c>
      <c r="Q119" s="30">
        <f t="shared" si="60"/>
        <v>5.7451671838067458E-2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6.7377638342084559E-4</v>
      </c>
      <c r="C120" s="29">
        <f t="shared" si="61"/>
        <v>6.8476270540763769E-4</v>
      </c>
      <c r="D120" s="29">
        <f t="shared" si="61"/>
        <v>7.3458480439877257E-4</v>
      </c>
      <c r="E120" s="29">
        <f t="shared" si="61"/>
        <v>7.4235970291402944E-4</v>
      </c>
      <c r="F120" s="29">
        <f t="shared" si="61"/>
        <v>8.9940417318778282E-4</v>
      </c>
      <c r="G120" s="29">
        <f t="shared" si="61"/>
        <v>9.7059098092051172E-4</v>
      </c>
      <c r="H120" s="29">
        <f t="shared" si="61"/>
        <v>1.0748679194440469E-3</v>
      </c>
      <c r="I120" s="29">
        <f t="shared" si="61"/>
        <v>1.2310293503301761E-3</v>
      </c>
      <c r="J120" s="29">
        <f t="shared" si="61"/>
        <v>1.7660206075630807E-3</v>
      </c>
      <c r="K120" s="29">
        <f t="shared" si="61"/>
        <v>2.2121899095934824E-3</v>
      </c>
      <c r="L120" s="29">
        <f t="shared" si="61"/>
        <v>2.3701040736135263E-3</v>
      </c>
      <c r="M120" s="29">
        <f t="shared" si="61"/>
        <v>2.5002217010110985E-3</v>
      </c>
      <c r="N120" s="29">
        <f t="shared" si="61"/>
        <v>2.2383425564095373E-3</v>
      </c>
      <c r="O120" s="29">
        <f t="shared" si="61"/>
        <v>2.2079394036001627E-3</v>
      </c>
      <c r="P120" s="29">
        <f t="shared" si="61"/>
        <v>1.7943524608953025E-3</v>
      </c>
      <c r="Q120" s="29">
        <f t="shared" si="61"/>
        <v>1.5285760293364029E-3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3.9849250604924981E-2</v>
      </c>
      <c r="C121" s="29">
        <f t="shared" si="62"/>
        <v>4.620408446402708E-2</v>
      </c>
      <c r="D121" s="29">
        <f t="shared" si="62"/>
        <v>4.8367697857145876E-2</v>
      </c>
      <c r="E121" s="29">
        <f t="shared" si="62"/>
        <v>4.9092878142436437E-2</v>
      </c>
      <c r="F121" s="29">
        <f t="shared" si="62"/>
        <v>5.2819874953707206E-2</v>
      </c>
      <c r="G121" s="29">
        <f t="shared" si="62"/>
        <v>5.669794732817432E-2</v>
      </c>
      <c r="H121" s="29">
        <f t="shared" si="62"/>
        <v>5.8247669167392456E-2</v>
      </c>
      <c r="I121" s="29">
        <f t="shared" si="62"/>
        <v>6.5105585182160614E-2</v>
      </c>
      <c r="J121" s="29">
        <f t="shared" si="62"/>
        <v>5.8551123816163307E-2</v>
      </c>
      <c r="K121" s="29">
        <f t="shared" si="62"/>
        <v>4.6616791085550127E-2</v>
      </c>
      <c r="L121" s="29">
        <f t="shared" si="62"/>
        <v>4.8238387919225301E-2</v>
      </c>
      <c r="M121" s="29">
        <f t="shared" si="62"/>
        <v>4.9516492422986697E-2</v>
      </c>
      <c r="N121" s="29">
        <f t="shared" si="62"/>
        <v>4.196012137889997E-2</v>
      </c>
      <c r="O121" s="29">
        <f t="shared" si="62"/>
        <v>4.3359507781012892E-2</v>
      </c>
      <c r="P121" s="29">
        <f t="shared" si="62"/>
        <v>3.9152628919016844E-2</v>
      </c>
      <c r="Q121" s="29">
        <f t="shared" si="62"/>
        <v>3.8209728620502204E-2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1.2378041888727898E-2</v>
      </c>
      <c r="C122" s="29">
        <f t="shared" si="63"/>
        <v>2.869177731238742E-2</v>
      </c>
      <c r="D122" s="29">
        <f t="shared" si="63"/>
        <v>2.3610598540465343E-2</v>
      </c>
      <c r="E122" s="29">
        <f t="shared" si="63"/>
        <v>2.8223503187287977E-2</v>
      </c>
      <c r="F122" s="29">
        <f t="shared" si="63"/>
        <v>1.6550609243339159E-2</v>
      </c>
      <c r="G122" s="29">
        <f t="shared" si="63"/>
        <v>1.6706115787168734E-2</v>
      </c>
      <c r="H122" s="29">
        <f t="shared" si="63"/>
        <v>1.263340135213856E-2</v>
      </c>
      <c r="I122" s="29">
        <f t="shared" si="63"/>
        <v>1.5488812865484893E-2</v>
      </c>
      <c r="J122" s="29">
        <f t="shared" si="63"/>
        <v>1.7522107128884877E-2</v>
      </c>
      <c r="K122" s="29">
        <f t="shared" si="63"/>
        <v>1.3568709046509085E-2</v>
      </c>
      <c r="L122" s="29">
        <f t="shared" si="63"/>
        <v>1.596594459906215E-2</v>
      </c>
      <c r="M122" s="29">
        <f t="shared" si="63"/>
        <v>1.7491299250676596E-2</v>
      </c>
      <c r="N122" s="29">
        <f t="shared" si="63"/>
        <v>1.6026431863029208E-2</v>
      </c>
      <c r="O122" s="29">
        <f t="shared" si="63"/>
        <v>1.9612412741138834E-2</v>
      </c>
      <c r="P122" s="29">
        <f t="shared" si="63"/>
        <v>1.9261978709860426E-2</v>
      </c>
      <c r="Q122" s="29">
        <f t="shared" si="63"/>
        <v>1.7713367188228853E-2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0.20483658290875947</v>
      </c>
      <c r="C123" s="32">
        <f t="shared" si="64"/>
        <v>0.21810821836340996</v>
      </c>
      <c r="D123" s="32">
        <f t="shared" si="64"/>
        <v>0.18878227887364304</v>
      </c>
      <c r="E123" s="32">
        <f t="shared" si="64"/>
        <v>0.26065733316448397</v>
      </c>
      <c r="F123" s="32">
        <f t="shared" si="64"/>
        <v>0.27502933714253663</v>
      </c>
      <c r="G123" s="32">
        <f t="shared" si="64"/>
        <v>0.28271570346054564</v>
      </c>
      <c r="H123" s="32">
        <f t="shared" si="64"/>
        <v>0.26664813374270008</v>
      </c>
      <c r="I123" s="32">
        <f t="shared" si="64"/>
        <v>0.2371144276823336</v>
      </c>
      <c r="J123" s="32">
        <f t="shared" si="64"/>
        <v>0.2579138598852318</v>
      </c>
      <c r="K123" s="32">
        <f t="shared" si="64"/>
        <v>0.23380794666701671</v>
      </c>
      <c r="L123" s="32">
        <f t="shared" si="64"/>
        <v>0.23165787722219544</v>
      </c>
      <c r="M123" s="32">
        <f t="shared" si="64"/>
        <v>0.22920130951103942</v>
      </c>
      <c r="N123" s="32">
        <f t="shared" si="64"/>
        <v>0.2484143173764197</v>
      </c>
      <c r="O123" s="32">
        <f t="shared" si="64"/>
        <v>0.22897509041636632</v>
      </c>
      <c r="P123" s="32">
        <f t="shared" si="64"/>
        <v>0.23228220245992984</v>
      </c>
      <c r="Q123" s="32">
        <f t="shared" si="64"/>
        <v>0.24213721480230971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0.18581088725339073</v>
      </c>
      <c r="C124" s="31">
        <f t="shared" si="65"/>
        <v>0.20208968347262476</v>
      </c>
      <c r="D124" s="31">
        <f t="shared" si="65"/>
        <v>0.17305939146347052</v>
      </c>
      <c r="E124" s="31">
        <f t="shared" si="65"/>
        <v>0.24682418147611782</v>
      </c>
      <c r="F124" s="31">
        <f t="shared" si="65"/>
        <v>0.26194828964185779</v>
      </c>
      <c r="G124" s="31">
        <f t="shared" si="65"/>
        <v>0.27034099562926556</v>
      </c>
      <c r="H124" s="31">
        <f t="shared" si="65"/>
        <v>0.25532154569730009</v>
      </c>
      <c r="I124" s="31">
        <f t="shared" si="65"/>
        <v>0.22630048904636085</v>
      </c>
      <c r="J124" s="31">
        <f t="shared" si="65"/>
        <v>0.24662484299863771</v>
      </c>
      <c r="K124" s="31">
        <f t="shared" si="65"/>
        <v>0.22677462191397021</v>
      </c>
      <c r="L124" s="31">
        <f t="shared" si="65"/>
        <v>0.22533182018300921</v>
      </c>
      <c r="M124" s="31">
        <f t="shared" si="65"/>
        <v>0.22294677362015627</v>
      </c>
      <c r="N124" s="31">
        <f t="shared" si="65"/>
        <v>0.24272321673506239</v>
      </c>
      <c r="O124" s="31">
        <f t="shared" si="65"/>
        <v>0.22461801491078337</v>
      </c>
      <c r="P124" s="31">
        <f t="shared" si="65"/>
        <v>0.22899082119394945</v>
      </c>
      <c r="Q124" s="31">
        <f t="shared" si="65"/>
        <v>0.236420569384659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5.2557106430618533E-2</v>
      </c>
      <c r="C125" s="29">
        <f t="shared" si="66"/>
        <v>4.8740863330796455E-2</v>
      </c>
      <c r="D125" s="29">
        <f t="shared" si="66"/>
        <v>4.7862112237654582E-2</v>
      </c>
      <c r="E125" s="29">
        <f t="shared" si="66"/>
        <v>4.9399475996066547E-2</v>
      </c>
      <c r="F125" s="29">
        <f t="shared" si="66"/>
        <v>5.514210183246189E-2</v>
      </c>
      <c r="G125" s="29">
        <f t="shared" si="66"/>
        <v>4.7943684338034434E-2</v>
      </c>
      <c r="H125" s="29">
        <f t="shared" si="66"/>
        <v>4.8635710907912716E-2</v>
      </c>
      <c r="I125" s="29">
        <f t="shared" si="66"/>
        <v>5.4364076792063308E-2</v>
      </c>
      <c r="J125" s="29">
        <f t="shared" si="66"/>
        <v>5.6087017669084457E-2</v>
      </c>
      <c r="K125" s="29">
        <f t="shared" si="66"/>
        <v>5.4480285298595256E-2</v>
      </c>
      <c r="L125" s="29">
        <f t="shared" si="66"/>
        <v>5.3762042192853882E-2</v>
      </c>
      <c r="M125" s="29">
        <f t="shared" si="66"/>
        <v>5.6555029177796437E-2</v>
      </c>
      <c r="N125" s="29">
        <f t="shared" si="66"/>
        <v>5.9023964331998552E-2</v>
      </c>
      <c r="O125" s="29">
        <f t="shared" si="66"/>
        <v>5.6913341217660326E-2</v>
      </c>
      <c r="P125" s="29">
        <f t="shared" si="66"/>
        <v>5.6825865439838898E-2</v>
      </c>
      <c r="Q125" s="29">
        <f t="shared" si="66"/>
        <v>5.9092253892740386E-2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0.13325378082277217</v>
      </c>
      <c r="C126" s="29">
        <f t="shared" si="67"/>
        <v>0.15334882014182832</v>
      </c>
      <c r="D126" s="29">
        <f t="shared" si="67"/>
        <v>0.12519727922581594</v>
      </c>
      <c r="E126" s="29">
        <f t="shared" si="67"/>
        <v>0.19742470548005128</v>
      </c>
      <c r="F126" s="29">
        <f t="shared" si="67"/>
        <v>0.20680618780939591</v>
      </c>
      <c r="G126" s="29">
        <f t="shared" si="67"/>
        <v>0.22239731129123111</v>
      </c>
      <c r="H126" s="29">
        <f t="shared" si="67"/>
        <v>0.2066858347893874</v>
      </c>
      <c r="I126" s="29">
        <f t="shared" si="67"/>
        <v>0.17193641225429751</v>
      </c>
      <c r="J126" s="29">
        <f t="shared" si="67"/>
        <v>0.19053782532955327</v>
      </c>
      <c r="K126" s="29">
        <f t="shared" si="67"/>
        <v>0.17229433661537497</v>
      </c>
      <c r="L126" s="29">
        <f t="shared" si="67"/>
        <v>0.1715697779901553</v>
      </c>
      <c r="M126" s="29">
        <f t="shared" si="67"/>
        <v>0.16639174444235982</v>
      </c>
      <c r="N126" s="29">
        <f t="shared" si="67"/>
        <v>0.18369925240306384</v>
      </c>
      <c r="O126" s="29">
        <f t="shared" si="67"/>
        <v>0.16770467369312306</v>
      </c>
      <c r="P126" s="29">
        <f t="shared" si="67"/>
        <v>0.17216495575411056</v>
      </c>
      <c r="Q126" s="29">
        <f t="shared" si="67"/>
        <v>0.1773283154919186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1.7269885682686933E-2</v>
      </c>
      <c r="C127" s="30">
        <f t="shared" si="68"/>
        <v>1.4877688191587439E-2</v>
      </c>
      <c r="D127" s="30">
        <f t="shared" si="68"/>
        <v>1.4609856424732552E-2</v>
      </c>
      <c r="E127" s="30">
        <f t="shared" si="68"/>
        <v>1.2758683083424524E-2</v>
      </c>
      <c r="F127" s="30">
        <f t="shared" si="68"/>
        <v>1.2140750714765305E-2</v>
      </c>
      <c r="G127" s="30">
        <f t="shared" si="68"/>
        <v>1.1368405072353304E-2</v>
      </c>
      <c r="H127" s="30">
        <f t="shared" si="68"/>
        <v>1.012110801603873E-2</v>
      </c>
      <c r="I127" s="30">
        <f t="shared" si="68"/>
        <v>9.4822069282949634E-3</v>
      </c>
      <c r="J127" s="30">
        <f t="shared" si="68"/>
        <v>9.6529750942523952E-3</v>
      </c>
      <c r="K127" s="30">
        <f t="shared" si="68"/>
        <v>5.8887547620673237E-3</v>
      </c>
      <c r="L127" s="30">
        <f t="shared" si="68"/>
        <v>5.5009492814441794E-3</v>
      </c>
      <c r="M127" s="30">
        <f t="shared" si="68"/>
        <v>5.4301413537607892E-3</v>
      </c>
      <c r="N127" s="30">
        <f t="shared" si="68"/>
        <v>5.0468793493117173E-3</v>
      </c>
      <c r="O127" s="30">
        <f t="shared" si="68"/>
        <v>3.6486164440348904E-3</v>
      </c>
      <c r="P127" s="30">
        <f t="shared" si="68"/>
        <v>2.6140105905733662E-3</v>
      </c>
      <c r="Q127" s="30">
        <f t="shared" si="68"/>
        <v>4.7880528323910624E-3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1.7558099726818299E-3</v>
      </c>
      <c r="C128" s="30">
        <f t="shared" si="69"/>
        <v>1.1408466991977462E-3</v>
      </c>
      <c r="D128" s="30">
        <f t="shared" si="69"/>
        <v>1.1130309854399747E-3</v>
      </c>
      <c r="E128" s="30">
        <f t="shared" si="69"/>
        <v>1.0744686049415848E-3</v>
      </c>
      <c r="F128" s="30">
        <f t="shared" si="69"/>
        <v>9.4029678591352563E-4</v>
      </c>
      <c r="G128" s="30">
        <f t="shared" si="69"/>
        <v>1.0063027589268015E-3</v>
      </c>
      <c r="H128" s="30">
        <f t="shared" si="69"/>
        <v>1.2054800293612212E-3</v>
      </c>
      <c r="I128" s="30">
        <f t="shared" si="69"/>
        <v>1.3317317076777966E-3</v>
      </c>
      <c r="J128" s="30">
        <f t="shared" si="69"/>
        <v>1.6360417923417031E-3</v>
      </c>
      <c r="K128" s="30">
        <f t="shared" si="69"/>
        <v>1.1445699909791694E-3</v>
      </c>
      <c r="L128" s="30">
        <f t="shared" si="69"/>
        <v>8.2510775774203237E-4</v>
      </c>
      <c r="M128" s="30">
        <f t="shared" si="69"/>
        <v>8.2439453712236925E-4</v>
      </c>
      <c r="N128" s="30">
        <f t="shared" si="69"/>
        <v>6.4422129204557636E-4</v>
      </c>
      <c r="O128" s="30">
        <f t="shared" si="69"/>
        <v>7.084590615480383E-4</v>
      </c>
      <c r="P128" s="30">
        <f t="shared" si="69"/>
        <v>6.7737067540702604E-4</v>
      </c>
      <c r="Q128" s="30">
        <f t="shared" si="69"/>
        <v>9.2859258525964793E-4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1.6442895189641379E-3</v>
      </c>
      <c r="C129" s="29">
        <f t="shared" si="70"/>
        <v>9.8394524941154888E-4</v>
      </c>
      <c r="D129" s="29">
        <f t="shared" si="70"/>
        <v>9.4518019500039691E-4</v>
      </c>
      <c r="E129" s="29">
        <f t="shared" si="70"/>
        <v>9.0991003066820831E-4</v>
      </c>
      <c r="F129" s="29">
        <f t="shared" si="70"/>
        <v>7.8709599129054653E-4</v>
      </c>
      <c r="G129" s="29">
        <f t="shared" si="70"/>
        <v>8.6189655944045426E-4</v>
      </c>
      <c r="H129" s="29">
        <f t="shared" si="70"/>
        <v>1.05580236051148E-3</v>
      </c>
      <c r="I129" s="29">
        <f t="shared" si="70"/>
        <v>1.1680275555696433E-3</v>
      </c>
      <c r="J129" s="29">
        <f t="shared" si="70"/>
        <v>1.4782274435873955E-3</v>
      </c>
      <c r="K129" s="29">
        <f t="shared" si="70"/>
        <v>9.6188299413188765E-4</v>
      </c>
      <c r="L129" s="29">
        <f t="shared" si="70"/>
        <v>5.1891643949932974E-4</v>
      </c>
      <c r="M129" s="29">
        <f t="shared" si="70"/>
        <v>4.8055747461365594E-4</v>
      </c>
      <c r="N129" s="29">
        <f t="shared" si="70"/>
        <v>4.4841028213080092E-4</v>
      </c>
      <c r="O129" s="29">
        <f t="shared" si="70"/>
        <v>4.8077542157373742E-4</v>
      </c>
      <c r="P129" s="29">
        <f t="shared" si="70"/>
        <v>3.9457616378780087E-4</v>
      </c>
      <c r="Q129" s="29">
        <f t="shared" si="70"/>
        <v>3.7659767003489497E-4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1.115204537176921E-4</v>
      </c>
      <c r="C130" s="29">
        <f t="shared" si="71"/>
        <v>1.5690144978619739E-4</v>
      </c>
      <c r="D130" s="29">
        <f t="shared" si="71"/>
        <v>1.678507904395779E-4</v>
      </c>
      <c r="E130" s="29">
        <f t="shared" si="71"/>
        <v>1.6455857427337644E-4</v>
      </c>
      <c r="F130" s="29">
        <f t="shared" si="71"/>
        <v>1.5320079462297908E-4</v>
      </c>
      <c r="G130" s="29">
        <f t="shared" si="71"/>
        <v>1.4440619948634725E-4</v>
      </c>
      <c r="H130" s="29">
        <f t="shared" si="71"/>
        <v>1.4967766884974119E-4</v>
      </c>
      <c r="I130" s="29">
        <f t="shared" si="71"/>
        <v>1.637041521081535E-4</v>
      </c>
      <c r="J130" s="29">
        <f t="shared" si="71"/>
        <v>1.578143487543073E-4</v>
      </c>
      <c r="K130" s="29">
        <f t="shared" si="71"/>
        <v>1.8268699684728166E-4</v>
      </c>
      <c r="L130" s="29">
        <f t="shared" si="71"/>
        <v>3.0619131824270268E-4</v>
      </c>
      <c r="M130" s="29">
        <f t="shared" si="71"/>
        <v>3.4383706250871332E-4</v>
      </c>
      <c r="N130" s="29">
        <f t="shared" si="71"/>
        <v>1.9581100991477538E-4</v>
      </c>
      <c r="O130" s="29">
        <f t="shared" si="71"/>
        <v>2.2768363997430088E-4</v>
      </c>
      <c r="P130" s="29">
        <f t="shared" si="71"/>
        <v>2.8279451161922518E-4</v>
      </c>
      <c r="Q130" s="29">
        <f t="shared" si="71"/>
        <v>5.5199491522475285E-4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0</v>
      </c>
      <c r="J131" s="30">
        <f t="shared" si="72"/>
        <v>0</v>
      </c>
      <c r="K131" s="30">
        <f t="shared" si="72"/>
        <v>0</v>
      </c>
      <c r="L131" s="30">
        <f t="shared" si="72"/>
        <v>0</v>
      </c>
      <c r="M131" s="30">
        <f t="shared" si="72"/>
        <v>0</v>
      </c>
      <c r="N131" s="30">
        <f t="shared" si="72"/>
        <v>0</v>
      </c>
      <c r="O131" s="30">
        <f t="shared" si="72"/>
        <v>0</v>
      </c>
      <c r="P131" s="30">
        <f t="shared" si="72"/>
        <v>0</v>
      </c>
      <c r="Q131" s="30">
        <f t="shared" si="72"/>
        <v>0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0.78989424738343383</v>
      </c>
      <c r="C136" s="32">
        <f t="shared" si="76"/>
        <v>0.77496856484001175</v>
      </c>
      <c r="D136" s="32">
        <f t="shared" si="76"/>
        <v>0.80611353866182245</v>
      </c>
      <c r="E136" s="32">
        <f t="shared" si="76"/>
        <v>0.73004418132086124</v>
      </c>
      <c r="F136" s="32">
        <f t="shared" si="76"/>
        <v>0.7152623442002336</v>
      </c>
      <c r="G136" s="32">
        <f t="shared" si="76"/>
        <v>0.70740023281002207</v>
      </c>
      <c r="H136" s="32">
        <f t="shared" si="76"/>
        <v>0.72370897080850971</v>
      </c>
      <c r="I136" s="32">
        <f t="shared" si="76"/>
        <v>0.75487199467381383</v>
      </c>
      <c r="J136" s="32">
        <f t="shared" si="76"/>
        <v>0.73333659776322691</v>
      </c>
      <c r="K136" s="32">
        <f t="shared" si="76"/>
        <v>0.75667247916395741</v>
      </c>
      <c r="L136" s="32">
        <f t="shared" si="76"/>
        <v>0.75949082910546917</v>
      </c>
      <c r="M136" s="32">
        <f t="shared" si="76"/>
        <v>0.76316996299501105</v>
      </c>
      <c r="N136" s="32">
        <f t="shared" si="76"/>
        <v>0.74708485254285029</v>
      </c>
      <c r="O136" s="32">
        <f t="shared" si="76"/>
        <v>0.76675550995880515</v>
      </c>
      <c r="P136" s="32">
        <f t="shared" si="76"/>
        <v>0.76162054104085353</v>
      </c>
      <c r="Q136" s="32">
        <f t="shared" si="76"/>
        <v>0.75167403885835848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0.72291568975265186</v>
      </c>
      <c r="C137" s="31">
        <f t="shared" si="77"/>
        <v>0.68699897258845433</v>
      </c>
      <c r="D137" s="31">
        <f t="shared" si="77"/>
        <v>0.72239399389593617</v>
      </c>
      <c r="E137" s="31">
        <f t="shared" si="77"/>
        <v>0.64380718153581695</v>
      </c>
      <c r="F137" s="31">
        <f t="shared" si="77"/>
        <v>0.63740903581070996</v>
      </c>
      <c r="G137" s="31">
        <f t="shared" si="77"/>
        <v>0.62543536581671433</v>
      </c>
      <c r="H137" s="31">
        <f t="shared" si="77"/>
        <v>0.64413468392582451</v>
      </c>
      <c r="I137" s="31">
        <f t="shared" si="77"/>
        <v>0.66586685453607464</v>
      </c>
      <c r="J137" s="31">
        <f t="shared" si="77"/>
        <v>0.647982596989924</v>
      </c>
      <c r="K137" s="31">
        <f t="shared" si="77"/>
        <v>0.68808856574388688</v>
      </c>
      <c r="L137" s="31">
        <f t="shared" si="77"/>
        <v>0.68618222768240311</v>
      </c>
      <c r="M137" s="31">
        <f t="shared" si="77"/>
        <v>0.68786870821418256</v>
      </c>
      <c r="N137" s="31">
        <f t="shared" si="77"/>
        <v>0.67862327432597225</v>
      </c>
      <c r="O137" s="31">
        <f t="shared" si="77"/>
        <v>0.69287512090897274</v>
      </c>
      <c r="P137" s="31">
        <f t="shared" si="77"/>
        <v>0.69432340747521304</v>
      </c>
      <c r="Q137" s="31">
        <f t="shared" si="77"/>
        <v>0.68746201197813162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6.7489998711553001E-3</v>
      </c>
      <c r="C138" s="29">
        <f t="shared" si="78"/>
        <v>6.5663629454782903E-3</v>
      </c>
      <c r="D138" s="29">
        <f t="shared" si="78"/>
        <v>6.4189627461399921E-3</v>
      </c>
      <c r="E138" s="29">
        <f t="shared" si="78"/>
        <v>5.691695018193655E-3</v>
      </c>
      <c r="F138" s="29">
        <f t="shared" si="78"/>
        <v>5.4582157065822534E-3</v>
      </c>
      <c r="G138" s="29">
        <f t="shared" si="78"/>
        <v>5.3067065035199319E-3</v>
      </c>
      <c r="H138" s="29">
        <f t="shared" si="78"/>
        <v>5.2295079158821822E-3</v>
      </c>
      <c r="I138" s="29">
        <f t="shared" si="78"/>
        <v>5.6769877692963398E-3</v>
      </c>
      <c r="J138" s="29">
        <f t="shared" si="78"/>
        <v>5.960997421633597E-3</v>
      </c>
      <c r="K138" s="29">
        <f t="shared" si="78"/>
        <v>6.4455306162296598E-3</v>
      </c>
      <c r="L138" s="29">
        <f t="shared" si="78"/>
        <v>7.1100782813256456E-3</v>
      </c>
      <c r="M138" s="29">
        <f t="shared" si="78"/>
        <v>7.4187288944345831E-3</v>
      </c>
      <c r="N138" s="29">
        <f t="shared" si="78"/>
        <v>7.7293896799133814E-3</v>
      </c>
      <c r="O138" s="29">
        <f t="shared" si="78"/>
        <v>8.932927040529769E-3</v>
      </c>
      <c r="P138" s="29">
        <f t="shared" si="78"/>
        <v>8.1580322672800444E-3</v>
      </c>
      <c r="Q138" s="29">
        <f t="shared" si="78"/>
        <v>7.6694365625552836E-3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0.56017094750033403</v>
      </c>
      <c r="C139" s="29">
        <f t="shared" si="79"/>
        <v>0.52687038295916078</v>
      </c>
      <c r="D139" s="29">
        <f t="shared" si="79"/>
        <v>0.54914921586837906</v>
      </c>
      <c r="E139" s="29">
        <f t="shared" si="79"/>
        <v>0.51131125404590472</v>
      </c>
      <c r="F139" s="29">
        <f t="shared" si="79"/>
        <v>0.52127287921177556</v>
      </c>
      <c r="G139" s="29">
        <f t="shared" si="79"/>
        <v>0.51391615919851386</v>
      </c>
      <c r="H139" s="29">
        <f t="shared" si="79"/>
        <v>0.54191711503486717</v>
      </c>
      <c r="I139" s="29">
        <f t="shared" si="79"/>
        <v>0.55287682494046608</v>
      </c>
      <c r="J139" s="29">
        <f t="shared" si="79"/>
        <v>0.55019439789683622</v>
      </c>
      <c r="K139" s="29">
        <f t="shared" si="79"/>
        <v>0.58387196121034557</v>
      </c>
      <c r="L139" s="29">
        <f t="shared" si="79"/>
        <v>0.58829181262142338</v>
      </c>
      <c r="M139" s="29">
        <f t="shared" si="79"/>
        <v>0.58161486026049503</v>
      </c>
      <c r="N139" s="29">
        <f t="shared" si="79"/>
        <v>0.58657630715606091</v>
      </c>
      <c r="O139" s="29">
        <f t="shared" si="79"/>
        <v>0.59689881707052106</v>
      </c>
      <c r="P139" s="29">
        <f t="shared" si="79"/>
        <v>0.60723843113118536</v>
      </c>
      <c r="Q139" s="29">
        <f t="shared" si="79"/>
        <v>0.60454032074253627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0.15599574238116251</v>
      </c>
      <c r="C140" s="29">
        <f t="shared" si="80"/>
        <v>0.15356222668381511</v>
      </c>
      <c r="D140" s="29">
        <f t="shared" si="80"/>
        <v>0.16682581528141718</v>
      </c>
      <c r="E140" s="29">
        <f t="shared" si="80"/>
        <v>0.12680423247171854</v>
      </c>
      <c r="F140" s="29">
        <f t="shared" si="80"/>
        <v>0.11067794089235217</v>
      </c>
      <c r="G140" s="29">
        <f t="shared" si="80"/>
        <v>0.10621250011468052</v>
      </c>
      <c r="H140" s="29">
        <f t="shared" si="80"/>
        <v>9.6988060975075077E-2</v>
      </c>
      <c r="I140" s="29">
        <f t="shared" si="80"/>
        <v>0.10731304182631213</v>
      </c>
      <c r="J140" s="29">
        <f t="shared" si="80"/>
        <v>9.1827201671454195E-2</v>
      </c>
      <c r="K140" s="29">
        <f t="shared" si="80"/>
        <v>9.7771073917311532E-2</v>
      </c>
      <c r="L140" s="29">
        <f t="shared" si="80"/>
        <v>9.0780336779653942E-2</v>
      </c>
      <c r="M140" s="29">
        <f t="shared" si="80"/>
        <v>9.8835119059252893E-2</v>
      </c>
      <c r="N140" s="29">
        <f t="shared" si="80"/>
        <v>8.4317577489998019E-2</v>
      </c>
      <c r="O140" s="29">
        <f t="shared" si="80"/>
        <v>8.7043376797922054E-2</v>
      </c>
      <c r="P140" s="29">
        <f t="shared" si="80"/>
        <v>7.8926944076747732E-2</v>
      </c>
      <c r="Q140" s="29">
        <f t="shared" si="80"/>
        <v>7.52522546730401E-2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1.2075272873728678E-2</v>
      </c>
      <c r="C141" s="30">
        <f t="shared" si="81"/>
        <v>9.6462418075903521E-3</v>
      </c>
      <c r="D141" s="30">
        <f t="shared" si="81"/>
        <v>8.2108642671993633E-3</v>
      </c>
      <c r="E141" s="30">
        <f t="shared" si="81"/>
        <v>5.7666275186459073E-3</v>
      </c>
      <c r="F141" s="30">
        <f t="shared" si="81"/>
        <v>5.6452072326046128E-3</v>
      </c>
      <c r="G141" s="30">
        <f t="shared" si="81"/>
        <v>5.5980992429196606E-3</v>
      </c>
      <c r="H141" s="30">
        <f t="shared" si="81"/>
        <v>5.5231599899923092E-3</v>
      </c>
      <c r="I141" s="30">
        <f t="shared" si="81"/>
        <v>4.9763270696859757E-3</v>
      </c>
      <c r="J141" s="30">
        <f t="shared" si="81"/>
        <v>5.783878255859411E-3</v>
      </c>
      <c r="K141" s="30">
        <f t="shared" si="81"/>
        <v>4.5327316736115189E-3</v>
      </c>
      <c r="L141" s="30">
        <f t="shared" si="81"/>
        <v>4.7910164640397072E-3</v>
      </c>
      <c r="M141" s="30">
        <f t="shared" si="81"/>
        <v>3.970852445334014E-3</v>
      </c>
      <c r="N141" s="30">
        <f t="shared" si="81"/>
        <v>5.2440554481069735E-3</v>
      </c>
      <c r="O141" s="30">
        <f t="shared" si="81"/>
        <v>4.2966000094175208E-3</v>
      </c>
      <c r="P141" s="30">
        <f t="shared" si="81"/>
        <v>3.2084573514343595E-3</v>
      </c>
      <c r="Q141" s="30">
        <f t="shared" si="81"/>
        <v>2.686128091762711E-3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1.2075272873728678E-2</v>
      </c>
      <c r="C143" s="29">
        <f t="shared" si="83"/>
        <v>9.6462418075903521E-3</v>
      </c>
      <c r="D143" s="29">
        <f t="shared" si="83"/>
        <v>8.2108642671993633E-3</v>
      </c>
      <c r="E143" s="29">
        <f t="shared" si="83"/>
        <v>5.7666275186459073E-3</v>
      </c>
      <c r="F143" s="29">
        <f t="shared" si="83"/>
        <v>5.6452072326046128E-3</v>
      </c>
      <c r="G143" s="29">
        <f t="shared" si="83"/>
        <v>5.5980992429196606E-3</v>
      </c>
      <c r="H143" s="29">
        <f t="shared" si="83"/>
        <v>5.5231599899923092E-3</v>
      </c>
      <c r="I143" s="29">
        <f t="shared" si="83"/>
        <v>4.9763270696859757E-3</v>
      </c>
      <c r="J143" s="29">
        <f t="shared" si="83"/>
        <v>5.783878255859411E-3</v>
      </c>
      <c r="K143" s="29">
        <f t="shared" si="83"/>
        <v>4.5327316736115189E-3</v>
      </c>
      <c r="L143" s="29">
        <f t="shared" si="83"/>
        <v>4.7910164640397072E-3</v>
      </c>
      <c r="M143" s="29">
        <f t="shared" si="83"/>
        <v>3.970852445334014E-3</v>
      </c>
      <c r="N143" s="29">
        <f t="shared" si="83"/>
        <v>5.2440554481069735E-3</v>
      </c>
      <c r="O143" s="29">
        <f t="shared" si="83"/>
        <v>4.2966000094175208E-3</v>
      </c>
      <c r="P143" s="29">
        <f t="shared" si="83"/>
        <v>3.2084573514343595E-3</v>
      </c>
      <c r="Q143" s="29">
        <f t="shared" si="83"/>
        <v>2.686128091762711E-3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5.4903284757053306E-2</v>
      </c>
      <c r="C145" s="30">
        <f t="shared" si="85"/>
        <v>7.8323350443967071E-2</v>
      </c>
      <c r="D145" s="30">
        <f t="shared" si="85"/>
        <v>7.5508680498686961E-2</v>
      </c>
      <c r="E145" s="30">
        <f t="shared" si="85"/>
        <v>8.0470372266398346E-2</v>
      </c>
      <c r="F145" s="30">
        <f t="shared" si="85"/>
        <v>7.2208101156919072E-2</v>
      </c>
      <c r="G145" s="30">
        <f t="shared" si="85"/>
        <v>7.6366767750388115E-2</v>
      </c>
      <c r="H145" s="30">
        <f t="shared" si="85"/>
        <v>7.4051126892693012E-2</v>
      </c>
      <c r="I145" s="30">
        <f t="shared" si="85"/>
        <v>8.402881306805321E-2</v>
      </c>
      <c r="J145" s="30">
        <f t="shared" si="85"/>
        <v>7.9570122517443484E-2</v>
      </c>
      <c r="K145" s="30">
        <f t="shared" si="85"/>
        <v>6.4051181746458977E-2</v>
      </c>
      <c r="L145" s="30">
        <f t="shared" si="85"/>
        <v>6.851758495902642E-2</v>
      </c>
      <c r="M145" s="30">
        <f t="shared" si="85"/>
        <v>7.133040233549455E-2</v>
      </c>
      <c r="N145" s="30">
        <f t="shared" si="85"/>
        <v>6.321752276877117E-2</v>
      </c>
      <c r="O145" s="30">
        <f t="shared" si="85"/>
        <v>6.9583789040414915E-2</v>
      </c>
      <c r="P145" s="30">
        <f t="shared" si="85"/>
        <v>6.4088676214206136E-2</v>
      </c>
      <c r="Q145" s="30">
        <f t="shared" si="85"/>
        <v>6.1525898788464192E-2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6.9927767863238856E-4</v>
      </c>
      <c r="C146" s="29">
        <f t="shared" si="86"/>
        <v>7.0961188418733714E-4</v>
      </c>
      <c r="D146" s="29">
        <f t="shared" si="86"/>
        <v>7.6282947914604307E-4</v>
      </c>
      <c r="E146" s="29">
        <f t="shared" si="86"/>
        <v>7.6529496708237709E-4</v>
      </c>
      <c r="F146" s="29">
        <f t="shared" si="86"/>
        <v>9.2421190676045728E-4</v>
      </c>
      <c r="G146" s="29">
        <f t="shared" si="86"/>
        <v>9.9658811084543642E-4</v>
      </c>
      <c r="H146" s="29">
        <f t="shared" si="86"/>
        <v>1.1061655566224008E-3</v>
      </c>
      <c r="I146" s="29">
        <f t="shared" si="86"/>
        <v>1.264178366671635E-3</v>
      </c>
      <c r="J146" s="29">
        <f t="shared" si="86"/>
        <v>1.8052906895841064E-3</v>
      </c>
      <c r="K146" s="29">
        <f t="shared" si="86"/>
        <v>2.2708112730209945E-3</v>
      </c>
      <c r="L146" s="29">
        <f t="shared" si="86"/>
        <v>2.4392817354357481E-3</v>
      </c>
      <c r="M146" s="29">
        <f t="shared" si="86"/>
        <v>2.5657735159214882E-3</v>
      </c>
      <c r="N146" s="29">
        <f t="shared" si="86"/>
        <v>2.3495677269072617E-3</v>
      </c>
      <c r="O146" s="29">
        <f t="shared" si="86"/>
        <v>2.3571205867755009E-3</v>
      </c>
      <c r="P146" s="29">
        <f t="shared" si="86"/>
        <v>1.9099760851046018E-3</v>
      </c>
      <c r="Q146" s="29">
        <f t="shared" si="86"/>
        <v>1.6369761063960626E-3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4.1357477263858231E-2</v>
      </c>
      <c r="C147" s="29">
        <f t="shared" si="87"/>
        <v>4.7880772674602827E-2</v>
      </c>
      <c r="D147" s="29">
        <f t="shared" si="87"/>
        <v>5.0227428532309312E-2</v>
      </c>
      <c r="E147" s="29">
        <f t="shared" si="87"/>
        <v>5.0609606656338103E-2</v>
      </c>
      <c r="F147" s="29">
        <f t="shared" si="87"/>
        <v>5.4276774336939185E-2</v>
      </c>
      <c r="G147" s="29">
        <f t="shared" si="87"/>
        <v>5.8216593114238768E-2</v>
      </c>
      <c r="H147" s="29">
        <f t="shared" si="87"/>
        <v>5.9943704915699794E-2</v>
      </c>
      <c r="I147" s="29">
        <f t="shared" si="87"/>
        <v>6.6858740869752339E-2</v>
      </c>
      <c r="J147" s="29">
        <f t="shared" si="87"/>
        <v>5.9853094713239505E-2</v>
      </c>
      <c r="K147" s="29">
        <f t="shared" si="87"/>
        <v>4.785210087527457E-2</v>
      </c>
      <c r="L147" s="29">
        <f t="shared" si="87"/>
        <v>4.9646350938012743E-2</v>
      </c>
      <c r="M147" s="29">
        <f t="shared" si="87"/>
        <v>5.0814735672779589E-2</v>
      </c>
      <c r="N147" s="29">
        <f t="shared" si="87"/>
        <v>4.4045155968940375E-2</v>
      </c>
      <c r="O147" s="29">
        <f t="shared" si="87"/>
        <v>4.6289127435485598E-2</v>
      </c>
      <c r="P147" s="29">
        <f t="shared" si="87"/>
        <v>4.1675527263459036E-2</v>
      </c>
      <c r="Q147" s="29">
        <f t="shared" si="87"/>
        <v>4.0919399220720402E-2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1.2846529814562685E-2</v>
      </c>
      <c r="C148" s="29">
        <f t="shared" si="88"/>
        <v>2.9732965885176897E-2</v>
      </c>
      <c r="D148" s="29">
        <f t="shared" si="88"/>
        <v>2.4518422487231611E-2</v>
      </c>
      <c r="E148" s="29">
        <f t="shared" si="88"/>
        <v>2.9095470642977867E-2</v>
      </c>
      <c r="F148" s="29">
        <f t="shared" si="88"/>
        <v>1.7007114913219431E-2</v>
      </c>
      <c r="G148" s="29">
        <f t="shared" si="88"/>
        <v>1.7153586525303927E-2</v>
      </c>
      <c r="H148" s="29">
        <f t="shared" si="88"/>
        <v>1.3001256420370821E-2</v>
      </c>
      <c r="I148" s="29">
        <f t="shared" si="88"/>
        <v>1.5905893831629239E-2</v>
      </c>
      <c r="J148" s="29">
        <f t="shared" si="88"/>
        <v>1.791173711461987E-2</v>
      </c>
      <c r="K148" s="29">
        <f t="shared" si="88"/>
        <v>1.3928269598163416E-2</v>
      </c>
      <c r="L148" s="29">
        <f t="shared" si="88"/>
        <v>1.6431952285577922E-2</v>
      </c>
      <c r="M148" s="29">
        <f t="shared" si="88"/>
        <v>1.7949893146793454E-2</v>
      </c>
      <c r="N148" s="29">
        <f t="shared" si="88"/>
        <v>1.6822799072923528E-2</v>
      </c>
      <c r="O148" s="29">
        <f t="shared" si="88"/>
        <v>2.0937541018153812E-2</v>
      </c>
      <c r="P148" s="29">
        <f t="shared" si="88"/>
        <v>2.0503172865642495E-2</v>
      </c>
      <c r="Q148" s="29">
        <f t="shared" si="88"/>
        <v>1.8969523461347722E-2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0.21010575261656608</v>
      </c>
      <c r="C149" s="32">
        <f t="shared" si="89"/>
        <v>0.22503143515998816</v>
      </c>
      <c r="D149" s="32">
        <f t="shared" si="89"/>
        <v>0.1938864613381775</v>
      </c>
      <c r="E149" s="32">
        <f t="shared" si="89"/>
        <v>0.26995581867913876</v>
      </c>
      <c r="F149" s="32">
        <f t="shared" si="89"/>
        <v>0.28473765579976645</v>
      </c>
      <c r="G149" s="32">
        <f t="shared" si="89"/>
        <v>0.29259976718997793</v>
      </c>
      <c r="H149" s="32">
        <f t="shared" si="89"/>
        <v>0.27629102919149029</v>
      </c>
      <c r="I149" s="32">
        <f t="shared" si="89"/>
        <v>0.24512800532618609</v>
      </c>
      <c r="J149" s="32">
        <f t="shared" si="89"/>
        <v>0.26666340223677309</v>
      </c>
      <c r="K149" s="32">
        <f t="shared" si="89"/>
        <v>0.24332752083604259</v>
      </c>
      <c r="L149" s="32">
        <f t="shared" si="89"/>
        <v>0.2405091708945308</v>
      </c>
      <c r="M149" s="32">
        <f t="shared" si="89"/>
        <v>0.23683003700498889</v>
      </c>
      <c r="N149" s="32">
        <f t="shared" si="89"/>
        <v>0.2529151474571496</v>
      </c>
      <c r="O149" s="32">
        <f t="shared" si="89"/>
        <v>0.23324449004119474</v>
      </c>
      <c r="P149" s="32">
        <f t="shared" si="89"/>
        <v>0.2383794589591465</v>
      </c>
      <c r="Q149" s="32">
        <f t="shared" si="89"/>
        <v>0.24832596114164152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0.19774566580791506</v>
      </c>
      <c r="C150" s="31">
        <f t="shared" si="90"/>
        <v>0.21490339800933217</v>
      </c>
      <c r="D150" s="31">
        <f t="shared" si="90"/>
        <v>0.1843000524527266</v>
      </c>
      <c r="E150" s="31">
        <f t="shared" si="90"/>
        <v>0.26142032007526472</v>
      </c>
      <c r="F150" s="31">
        <f t="shared" si="90"/>
        <v>0.27661704174576673</v>
      </c>
      <c r="G150" s="31">
        <f t="shared" si="90"/>
        <v>0.28542242426408049</v>
      </c>
      <c r="H150" s="31">
        <f t="shared" si="90"/>
        <v>0.26959723212125708</v>
      </c>
      <c r="I150" s="31">
        <f t="shared" si="90"/>
        <v>0.23874791023237193</v>
      </c>
      <c r="J150" s="31">
        <f t="shared" si="90"/>
        <v>0.25873306159913251</v>
      </c>
      <c r="K150" s="31">
        <f t="shared" si="90"/>
        <v>0.23895565502129132</v>
      </c>
      <c r="L150" s="31">
        <f t="shared" si="90"/>
        <v>0.23654913753201859</v>
      </c>
      <c r="M150" s="31">
        <f t="shared" si="90"/>
        <v>0.2328771660626012</v>
      </c>
      <c r="N150" s="31">
        <f t="shared" si="90"/>
        <v>0.24909632685841693</v>
      </c>
      <c r="O150" s="31">
        <f t="shared" si="90"/>
        <v>0.23080837468436241</v>
      </c>
      <c r="P150" s="31">
        <f t="shared" si="90"/>
        <v>0.23633554249286179</v>
      </c>
      <c r="Q150" s="31">
        <f t="shared" si="90"/>
        <v>0.24453736818268756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5.5216829653816461E-2</v>
      </c>
      <c r="C151" s="29">
        <f t="shared" si="91"/>
        <v>5.1095336190886756E-2</v>
      </c>
      <c r="D151" s="29">
        <f t="shared" si="91"/>
        <v>5.0285071915859965E-2</v>
      </c>
      <c r="E151" s="29">
        <f t="shared" si="91"/>
        <v>5.1635378090497515E-2</v>
      </c>
      <c r="F151" s="29">
        <f t="shared" si="91"/>
        <v>5.7570777673906191E-2</v>
      </c>
      <c r="G151" s="29">
        <f t="shared" si="91"/>
        <v>5.0048661767949691E-2</v>
      </c>
      <c r="H151" s="29">
        <f t="shared" si="91"/>
        <v>5.0999324054808649E-2</v>
      </c>
      <c r="I151" s="29">
        <f t="shared" si="91"/>
        <v>5.7004495706568965E-2</v>
      </c>
      <c r="J151" s="29">
        <f t="shared" si="91"/>
        <v>5.8515792820814892E-2</v>
      </c>
      <c r="K151" s="29">
        <f t="shared" si="91"/>
        <v>5.713046745006882E-2</v>
      </c>
      <c r="L151" s="29">
        <f t="shared" si="91"/>
        <v>5.6244812492737731E-2</v>
      </c>
      <c r="M151" s="29">
        <f t="shared" si="91"/>
        <v>5.8876440919064396E-2</v>
      </c>
      <c r="N151" s="29">
        <f t="shared" si="91"/>
        <v>6.0527505689538345E-2</v>
      </c>
      <c r="O151" s="29">
        <f t="shared" si="91"/>
        <v>5.8200112793415033E-2</v>
      </c>
      <c r="P151" s="29">
        <f t="shared" si="91"/>
        <v>5.8291100561353816E-2</v>
      </c>
      <c r="Q151" s="29">
        <f t="shared" si="91"/>
        <v>6.0432829235693701E-2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0.14252883615409856</v>
      </c>
      <c r="C152" s="29">
        <f t="shared" si="92"/>
        <v>0.1638080618184454</v>
      </c>
      <c r="D152" s="29">
        <f t="shared" si="92"/>
        <v>0.13401498053686661</v>
      </c>
      <c r="E152" s="29">
        <f t="shared" si="92"/>
        <v>0.20978494198476719</v>
      </c>
      <c r="F152" s="29">
        <f t="shared" si="92"/>
        <v>0.21904626407186054</v>
      </c>
      <c r="G152" s="29">
        <f t="shared" si="92"/>
        <v>0.23537376249613079</v>
      </c>
      <c r="H152" s="29">
        <f t="shared" si="92"/>
        <v>0.21859790806644841</v>
      </c>
      <c r="I152" s="29">
        <f t="shared" si="92"/>
        <v>0.18174341452580298</v>
      </c>
      <c r="J152" s="29">
        <f t="shared" si="92"/>
        <v>0.20021726877831766</v>
      </c>
      <c r="K152" s="29">
        <f t="shared" si="92"/>
        <v>0.18182518757122251</v>
      </c>
      <c r="L152" s="29">
        <f t="shared" si="92"/>
        <v>0.18030432503928087</v>
      </c>
      <c r="M152" s="29">
        <f t="shared" si="92"/>
        <v>0.17400072514353679</v>
      </c>
      <c r="N152" s="29">
        <f t="shared" si="92"/>
        <v>0.18856882116887855</v>
      </c>
      <c r="O152" s="29">
        <f t="shared" si="92"/>
        <v>0.17260826189094738</v>
      </c>
      <c r="P152" s="29">
        <f t="shared" si="92"/>
        <v>0.17804444193150801</v>
      </c>
      <c r="Q152" s="29">
        <f t="shared" si="92"/>
        <v>0.18410453894699388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1.0537822401604224E-2</v>
      </c>
      <c r="C153" s="30">
        <f t="shared" si="93"/>
        <v>8.9457905572106564E-3</v>
      </c>
      <c r="D153" s="30">
        <f t="shared" si="93"/>
        <v>8.4305820267786998E-3</v>
      </c>
      <c r="E153" s="30">
        <f t="shared" si="93"/>
        <v>7.4278342028807828E-3</v>
      </c>
      <c r="F153" s="30">
        <f t="shared" si="93"/>
        <v>7.1543816177528051E-3</v>
      </c>
      <c r="G153" s="30">
        <f t="shared" si="93"/>
        <v>6.1440865025725105E-3</v>
      </c>
      <c r="H153" s="30">
        <f t="shared" si="93"/>
        <v>5.4532162848607377E-3</v>
      </c>
      <c r="I153" s="30">
        <f t="shared" si="93"/>
        <v>5.0125026683326794E-3</v>
      </c>
      <c r="J153" s="30">
        <f t="shared" si="93"/>
        <v>6.2579190346103847E-3</v>
      </c>
      <c r="K153" s="30">
        <f t="shared" si="93"/>
        <v>3.1969655826302877E-3</v>
      </c>
      <c r="L153" s="30">
        <f t="shared" si="93"/>
        <v>3.1108426853458998E-3</v>
      </c>
      <c r="M153" s="30">
        <f t="shared" si="93"/>
        <v>3.1068620987865499E-3</v>
      </c>
      <c r="N153" s="30">
        <f t="shared" si="93"/>
        <v>3.1425873955339642E-3</v>
      </c>
      <c r="O153" s="30">
        <f t="shared" si="93"/>
        <v>1.6797886949050805E-3</v>
      </c>
      <c r="P153" s="30">
        <f t="shared" si="93"/>
        <v>1.3228977038208902E-3</v>
      </c>
      <c r="Q153" s="30">
        <f t="shared" si="93"/>
        <v>2.7941485574500976E-3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1.8222644070468343E-3</v>
      </c>
      <c r="C154" s="30">
        <f t="shared" si="94"/>
        <v>1.1822465934453726E-3</v>
      </c>
      <c r="D154" s="30">
        <f t="shared" si="94"/>
        <v>1.1558268586722234E-3</v>
      </c>
      <c r="E154" s="30">
        <f t="shared" si="94"/>
        <v>1.10766440099328E-3</v>
      </c>
      <c r="F154" s="30">
        <f t="shared" si="94"/>
        <v>9.6623243624690972E-4</v>
      </c>
      <c r="G154" s="30">
        <f t="shared" si="94"/>
        <v>1.0332564233249801E-3</v>
      </c>
      <c r="H154" s="30">
        <f t="shared" si="94"/>
        <v>1.2405807853724464E-3</v>
      </c>
      <c r="I154" s="30">
        <f t="shared" si="94"/>
        <v>1.3675924254814866E-3</v>
      </c>
      <c r="J154" s="30">
        <f t="shared" si="94"/>
        <v>1.6724216030301745E-3</v>
      </c>
      <c r="K154" s="30">
        <f t="shared" si="94"/>
        <v>1.1749002321209635E-3</v>
      </c>
      <c r="L154" s="30">
        <f t="shared" si="94"/>
        <v>8.4919067716630295E-4</v>
      </c>
      <c r="M154" s="30">
        <f t="shared" si="94"/>
        <v>8.4600884360116189E-4</v>
      </c>
      <c r="N154" s="30">
        <f t="shared" si="94"/>
        <v>6.7623320319869793E-4</v>
      </c>
      <c r="O154" s="30">
        <f t="shared" si="94"/>
        <v>7.5632666192724022E-4</v>
      </c>
      <c r="P154" s="30">
        <f t="shared" si="94"/>
        <v>7.2101876246378127E-4</v>
      </c>
      <c r="Q154" s="30">
        <f t="shared" si="94"/>
        <v>9.9444440150386415E-4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1.7065230929927482E-3</v>
      </c>
      <c r="C155" s="29">
        <f t="shared" si="95"/>
        <v>1.0196513870545274E-3</v>
      </c>
      <c r="D155" s="29">
        <f t="shared" si="95"/>
        <v>9.8152223069932171E-4</v>
      </c>
      <c r="E155" s="29">
        <f t="shared" si="95"/>
        <v>9.3802177601333696E-4</v>
      </c>
      <c r="F155" s="29">
        <f t="shared" si="95"/>
        <v>8.0880599467962264E-4</v>
      </c>
      <c r="G155" s="29">
        <f t="shared" si="95"/>
        <v>8.8498232602811453E-4</v>
      </c>
      <c r="H155" s="29">
        <f t="shared" si="95"/>
        <v>1.086544853252755E-3</v>
      </c>
      <c r="I155" s="29">
        <f t="shared" si="95"/>
        <v>1.199480066849303E-3</v>
      </c>
      <c r="J155" s="29">
        <f t="shared" si="95"/>
        <v>1.5110980186570212E-3</v>
      </c>
      <c r="K155" s="29">
        <f t="shared" si="95"/>
        <v>9.8737216770112732E-4</v>
      </c>
      <c r="L155" s="29">
        <f t="shared" si="95"/>
        <v>5.3406236763190568E-4</v>
      </c>
      <c r="M155" s="29">
        <f t="shared" si="95"/>
        <v>4.9315692314133629E-4</v>
      </c>
      <c r="N155" s="29">
        <f t="shared" si="95"/>
        <v>4.70692175463041E-4</v>
      </c>
      <c r="O155" s="29">
        <f t="shared" si="95"/>
        <v>5.1325939559722941E-4</v>
      </c>
      <c r="P155" s="29">
        <f t="shared" si="95"/>
        <v>4.2000167359036445E-4</v>
      </c>
      <c r="Q155" s="29">
        <f t="shared" si="95"/>
        <v>4.0330436677015212E-4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1.1574131405408615E-4</v>
      </c>
      <c r="C156" s="29">
        <f t="shared" si="96"/>
        <v>1.6259520639084525E-4</v>
      </c>
      <c r="D156" s="29">
        <f t="shared" si="96"/>
        <v>1.743046279729017E-4</v>
      </c>
      <c r="E156" s="29">
        <f t="shared" si="96"/>
        <v>1.6964262497994289E-4</v>
      </c>
      <c r="F156" s="29">
        <f t="shared" si="96"/>
        <v>1.5742644156728714E-4</v>
      </c>
      <c r="G156" s="29">
        <f t="shared" si="96"/>
        <v>1.4827409729686549E-4</v>
      </c>
      <c r="H156" s="29">
        <f t="shared" si="96"/>
        <v>1.5403593211969158E-4</v>
      </c>
      <c r="I156" s="29">
        <f t="shared" si="96"/>
        <v>1.6811235863218346E-4</v>
      </c>
      <c r="J156" s="29">
        <f t="shared" si="96"/>
        <v>1.613235843731533E-4</v>
      </c>
      <c r="K156" s="29">
        <f t="shared" si="96"/>
        <v>1.8752806441983615E-4</v>
      </c>
      <c r="L156" s="29">
        <f t="shared" si="96"/>
        <v>3.1512830953439727E-4</v>
      </c>
      <c r="M156" s="29">
        <f t="shared" si="96"/>
        <v>3.528519204598256E-4</v>
      </c>
      <c r="N156" s="29">
        <f t="shared" si="96"/>
        <v>2.0554102773565698E-4</v>
      </c>
      <c r="O156" s="29">
        <f t="shared" si="96"/>
        <v>2.4306726633001083E-4</v>
      </c>
      <c r="P156" s="29">
        <f t="shared" si="96"/>
        <v>3.0101708887341681E-4</v>
      </c>
      <c r="Q156" s="29">
        <f t="shared" si="96"/>
        <v>5.9114003473371187E-4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0</v>
      </c>
      <c r="J157" s="30">
        <f t="shared" si="97"/>
        <v>0</v>
      </c>
      <c r="K157" s="30">
        <f t="shared" si="97"/>
        <v>0</v>
      </c>
      <c r="L157" s="30">
        <f t="shared" si="97"/>
        <v>0</v>
      </c>
      <c r="M157" s="30">
        <f t="shared" si="97"/>
        <v>0</v>
      </c>
      <c r="N157" s="30">
        <f t="shared" si="97"/>
        <v>0</v>
      </c>
      <c r="O157" s="30">
        <f t="shared" si="97"/>
        <v>0</v>
      </c>
      <c r="P157" s="30">
        <f t="shared" si="97"/>
        <v>0</v>
      </c>
      <c r="Q157" s="30">
        <f t="shared" si="97"/>
        <v>0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30.608772784979326</v>
      </c>
      <c r="C162" s="24">
        <f t="shared" si="100"/>
        <v>30.468379906876351</v>
      </c>
      <c r="D162" s="24">
        <f t="shared" si="100"/>
        <v>31.308866245251018</v>
      </c>
      <c r="E162" s="24">
        <f t="shared" si="100"/>
        <v>32.537113925276721</v>
      </c>
      <c r="F162" s="24">
        <f t="shared" si="100"/>
        <v>33.160624752322619</v>
      </c>
      <c r="G162" s="24">
        <f t="shared" si="100"/>
        <v>33.88558272272082</v>
      </c>
      <c r="H162" s="24">
        <f t="shared" si="100"/>
        <v>35.093350838784126</v>
      </c>
      <c r="I162" s="24">
        <f t="shared" si="100"/>
        <v>32.758276387331208</v>
      </c>
      <c r="J162" s="24">
        <f t="shared" si="100"/>
        <v>32.060940279415412</v>
      </c>
      <c r="K162" s="24">
        <f t="shared" si="100"/>
        <v>32.598922063975785</v>
      </c>
      <c r="L162" s="24">
        <f t="shared" si="100"/>
        <v>31.380828685699953</v>
      </c>
      <c r="M162" s="24">
        <f t="shared" si="100"/>
        <v>30.685210243561801</v>
      </c>
      <c r="N162" s="24">
        <f t="shared" si="100"/>
        <v>30.953204025735015</v>
      </c>
      <c r="O162" s="24">
        <f t="shared" si="100"/>
        <v>28.091323587856767</v>
      </c>
      <c r="P162" s="24">
        <f t="shared" si="100"/>
        <v>29.94160789600781</v>
      </c>
      <c r="Q162" s="24">
        <f t="shared" si="100"/>
        <v>31.131124164149529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31.588660062400603</v>
      </c>
      <c r="C163" s="22">
        <f t="shared" si="101"/>
        <v>30.769261550012679</v>
      </c>
      <c r="D163" s="22">
        <f t="shared" si="101"/>
        <v>31.523601799913628</v>
      </c>
      <c r="E163" s="22">
        <f t="shared" si="101"/>
        <v>32.820618936876222</v>
      </c>
      <c r="F163" s="22">
        <f t="shared" si="101"/>
        <v>33.65310773653281</v>
      </c>
      <c r="G163" s="22">
        <f t="shared" si="101"/>
        <v>34.29797032918087</v>
      </c>
      <c r="H163" s="22">
        <f t="shared" si="101"/>
        <v>35.694976754421496</v>
      </c>
      <c r="I163" s="22">
        <f t="shared" si="101"/>
        <v>32.959901295049448</v>
      </c>
      <c r="J163" s="22">
        <f t="shared" si="101"/>
        <v>32.077665324890653</v>
      </c>
      <c r="K163" s="22">
        <f t="shared" si="101"/>
        <v>33.364452476127134</v>
      </c>
      <c r="L163" s="22">
        <f t="shared" si="101"/>
        <v>32.248454795230565</v>
      </c>
      <c r="M163" s="22">
        <f t="shared" si="101"/>
        <v>31.58333995010231</v>
      </c>
      <c r="N163" s="22">
        <f t="shared" si="101"/>
        <v>32.140921313701334</v>
      </c>
      <c r="O163" s="22">
        <f t="shared" si="101"/>
        <v>29.098941863814918</v>
      </c>
      <c r="P163" s="22">
        <f t="shared" si="101"/>
        <v>31.065576603632046</v>
      </c>
      <c r="Q163" s="22">
        <f t="shared" si="101"/>
        <v>32.155639640691589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38.183438676584714</v>
      </c>
      <c r="C164" s="20">
        <f t="shared" si="102"/>
        <v>38.141746242258023</v>
      </c>
      <c r="D164" s="20">
        <f t="shared" si="102"/>
        <v>38.063944857982321</v>
      </c>
      <c r="E164" s="20">
        <f t="shared" si="102"/>
        <v>37.91848700902608</v>
      </c>
      <c r="F164" s="20">
        <f t="shared" si="102"/>
        <v>36.106684092429809</v>
      </c>
      <c r="G164" s="20">
        <f t="shared" si="102"/>
        <v>36.149771959019439</v>
      </c>
      <c r="H164" s="20">
        <f t="shared" si="102"/>
        <v>36.136569803965081</v>
      </c>
      <c r="I164" s="20">
        <f t="shared" si="102"/>
        <v>35.426096286503316</v>
      </c>
      <c r="J164" s="20">
        <f t="shared" si="102"/>
        <v>34.672010770324569</v>
      </c>
      <c r="K164" s="20">
        <f t="shared" si="102"/>
        <v>34.161003221713472</v>
      </c>
      <c r="L164" s="20">
        <f t="shared" si="102"/>
        <v>33.858922920240147</v>
      </c>
      <c r="M164" s="20">
        <f t="shared" si="102"/>
        <v>33.486938411795379</v>
      </c>
      <c r="N164" s="20">
        <f t="shared" si="102"/>
        <v>33.111427617921343</v>
      </c>
      <c r="O164" s="20">
        <f t="shared" si="102"/>
        <v>32.708827779588759</v>
      </c>
      <c r="P164" s="20">
        <f t="shared" si="102"/>
        <v>32.352475307518375</v>
      </c>
      <c r="Q164" s="20">
        <f t="shared" si="102"/>
        <v>31.963202234946525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38.654394221704578</v>
      </c>
      <c r="C165" s="20">
        <f t="shared" si="103"/>
        <v>37.176230520926104</v>
      </c>
      <c r="D165" s="20">
        <f t="shared" si="103"/>
        <v>38.841688629041144</v>
      </c>
      <c r="E165" s="20">
        <f t="shared" si="103"/>
        <v>39.173441845293709</v>
      </c>
      <c r="F165" s="20">
        <f t="shared" si="103"/>
        <v>39.243549255082712</v>
      </c>
      <c r="G165" s="20">
        <f t="shared" si="103"/>
        <v>39.974687568770896</v>
      </c>
      <c r="H165" s="20">
        <f t="shared" si="103"/>
        <v>41.103221722685461</v>
      </c>
      <c r="I165" s="20">
        <f t="shared" si="103"/>
        <v>37.215427288021964</v>
      </c>
      <c r="J165" s="20">
        <f t="shared" si="103"/>
        <v>36.548971992671333</v>
      </c>
      <c r="K165" s="20">
        <f t="shared" si="103"/>
        <v>35.284087499491328</v>
      </c>
      <c r="L165" s="20">
        <f t="shared" si="103"/>
        <v>34.43281708671185</v>
      </c>
      <c r="M165" s="20">
        <f t="shared" si="103"/>
        <v>33.246526001822005</v>
      </c>
      <c r="N165" s="20">
        <f t="shared" si="103"/>
        <v>34.082096936836585</v>
      </c>
      <c r="O165" s="20">
        <f t="shared" si="103"/>
        <v>30.415767754354444</v>
      </c>
      <c r="P165" s="20">
        <f t="shared" si="103"/>
        <v>33.281153257937746</v>
      </c>
      <c r="Q165" s="20">
        <f t="shared" si="103"/>
        <v>34.865909999495805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18.411579666234413</v>
      </c>
      <c r="C166" s="20">
        <f t="shared" si="104"/>
        <v>18.657938328167599</v>
      </c>
      <c r="D166" s="20">
        <f t="shared" si="104"/>
        <v>18.766857424526084</v>
      </c>
      <c r="E166" s="20">
        <f t="shared" si="104"/>
        <v>19.153166931481106</v>
      </c>
      <c r="F166" s="20">
        <f t="shared" si="104"/>
        <v>19.509569159597177</v>
      </c>
      <c r="G166" s="20">
        <f t="shared" si="104"/>
        <v>19.687488004686038</v>
      </c>
      <c r="H166" s="20">
        <f t="shared" si="104"/>
        <v>19.968618062841248</v>
      </c>
      <c r="I166" s="20">
        <f t="shared" si="104"/>
        <v>20.212609283212849</v>
      </c>
      <c r="J166" s="20">
        <f t="shared" si="104"/>
        <v>18.027382494556342</v>
      </c>
      <c r="K166" s="20">
        <f t="shared" si="104"/>
        <v>24.819904742944654</v>
      </c>
      <c r="L166" s="20">
        <f t="shared" si="104"/>
        <v>22.508392802315377</v>
      </c>
      <c r="M166" s="20">
        <f t="shared" si="104"/>
        <v>24.103480103355807</v>
      </c>
      <c r="N166" s="20">
        <f t="shared" si="104"/>
        <v>22.875092433866644</v>
      </c>
      <c r="O166" s="20">
        <f t="shared" si="104"/>
        <v>22.296681663888108</v>
      </c>
      <c r="P166" s="20">
        <f t="shared" si="104"/>
        <v>20.566225767888586</v>
      </c>
      <c r="Q166" s="20">
        <f t="shared" si="104"/>
        <v>19.850422247113261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11.839028515208149</v>
      </c>
      <c r="C167" s="21">
        <f t="shared" si="105"/>
        <v>12.288885318209561</v>
      </c>
      <c r="D167" s="21">
        <f t="shared" si="105"/>
        <v>13.354236930523591</v>
      </c>
      <c r="E167" s="21">
        <f t="shared" si="105"/>
        <v>12.223845461729006</v>
      </c>
      <c r="F167" s="21">
        <f t="shared" si="105"/>
        <v>12.595307329486667</v>
      </c>
      <c r="G167" s="21">
        <f t="shared" si="105"/>
        <v>12.321270018633093</v>
      </c>
      <c r="H167" s="21">
        <f t="shared" si="105"/>
        <v>12.088784968734824</v>
      </c>
      <c r="I167" s="21">
        <f t="shared" si="105"/>
        <v>11.367698853583605</v>
      </c>
      <c r="J167" s="21">
        <f t="shared" si="105"/>
        <v>12.46406678104314</v>
      </c>
      <c r="K167" s="21">
        <f t="shared" si="105"/>
        <v>12.38266131885163</v>
      </c>
      <c r="L167" s="21">
        <f t="shared" si="105"/>
        <v>10.164097068347143</v>
      </c>
      <c r="M167" s="21">
        <f t="shared" si="105"/>
        <v>8.5923156994850718</v>
      </c>
      <c r="N167" s="21">
        <f t="shared" si="105"/>
        <v>9.5854177935037193</v>
      </c>
      <c r="O167" s="21">
        <f t="shared" si="105"/>
        <v>7.88241747787617</v>
      </c>
      <c r="P167" s="21">
        <f t="shared" si="105"/>
        <v>8.6712131499863361</v>
      </c>
      <c r="Q167" s="21">
        <f t="shared" si="105"/>
        <v>10.431682232930736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4.042157691190492</v>
      </c>
      <c r="C168" s="20">
        <f t="shared" si="106"/>
        <v>4.0872978288807262</v>
      </c>
      <c r="D168" s="20">
        <f t="shared" si="106"/>
        <v>4.1269378436788582</v>
      </c>
      <c r="E168" s="20">
        <f t="shared" si="106"/>
        <v>4.0589134643756086</v>
      </c>
      <c r="F168" s="20">
        <f t="shared" si="106"/>
        <v>4.0201989812764811</v>
      </c>
      <c r="G168" s="20">
        <f t="shared" si="106"/>
        <v>3.9335917801496221</v>
      </c>
      <c r="H168" s="20">
        <f t="shared" si="106"/>
        <v>3.9064066910049053</v>
      </c>
      <c r="I168" s="20">
        <f t="shared" si="106"/>
        <v>3.8702474423961526</v>
      </c>
      <c r="J168" s="20">
        <f t="shared" si="106"/>
        <v>3.8383220269886102</v>
      </c>
      <c r="K168" s="20">
        <f t="shared" si="106"/>
        <v>3.8269513771863979</v>
      </c>
      <c r="L168" s="20">
        <f t="shared" si="106"/>
        <v>3.764846752867447</v>
      </c>
      <c r="M168" s="20">
        <f t="shared" si="106"/>
        <v>3.7009826471528622</v>
      </c>
      <c r="N168" s="20">
        <f t="shared" si="106"/>
        <v>3.7265517676711037</v>
      </c>
      <c r="O168" s="20">
        <f t="shared" si="106"/>
        <v>3.6906824707635266</v>
      </c>
      <c r="P168" s="20">
        <f t="shared" si="106"/>
        <v>3.6618472234236203</v>
      </c>
      <c r="Q168" s="20">
        <f t="shared" si="106"/>
        <v>3.6722432349904017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12.779952730433783</v>
      </c>
      <c r="C169" s="20">
        <f t="shared" si="107"/>
        <v>13.575355061519</v>
      </c>
      <c r="D169" s="20">
        <f t="shared" si="107"/>
        <v>14.902775191441338</v>
      </c>
      <c r="E169" s="20">
        <f t="shared" si="107"/>
        <v>13.800387754424181</v>
      </c>
      <c r="F169" s="20">
        <f t="shared" si="107"/>
        <v>14.164794714350428</v>
      </c>
      <c r="G169" s="20">
        <f t="shared" si="107"/>
        <v>13.845025713694554</v>
      </c>
      <c r="H169" s="20">
        <f t="shared" si="107"/>
        <v>13.602406168182169</v>
      </c>
      <c r="I169" s="20">
        <f t="shared" si="107"/>
        <v>12.749300756726717</v>
      </c>
      <c r="J169" s="20">
        <f t="shared" si="107"/>
        <v>14.273351179174561</v>
      </c>
      <c r="K169" s="20">
        <f t="shared" si="107"/>
        <v>15.135855163503491</v>
      </c>
      <c r="L169" s="20">
        <f t="shared" si="107"/>
        <v>12.947311679242379</v>
      </c>
      <c r="M169" s="20">
        <f t="shared" si="107"/>
        <v>10.663827317568456</v>
      </c>
      <c r="N169" s="20">
        <f t="shared" si="107"/>
        <v>12.781162898503329</v>
      </c>
      <c r="O169" s="20">
        <f t="shared" si="107"/>
        <v>10.207322671277471</v>
      </c>
      <c r="P169" s="20">
        <f t="shared" si="107"/>
        <v>10.821877319871037</v>
      </c>
      <c r="Q169" s="20">
        <f t="shared" si="107"/>
        <v>13.662938443593658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45.624795413546764</v>
      </c>
      <c r="C171" s="21">
        <f t="shared" si="109"/>
        <v>46.155019977971101</v>
      </c>
      <c r="D171" s="21">
        <f t="shared" si="109"/>
        <v>44.660847732742582</v>
      </c>
      <c r="E171" s="21">
        <f t="shared" si="109"/>
        <v>44.370811876299314</v>
      </c>
      <c r="F171" s="21">
        <f t="shared" si="109"/>
        <v>41.939410699348421</v>
      </c>
      <c r="G171" s="21">
        <f t="shared" si="109"/>
        <v>42.559194098354347</v>
      </c>
      <c r="H171" s="21">
        <f t="shared" si="109"/>
        <v>42.483056250331607</v>
      </c>
      <c r="I171" s="21">
        <f t="shared" si="109"/>
        <v>42.413615712753348</v>
      </c>
      <c r="J171" s="21">
        <f t="shared" si="109"/>
        <v>42.459608842165281</v>
      </c>
      <c r="K171" s="21">
        <f t="shared" si="109"/>
        <v>35.317941508492744</v>
      </c>
      <c r="L171" s="21">
        <f t="shared" si="109"/>
        <v>33.86160577152372</v>
      </c>
      <c r="M171" s="21">
        <f t="shared" si="109"/>
        <v>32.638204241651337</v>
      </c>
      <c r="N171" s="21">
        <f t="shared" si="109"/>
        <v>29.177324863134583</v>
      </c>
      <c r="O171" s="21">
        <f t="shared" si="109"/>
        <v>27.186319468174197</v>
      </c>
      <c r="P171" s="21">
        <f t="shared" si="109"/>
        <v>26.526123287784078</v>
      </c>
      <c r="Q171" s="21">
        <f t="shared" si="109"/>
        <v>27.526763564598038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119.06910028414056</v>
      </c>
      <c r="C172" s="20">
        <f t="shared" si="110"/>
        <v>113.80555253639166</v>
      </c>
      <c r="D172" s="20">
        <f t="shared" si="110"/>
        <v>112.78762491090694</v>
      </c>
      <c r="E172" s="20">
        <f t="shared" si="110"/>
        <v>110.64257328820352</v>
      </c>
      <c r="F172" s="20">
        <f t="shared" si="110"/>
        <v>113.58636109269062</v>
      </c>
      <c r="G172" s="20">
        <f t="shared" si="110"/>
        <v>109.90245111505202</v>
      </c>
      <c r="H172" s="20">
        <f t="shared" si="110"/>
        <v>109.92916405658649</v>
      </c>
      <c r="I172" s="20">
        <f t="shared" si="110"/>
        <v>109.89427855288004</v>
      </c>
      <c r="J172" s="20">
        <f t="shared" si="110"/>
        <v>104.14487462764166</v>
      </c>
      <c r="K172" s="20">
        <f t="shared" si="110"/>
        <v>104.31822575125712</v>
      </c>
      <c r="L172" s="20">
        <f t="shared" si="110"/>
        <v>102.81301122845797</v>
      </c>
      <c r="M172" s="20">
        <f t="shared" si="110"/>
        <v>99.430004261836601</v>
      </c>
      <c r="N172" s="20">
        <f t="shared" si="110"/>
        <v>93.948418122432201</v>
      </c>
      <c r="O172" s="20">
        <f t="shared" si="110"/>
        <v>92.459026659959335</v>
      </c>
      <c r="P172" s="20">
        <f t="shared" si="110"/>
        <v>94.104119805020019</v>
      </c>
      <c r="Q172" s="20">
        <f t="shared" si="110"/>
        <v>91.142242188354658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44.521905933586694</v>
      </c>
      <c r="C173" s="20">
        <f t="shared" si="111"/>
        <v>47.474254660240433</v>
      </c>
      <c r="D173" s="20">
        <f t="shared" si="111"/>
        <v>45.475313783839937</v>
      </c>
      <c r="E173" s="20">
        <f t="shared" si="111"/>
        <v>45.033423376298821</v>
      </c>
      <c r="F173" s="20">
        <f t="shared" si="111"/>
        <v>41.972455733150007</v>
      </c>
      <c r="G173" s="20">
        <f t="shared" si="111"/>
        <v>42.304965587999213</v>
      </c>
      <c r="H173" s="20">
        <f t="shared" si="111"/>
        <v>42.071594012862221</v>
      </c>
      <c r="I173" s="20">
        <f t="shared" si="111"/>
        <v>41.907259904750134</v>
      </c>
      <c r="J173" s="20">
        <f t="shared" si="111"/>
        <v>41.626215243459392</v>
      </c>
      <c r="K173" s="20">
        <f t="shared" si="111"/>
        <v>34.248134365916385</v>
      </c>
      <c r="L173" s="20">
        <f t="shared" si="111"/>
        <v>33.26411197305665</v>
      </c>
      <c r="M173" s="20">
        <f t="shared" si="111"/>
        <v>32.292124357694235</v>
      </c>
      <c r="N173" s="20">
        <f t="shared" si="111"/>
        <v>28.869732508508882</v>
      </c>
      <c r="O173" s="20">
        <f t="shared" si="111"/>
        <v>26.897563670616051</v>
      </c>
      <c r="P173" s="20">
        <f t="shared" si="111"/>
        <v>26.292812210545154</v>
      </c>
      <c r="Q173" s="20">
        <f t="shared" si="111"/>
        <v>27.294089398303903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47.833442004406095</v>
      </c>
      <c r="C174" s="20">
        <f t="shared" si="112"/>
        <v>43.586207787953498</v>
      </c>
      <c r="D174" s="20">
        <f t="shared" si="112"/>
        <v>42.313200366785324</v>
      </c>
      <c r="E174" s="20">
        <f t="shared" si="112"/>
        <v>42.609002210483169</v>
      </c>
      <c r="F174" s="20">
        <f t="shared" si="112"/>
        <v>40.451196188116022</v>
      </c>
      <c r="G174" s="20">
        <f t="shared" si="112"/>
        <v>41.921784006258207</v>
      </c>
      <c r="H174" s="20">
        <f t="shared" si="112"/>
        <v>42.183175320276533</v>
      </c>
      <c r="I174" s="20">
        <f t="shared" si="112"/>
        <v>42.497963403946635</v>
      </c>
      <c r="J174" s="20">
        <f t="shared" si="112"/>
        <v>42.767701512408657</v>
      </c>
      <c r="K174" s="20">
        <f t="shared" si="112"/>
        <v>35.299560402336112</v>
      </c>
      <c r="L174" s="20">
        <f t="shared" si="112"/>
        <v>32.394565535567693</v>
      </c>
      <c r="M174" s="20">
        <f t="shared" si="112"/>
        <v>30.626627210219155</v>
      </c>
      <c r="N174" s="20">
        <f t="shared" si="112"/>
        <v>27.30950091782633</v>
      </c>
      <c r="O174" s="20">
        <f t="shared" si="112"/>
        <v>25.750901464018369</v>
      </c>
      <c r="P174" s="20">
        <f t="shared" si="112"/>
        <v>25.290438333600772</v>
      </c>
      <c r="Q174" s="20">
        <f t="shared" si="112"/>
        <v>26.421208216633882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28.112351836136042</v>
      </c>
      <c r="C175" s="24">
        <f t="shared" si="113"/>
        <v>31.875291798930263</v>
      </c>
      <c r="D175" s="24">
        <f t="shared" si="113"/>
        <v>27.766856619281096</v>
      </c>
      <c r="E175" s="24">
        <f t="shared" si="113"/>
        <v>39.309436249661346</v>
      </c>
      <c r="F175" s="24">
        <f t="shared" si="113"/>
        <v>41.413004475947993</v>
      </c>
      <c r="G175" s="24">
        <f t="shared" si="113"/>
        <v>45.388056794375906</v>
      </c>
      <c r="H175" s="24">
        <f t="shared" si="113"/>
        <v>44.072966529002606</v>
      </c>
      <c r="I175" s="24">
        <f t="shared" si="113"/>
        <v>38.90614816568575</v>
      </c>
      <c r="J175" s="24">
        <f t="shared" si="113"/>
        <v>48.112911348269172</v>
      </c>
      <c r="K175" s="24">
        <f t="shared" si="113"/>
        <v>51.254608728286577</v>
      </c>
      <c r="L175" s="24">
        <f t="shared" si="113"/>
        <v>49.58049768459987</v>
      </c>
      <c r="M175" s="24">
        <f t="shared" si="113"/>
        <v>45.063508957653205</v>
      </c>
      <c r="N175" s="24">
        <f t="shared" si="113"/>
        <v>54.781887256046375</v>
      </c>
      <c r="O175" s="24">
        <f t="shared" si="113"/>
        <v>39.629119798008034</v>
      </c>
      <c r="P175" s="24">
        <f t="shared" si="113"/>
        <v>46.513431987046786</v>
      </c>
      <c r="Q175" s="24">
        <f t="shared" si="113"/>
        <v>49.917041068708535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43.485667594741855</v>
      </c>
      <c r="C176" s="22">
        <f t="shared" si="114"/>
        <v>46.830152466283387</v>
      </c>
      <c r="D176" s="22">
        <f t="shared" si="114"/>
        <v>38.183446722618456</v>
      </c>
      <c r="E176" s="22">
        <f t="shared" si="114"/>
        <v>56.809138814875517</v>
      </c>
      <c r="F176" s="22">
        <f t="shared" si="114"/>
        <v>58.310724347889575</v>
      </c>
      <c r="G176" s="22">
        <f t="shared" si="114"/>
        <v>62.914675864410505</v>
      </c>
      <c r="H176" s="22">
        <f t="shared" si="114"/>
        <v>61.977332596165965</v>
      </c>
      <c r="I176" s="22">
        <f t="shared" si="114"/>
        <v>54.739320647268507</v>
      </c>
      <c r="J176" s="22">
        <f t="shared" si="114"/>
        <v>66.71633517168965</v>
      </c>
      <c r="K176" s="22">
        <f t="shared" si="114"/>
        <v>66.338080058055596</v>
      </c>
      <c r="L176" s="22">
        <f t="shared" si="114"/>
        <v>63.699493031884174</v>
      </c>
      <c r="M176" s="22">
        <f t="shared" si="114"/>
        <v>57.62791887679473</v>
      </c>
      <c r="N176" s="22">
        <f t="shared" si="114"/>
        <v>69.019358070893361</v>
      </c>
      <c r="O176" s="22">
        <f t="shared" si="114"/>
        <v>49.629262299296634</v>
      </c>
      <c r="P176" s="22">
        <f t="shared" si="114"/>
        <v>60.000143634167081</v>
      </c>
      <c r="Q176" s="22">
        <f t="shared" si="114"/>
        <v>63.530973712354708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232.54925399412664</v>
      </c>
      <c r="C177" s="20">
        <f t="shared" si="115"/>
        <v>237.47820925110355</v>
      </c>
      <c r="D177" s="20">
        <f t="shared" si="115"/>
        <v>241.917087843833</v>
      </c>
      <c r="E177" s="20">
        <f t="shared" si="115"/>
        <v>256.6169726367313</v>
      </c>
      <c r="F177" s="20">
        <f t="shared" si="115"/>
        <v>254.23964545576365</v>
      </c>
      <c r="G177" s="20">
        <f t="shared" si="115"/>
        <v>256.61524613191779</v>
      </c>
      <c r="H177" s="20">
        <f t="shared" si="115"/>
        <v>238.99983400040804</v>
      </c>
      <c r="I177" s="20">
        <f t="shared" si="115"/>
        <v>227.12611268389048</v>
      </c>
      <c r="J177" s="20">
        <f t="shared" si="115"/>
        <v>228.12872115363459</v>
      </c>
      <c r="K177" s="20">
        <f t="shared" si="115"/>
        <v>213.43052173154192</v>
      </c>
      <c r="L177" s="20">
        <f t="shared" si="115"/>
        <v>207.78034811572346</v>
      </c>
      <c r="M177" s="20">
        <f t="shared" si="115"/>
        <v>196.97410595210502</v>
      </c>
      <c r="N177" s="20">
        <f t="shared" si="115"/>
        <v>206.10971014964034</v>
      </c>
      <c r="O177" s="20">
        <f t="shared" si="115"/>
        <v>179.72671203572074</v>
      </c>
      <c r="P177" s="20">
        <f t="shared" si="115"/>
        <v>193.90529608602813</v>
      </c>
      <c r="Q177" s="20">
        <f t="shared" si="115"/>
        <v>201.14999481814573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32.927222861541772</v>
      </c>
      <c r="C178" s="20">
        <f t="shared" si="116"/>
        <v>37.309952120885981</v>
      </c>
      <c r="D178" s="20">
        <f t="shared" si="116"/>
        <v>28.884106958888786</v>
      </c>
      <c r="E178" s="20">
        <f t="shared" si="116"/>
        <v>47.545932318640936</v>
      </c>
      <c r="F178" s="20">
        <f t="shared" si="116"/>
        <v>48.371269878632269</v>
      </c>
      <c r="G178" s="20">
        <f t="shared" si="116"/>
        <v>54.109747548529022</v>
      </c>
      <c r="H178" s="20">
        <f t="shared" si="116"/>
        <v>52.778504389873909</v>
      </c>
      <c r="I178" s="20">
        <f t="shared" si="116"/>
        <v>44.145206858849221</v>
      </c>
      <c r="J178" s="20">
        <f t="shared" si="116"/>
        <v>55.216164827384667</v>
      </c>
      <c r="K178" s="20">
        <f t="shared" si="116"/>
        <v>54.468224797665556</v>
      </c>
      <c r="L178" s="20">
        <f t="shared" si="116"/>
        <v>52.329001830290785</v>
      </c>
      <c r="M178" s="20">
        <f t="shared" si="116"/>
        <v>46.457255649581995</v>
      </c>
      <c r="N178" s="20">
        <f t="shared" si="116"/>
        <v>56.866327100896719</v>
      </c>
      <c r="O178" s="20">
        <f t="shared" si="116"/>
        <v>39.841910009254846</v>
      </c>
      <c r="P178" s="20">
        <f t="shared" si="116"/>
        <v>48.862681986645107</v>
      </c>
      <c r="Q178" s="20">
        <f t="shared" si="116"/>
        <v>51.735850140314298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5.7425396065502641</v>
      </c>
      <c r="C179" s="21">
        <f t="shared" si="117"/>
        <v>5.8964705478190034</v>
      </c>
      <c r="D179" s="21">
        <f t="shared" si="117"/>
        <v>6.4580106230368335</v>
      </c>
      <c r="E179" s="21">
        <f t="shared" si="117"/>
        <v>5.5912366474076194</v>
      </c>
      <c r="F179" s="21">
        <f t="shared" si="117"/>
        <v>5.6602928334177545</v>
      </c>
      <c r="G179" s="21">
        <f t="shared" si="117"/>
        <v>5.8967643059320567</v>
      </c>
      <c r="H179" s="21">
        <f t="shared" si="117"/>
        <v>5.2556062535812851</v>
      </c>
      <c r="I179" s="21">
        <f t="shared" si="117"/>
        <v>4.8495633207112148</v>
      </c>
      <c r="J179" s="21">
        <f t="shared" si="117"/>
        <v>5.8229748162659432</v>
      </c>
      <c r="K179" s="21">
        <f t="shared" si="117"/>
        <v>5.1773924047457207</v>
      </c>
      <c r="L179" s="21">
        <f t="shared" si="117"/>
        <v>4.8702904627337418</v>
      </c>
      <c r="M179" s="21">
        <f t="shared" si="117"/>
        <v>4.4820969648797542</v>
      </c>
      <c r="N179" s="21">
        <f t="shared" si="117"/>
        <v>4.9805509846090574</v>
      </c>
      <c r="O179" s="21">
        <f t="shared" si="117"/>
        <v>2.9264051567950662</v>
      </c>
      <c r="P179" s="21">
        <f t="shared" si="117"/>
        <v>2.2312530182512473</v>
      </c>
      <c r="Q179" s="21">
        <f t="shared" si="117"/>
        <v>4.2699033247761653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289.14285172976014</v>
      </c>
      <c r="C180" s="21">
        <f t="shared" si="118"/>
        <v>283.69525168618043</v>
      </c>
      <c r="D180" s="21">
        <f t="shared" si="118"/>
        <v>262.74504659022489</v>
      </c>
      <c r="E180" s="21">
        <f t="shared" si="118"/>
        <v>255.47933996554616</v>
      </c>
      <c r="F180" s="21">
        <f t="shared" si="118"/>
        <v>237.84643759916972</v>
      </c>
      <c r="G180" s="21">
        <f t="shared" si="118"/>
        <v>251.28514616547932</v>
      </c>
      <c r="H180" s="21">
        <f t="shared" si="118"/>
        <v>252.06179223025305</v>
      </c>
      <c r="I180" s="21">
        <f t="shared" si="118"/>
        <v>260.89813246419044</v>
      </c>
      <c r="J180" s="21">
        <f t="shared" si="118"/>
        <v>262.28862482379412</v>
      </c>
      <c r="K180" s="21">
        <f t="shared" si="118"/>
        <v>196.32481254056486</v>
      </c>
      <c r="L180" s="21">
        <f t="shared" si="118"/>
        <v>151.43817598837498</v>
      </c>
      <c r="M180" s="21">
        <f t="shared" si="118"/>
        <v>138.84120351774638</v>
      </c>
      <c r="N180" s="21">
        <f t="shared" si="118"/>
        <v>141.64456756071573</v>
      </c>
      <c r="O180" s="21">
        <f t="shared" si="118"/>
        <v>135.19467007929094</v>
      </c>
      <c r="P180" s="21">
        <f t="shared" si="118"/>
        <v>116.280348854438</v>
      </c>
      <c r="Q180" s="21">
        <f t="shared" si="118"/>
        <v>114.6411101133375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305.92616464445086</v>
      </c>
      <c r="C181" s="20">
        <f t="shared" si="119"/>
        <v>316.97129594279812</v>
      </c>
      <c r="D181" s="20">
        <f t="shared" si="119"/>
        <v>296.10602444497732</v>
      </c>
      <c r="E181" s="20">
        <f t="shared" si="119"/>
        <v>285.87212466441309</v>
      </c>
      <c r="F181" s="20">
        <f t="shared" si="119"/>
        <v>269.109626670529</v>
      </c>
      <c r="G181" s="20">
        <f t="shared" si="119"/>
        <v>283.2186653824254</v>
      </c>
      <c r="H181" s="20">
        <f t="shared" si="119"/>
        <v>282.0188236559959</v>
      </c>
      <c r="I181" s="20">
        <f t="shared" si="119"/>
        <v>296.32188768417569</v>
      </c>
      <c r="J181" s="20">
        <f t="shared" si="119"/>
        <v>291.45092549457519</v>
      </c>
      <c r="K181" s="20">
        <f t="shared" si="119"/>
        <v>233.05443245839882</v>
      </c>
      <c r="L181" s="20">
        <f t="shared" si="119"/>
        <v>223.57989546027889</v>
      </c>
      <c r="M181" s="20">
        <f t="shared" si="119"/>
        <v>214.13333402062867</v>
      </c>
      <c r="N181" s="20">
        <f t="shared" si="119"/>
        <v>201.3259955183286</v>
      </c>
      <c r="O181" s="20">
        <f t="shared" si="119"/>
        <v>188.57444722074351</v>
      </c>
      <c r="P181" s="20">
        <f t="shared" si="119"/>
        <v>170.28033901898007</v>
      </c>
      <c r="Q181" s="20">
        <f t="shared" si="119"/>
        <v>184.62342116931856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159.84622166022282</v>
      </c>
      <c r="C182" s="20">
        <f t="shared" si="120"/>
        <v>171.07096713826633</v>
      </c>
      <c r="D182" s="20">
        <f t="shared" si="120"/>
        <v>160.75651580457466</v>
      </c>
      <c r="E182" s="20">
        <f t="shared" si="120"/>
        <v>160.89500942597959</v>
      </c>
      <c r="F182" s="20">
        <f t="shared" si="120"/>
        <v>148.94655482455917</v>
      </c>
      <c r="G182" s="20">
        <f t="shared" si="120"/>
        <v>150.20322650511216</v>
      </c>
      <c r="H182" s="20">
        <f t="shared" si="120"/>
        <v>144.09428809861501</v>
      </c>
      <c r="I182" s="20">
        <f t="shared" si="120"/>
        <v>140.80139373963914</v>
      </c>
      <c r="J182" s="20">
        <f t="shared" si="120"/>
        <v>135.39289733169647</v>
      </c>
      <c r="K182" s="20">
        <f t="shared" si="120"/>
        <v>107.2930167203736</v>
      </c>
      <c r="L182" s="20">
        <f t="shared" si="120"/>
        <v>97.901799603864561</v>
      </c>
      <c r="M182" s="20">
        <f t="shared" si="120"/>
        <v>93.092933766603522</v>
      </c>
      <c r="N182" s="20">
        <f t="shared" si="120"/>
        <v>84.369682971708983</v>
      </c>
      <c r="O182" s="20">
        <f t="shared" si="120"/>
        <v>84.616770455774756</v>
      </c>
      <c r="P182" s="20">
        <f t="shared" si="120"/>
        <v>80.611673482734105</v>
      </c>
      <c r="Q182" s="20">
        <f t="shared" si="120"/>
        <v>91.085546251577981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 t="str">
        <f t="shared" si="121"/>
        <v/>
      </c>
      <c r="J183" s="18" t="str">
        <f t="shared" si="121"/>
        <v/>
      </c>
      <c r="K183" s="18" t="str">
        <f t="shared" si="121"/>
        <v/>
      </c>
      <c r="L183" s="18" t="str">
        <f t="shared" si="121"/>
        <v/>
      </c>
      <c r="M183" s="18" t="str">
        <f t="shared" si="121"/>
        <v/>
      </c>
      <c r="N183" s="18" t="str">
        <f t="shared" si="121"/>
        <v/>
      </c>
      <c r="O183" s="18" t="str">
        <f t="shared" si="121"/>
        <v/>
      </c>
      <c r="P183" s="18" t="str">
        <f t="shared" si="121"/>
        <v/>
      </c>
      <c r="Q183" s="18" t="str">
        <f t="shared" si="121"/>
        <v/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88.193322069239017</v>
      </c>
      <c r="C188" s="24">
        <f t="shared" si="124"/>
        <v>87.706623276269653</v>
      </c>
      <c r="D188" s="24">
        <f t="shared" si="124"/>
        <v>90.171250788540107</v>
      </c>
      <c r="E188" s="24">
        <f t="shared" si="124"/>
        <v>93.801549465971917</v>
      </c>
      <c r="F188" s="24">
        <f t="shared" si="124"/>
        <v>95.828730630573745</v>
      </c>
      <c r="G188" s="24">
        <f t="shared" si="124"/>
        <v>97.962698598972764</v>
      </c>
      <c r="H188" s="24">
        <f t="shared" si="124"/>
        <v>101.30303764842026</v>
      </c>
      <c r="I188" s="24">
        <f t="shared" si="124"/>
        <v>95.018050143812573</v>
      </c>
      <c r="J188" s="24">
        <f t="shared" si="124"/>
        <v>93.288672191791179</v>
      </c>
      <c r="K188" s="24">
        <f t="shared" si="124"/>
        <v>94.3961213088336</v>
      </c>
      <c r="L188" s="24">
        <f t="shared" si="124"/>
        <v>90.715790034863176</v>
      </c>
      <c r="M188" s="24">
        <f t="shared" si="124"/>
        <v>89.108181167369551</v>
      </c>
      <c r="N188" s="24">
        <f t="shared" si="124"/>
        <v>88.222154107116921</v>
      </c>
      <c r="O188" s="24">
        <f t="shared" si="124"/>
        <v>78.760205098353225</v>
      </c>
      <c r="P188" s="24">
        <f t="shared" si="124"/>
        <v>83.991551302725767</v>
      </c>
      <c r="Q188" s="24">
        <f t="shared" si="124"/>
        <v>86.781291608083237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92.347991171286736</v>
      </c>
      <c r="C189" s="22">
        <f t="shared" si="125"/>
        <v>89.700361042284413</v>
      </c>
      <c r="D189" s="22">
        <f t="shared" si="125"/>
        <v>91.834811914606831</v>
      </c>
      <c r="E189" s="22">
        <f t="shared" si="125"/>
        <v>95.587329107934124</v>
      </c>
      <c r="F189" s="22">
        <f t="shared" si="125"/>
        <v>98.179553135147941</v>
      </c>
      <c r="G189" s="22">
        <f t="shared" si="125"/>
        <v>99.824327035249155</v>
      </c>
      <c r="H189" s="22">
        <f t="shared" si="125"/>
        <v>103.61877459790176</v>
      </c>
      <c r="I189" s="22">
        <f t="shared" si="125"/>
        <v>96.167286592288761</v>
      </c>
      <c r="J189" s="22">
        <f t="shared" si="125"/>
        <v>93.88252772116887</v>
      </c>
      <c r="K189" s="22">
        <f t="shared" si="125"/>
        <v>97.396559931821287</v>
      </c>
      <c r="L189" s="22">
        <f t="shared" si="125"/>
        <v>93.716443814457918</v>
      </c>
      <c r="M189" s="22">
        <f t="shared" si="125"/>
        <v>92.077466152272095</v>
      </c>
      <c r="N189" s="22">
        <f t="shared" si="125"/>
        <v>91.742699488286291</v>
      </c>
      <c r="O189" s="22">
        <f t="shared" si="125"/>
        <v>81.522025509308719</v>
      </c>
      <c r="P189" s="22">
        <f t="shared" si="125"/>
        <v>87.087538764134536</v>
      </c>
      <c r="Q189" s="22">
        <f t="shared" si="125"/>
        <v>89.643484944591492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110.78742978842952</v>
      </c>
      <c r="C190" s="20">
        <f t="shared" si="126"/>
        <v>110.66646117479054</v>
      </c>
      <c r="D190" s="20">
        <f t="shared" si="126"/>
        <v>110.44072416166046</v>
      </c>
      <c r="E190" s="20">
        <f t="shared" si="126"/>
        <v>110.01868513670756</v>
      </c>
      <c r="F190" s="20">
        <f t="shared" si="126"/>
        <v>104.76182521602229</v>
      </c>
      <c r="G190" s="20">
        <f t="shared" si="126"/>
        <v>104.88684260994965</v>
      </c>
      <c r="H190" s="20">
        <f t="shared" si="126"/>
        <v>104.84853718548203</v>
      </c>
      <c r="I190" s="20">
        <f t="shared" si="126"/>
        <v>102.78713209310614</v>
      </c>
      <c r="J190" s="20">
        <f t="shared" si="126"/>
        <v>100.59918886238408</v>
      </c>
      <c r="K190" s="20">
        <f t="shared" si="126"/>
        <v>99.116524784048266</v>
      </c>
      <c r="L190" s="20">
        <f t="shared" si="126"/>
        <v>98.240053168345796</v>
      </c>
      <c r="M190" s="20">
        <f t="shared" si="126"/>
        <v>97.160757823555898</v>
      </c>
      <c r="N190" s="20">
        <f t="shared" si="126"/>
        <v>96.071231129444186</v>
      </c>
      <c r="O190" s="20">
        <f t="shared" si="126"/>
        <v>93.138286028456889</v>
      </c>
      <c r="P190" s="20">
        <f t="shared" si="126"/>
        <v>91.193346439143198</v>
      </c>
      <c r="Q190" s="20">
        <f t="shared" si="126"/>
        <v>87.328230481512392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111.22771454198526</v>
      </c>
      <c r="C191" s="20">
        <f t="shared" si="127"/>
        <v>106.51185164875245</v>
      </c>
      <c r="D191" s="20">
        <f t="shared" si="127"/>
        <v>111.10075769444481</v>
      </c>
      <c r="E191" s="20">
        <f t="shared" si="127"/>
        <v>112.38717013086514</v>
      </c>
      <c r="F191" s="20">
        <f t="shared" si="127"/>
        <v>113.09250388546909</v>
      </c>
      <c r="G191" s="20">
        <f t="shared" si="127"/>
        <v>114.94058892200243</v>
      </c>
      <c r="H191" s="20">
        <f t="shared" si="127"/>
        <v>118.12934605861331</v>
      </c>
      <c r="I191" s="20">
        <f t="shared" si="127"/>
        <v>107.5289847657793</v>
      </c>
      <c r="J191" s="20">
        <f t="shared" si="127"/>
        <v>106.16229908647171</v>
      </c>
      <c r="K191" s="20">
        <f t="shared" si="127"/>
        <v>102.24109858854136</v>
      </c>
      <c r="L191" s="20">
        <f t="shared" si="127"/>
        <v>99.512247077129587</v>
      </c>
      <c r="M191" s="20">
        <f t="shared" si="127"/>
        <v>96.40182887189664</v>
      </c>
      <c r="N191" s="20">
        <f t="shared" si="127"/>
        <v>97.078393188577067</v>
      </c>
      <c r="O191" s="20">
        <f t="shared" si="127"/>
        <v>85.298582518560082</v>
      </c>
      <c r="P191" s="20">
        <f t="shared" si="127"/>
        <v>93.413572008173418</v>
      </c>
      <c r="Q191" s="20">
        <f t="shared" si="127"/>
        <v>97.290175849961869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57.120430894223375</v>
      </c>
      <c r="C192" s="20">
        <f t="shared" si="128"/>
        <v>57.884738638547724</v>
      </c>
      <c r="D192" s="20">
        <f t="shared" si="128"/>
        <v>58.222651290769306</v>
      </c>
      <c r="E192" s="20">
        <f t="shared" si="128"/>
        <v>59.421145167765296</v>
      </c>
      <c r="F192" s="20">
        <f t="shared" si="128"/>
        <v>60.449473111737831</v>
      </c>
      <c r="G192" s="20">
        <f t="shared" si="128"/>
        <v>60.914950569615591</v>
      </c>
      <c r="H192" s="20">
        <f t="shared" si="128"/>
        <v>61.422806875651283</v>
      </c>
      <c r="I192" s="20">
        <f t="shared" si="128"/>
        <v>62.132550205495562</v>
      </c>
      <c r="J192" s="20">
        <f t="shared" si="128"/>
        <v>55.310112076614764</v>
      </c>
      <c r="K192" s="20">
        <f t="shared" si="128"/>
        <v>75.847525414265988</v>
      </c>
      <c r="L192" s="20">
        <f t="shared" si="128"/>
        <v>67.859428364261518</v>
      </c>
      <c r="M192" s="20">
        <f t="shared" si="128"/>
        <v>72.621966049402914</v>
      </c>
      <c r="N192" s="20">
        <f t="shared" si="128"/>
        <v>66.168925020762472</v>
      </c>
      <c r="O192" s="20">
        <f t="shared" si="128"/>
        <v>61.927450037580527</v>
      </c>
      <c r="P192" s="20">
        <f t="shared" si="128"/>
        <v>57.081319583246909</v>
      </c>
      <c r="Q192" s="20">
        <f t="shared" si="128"/>
        <v>55.03968675455414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16.576026617213365</v>
      </c>
      <c r="C193" s="21">
        <f t="shared" si="129"/>
        <v>15.729174632391111</v>
      </c>
      <c r="D193" s="21">
        <f t="shared" si="129"/>
        <v>16.042334581187408</v>
      </c>
      <c r="E193" s="21">
        <f t="shared" si="129"/>
        <v>12.957950829786048</v>
      </c>
      <c r="F193" s="21">
        <f t="shared" si="129"/>
        <v>14.125142258244992</v>
      </c>
      <c r="G193" s="21">
        <f t="shared" si="129"/>
        <v>15.567467801826142</v>
      </c>
      <c r="H193" s="21">
        <f t="shared" si="129"/>
        <v>15.844924010203377</v>
      </c>
      <c r="I193" s="21">
        <f t="shared" si="129"/>
        <v>13.734092692989062</v>
      </c>
      <c r="J193" s="21">
        <f t="shared" si="129"/>
        <v>17.200217676753752</v>
      </c>
      <c r="K193" s="21">
        <f t="shared" si="129"/>
        <v>13.00399313486035</v>
      </c>
      <c r="L193" s="21">
        <f t="shared" si="129"/>
        <v>12.673826838377254</v>
      </c>
      <c r="M193" s="21">
        <f t="shared" si="129"/>
        <v>10.793793394383643</v>
      </c>
      <c r="N193" s="21">
        <f t="shared" si="129"/>
        <v>14.926209962087965</v>
      </c>
      <c r="O193" s="21">
        <f t="shared" si="129"/>
        <v>11.140019548948557</v>
      </c>
      <c r="P193" s="21">
        <f t="shared" si="129"/>
        <v>10.972954858080389</v>
      </c>
      <c r="Q193" s="21">
        <f t="shared" si="129"/>
        <v>10.73333176761146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18.576416926145509</v>
      </c>
      <c r="C195" s="20">
        <f t="shared" si="131"/>
        <v>18.196392994461824</v>
      </c>
      <c r="D195" s="20">
        <f t="shared" si="131"/>
        <v>18.734581647160354</v>
      </c>
      <c r="E195" s="20">
        <f t="shared" si="131"/>
        <v>15.459962789768575</v>
      </c>
      <c r="F195" s="20">
        <f t="shared" si="131"/>
        <v>16.710442837957054</v>
      </c>
      <c r="G195" s="20">
        <f t="shared" si="131"/>
        <v>18.395546925305652</v>
      </c>
      <c r="H195" s="20">
        <f t="shared" si="131"/>
        <v>18.776004934529674</v>
      </c>
      <c r="I195" s="20">
        <f t="shared" si="131"/>
        <v>16.264959191738711</v>
      </c>
      <c r="J195" s="20">
        <f t="shared" si="131"/>
        <v>20.808032001700802</v>
      </c>
      <c r="K195" s="20">
        <f t="shared" si="131"/>
        <v>17.18862703419801</v>
      </c>
      <c r="L195" s="20">
        <f t="shared" si="131"/>
        <v>18.186031908274348</v>
      </c>
      <c r="M195" s="20">
        <f t="shared" si="131"/>
        <v>15.36503566728434</v>
      </c>
      <c r="N195" s="20">
        <f t="shared" si="131"/>
        <v>23.067779032317762</v>
      </c>
      <c r="O195" s="20">
        <f t="shared" si="131"/>
        <v>17.318723417393389</v>
      </c>
      <c r="P195" s="20">
        <f t="shared" si="131"/>
        <v>15.683958445560128</v>
      </c>
      <c r="Q195" s="20">
        <f t="shared" si="131"/>
        <v>15.864252387764722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137.34474138151765</v>
      </c>
      <c r="C197" s="21">
        <f t="shared" si="133"/>
        <v>138.91377548214629</v>
      </c>
      <c r="D197" s="21">
        <f t="shared" si="133"/>
        <v>134.41707995924628</v>
      </c>
      <c r="E197" s="21">
        <f t="shared" si="133"/>
        <v>133.548635006057</v>
      </c>
      <c r="F197" s="21">
        <f t="shared" si="133"/>
        <v>126.2313092866035</v>
      </c>
      <c r="G197" s="21">
        <f t="shared" si="133"/>
        <v>128.09870881180319</v>
      </c>
      <c r="H197" s="21">
        <f t="shared" si="133"/>
        <v>127.88713507449073</v>
      </c>
      <c r="I197" s="21">
        <f t="shared" si="133"/>
        <v>127.67809758536598</v>
      </c>
      <c r="J197" s="21">
        <f t="shared" si="133"/>
        <v>127.80003766628472</v>
      </c>
      <c r="K197" s="21">
        <f t="shared" si="133"/>
        <v>106.30033476957827</v>
      </c>
      <c r="L197" s="21">
        <f t="shared" si="133"/>
        <v>101.91842053163049</v>
      </c>
      <c r="M197" s="21">
        <f t="shared" si="133"/>
        <v>98.236804828210339</v>
      </c>
      <c r="N197" s="21">
        <f t="shared" si="133"/>
        <v>87.818800731433896</v>
      </c>
      <c r="O197" s="21">
        <f t="shared" si="133"/>
        <v>81.825978291661755</v>
      </c>
      <c r="P197" s="21">
        <f t="shared" si="133"/>
        <v>79.839425407248569</v>
      </c>
      <c r="Q197" s="21">
        <f t="shared" si="133"/>
        <v>82.851959627283208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358.43480802107098</v>
      </c>
      <c r="C198" s="20">
        <f t="shared" si="134"/>
        <v>342.52306642283594</v>
      </c>
      <c r="D198" s="20">
        <f t="shared" si="134"/>
        <v>339.46026476671773</v>
      </c>
      <c r="E198" s="20">
        <f t="shared" si="134"/>
        <v>333.01542188120072</v>
      </c>
      <c r="F198" s="20">
        <f t="shared" si="134"/>
        <v>341.87783849938597</v>
      </c>
      <c r="G198" s="20">
        <f t="shared" si="134"/>
        <v>330.79484659778507</v>
      </c>
      <c r="H198" s="20">
        <f t="shared" si="134"/>
        <v>330.9207739078517</v>
      </c>
      <c r="I198" s="20">
        <f t="shared" si="134"/>
        <v>330.81575775509748</v>
      </c>
      <c r="J198" s="20">
        <f t="shared" si="134"/>
        <v>313.46777003149509</v>
      </c>
      <c r="K198" s="20">
        <f t="shared" si="134"/>
        <v>313.97816085234001</v>
      </c>
      <c r="L198" s="20">
        <f t="shared" si="134"/>
        <v>309.45194345500494</v>
      </c>
      <c r="M198" s="20">
        <f t="shared" si="134"/>
        <v>299.27154847180907</v>
      </c>
      <c r="N198" s="20">
        <f t="shared" si="134"/>
        <v>282.76880930066676</v>
      </c>
      <c r="O198" s="20">
        <f t="shared" si="134"/>
        <v>278.28519845073765</v>
      </c>
      <c r="P198" s="20">
        <f t="shared" si="134"/>
        <v>283.23848050377188</v>
      </c>
      <c r="Q198" s="20">
        <f t="shared" si="134"/>
        <v>274.32623353663394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134.02470303341062</v>
      </c>
      <c r="C199" s="20">
        <f t="shared" si="135"/>
        <v>142.88430502689542</v>
      </c>
      <c r="D199" s="20">
        <f t="shared" si="135"/>
        <v>136.86840262489699</v>
      </c>
      <c r="E199" s="20">
        <f t="shared" si="135"/>
        <v>135.54298348926602</v>
      </c>
      <c r="F199" s="20">
        <f t="shared" si="135"/>
        <v>126.33076986109981</v>
      </c>
      <c r="G199" s="20">
        <f t="shared" si="135"/>
        <v>127.33350766996814</v>
      </c>
      <c r="H199" s="20">
        <f t="shared" si="135"/>
        <v>126.64850651558407</v>
      </c>
      <c r="I199" s="20">
        <f t="shared" si="135"/>
        <v>126.15381003806044</v>
      </c>
      <c r="J199" s="20">
        <f t="shared" si="135"/>
        <v>125.29158937366446</v>
      </c>
      <c r="K199" s="20">
        <f t="shared" si="135"/>
        <v>103.08041728465331</v>
      </c>
      <c r="L199" s="20">
        <f t="shared" si="135"/>
        <v>100.12005265067137</v>
      </c>
      <c r="M199" s="20">
        <f t="shared" si="135"/>
        <v>97.195148805607317</v>
      </c>
      <c r="N199" s="20">
        <f t="shared" si="135"/>
        <v>86.892999897255407</v>
      </c>
      <c r="O199" s="20">
        <f t="shared" si="135"/>
        <v>80.956874783544592</v>
      </c>
      <c r="P199" s="20">
        <f t="shared" si="135"/>
        <v>79.137196055985612</v>
      </c>
      <c r="Q199" s="20">
        <f t="shared" si="135"/>
        <v>82.151640805316561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143.99345053353014</v>
      </c>
      <c r="C200" s="20">
        <f t="shared" si="136"/>
        <v>131.1823651178951</v>
      </c>
      <c r="D200" s="20">
        <f t="shared" si="136"/>
        <v>127.35129595097195</v>
      </c>
      <c r="E200" s="20">
        <f t="shared" si="136"/>
        <v>128.24588605780295</v>
      </c>
      <c r="F200" s="20">
        <f t="shared" si="136"/>
        <v>121.75200776281964</v>
      </c>
      <c r="G200" s="20">
        <f t="shared" si="136"/>
        <v>126.18017131336207</v>
      </c>
      <c r="H200" s="20">
        <f t="shared" si="136"/>
        <v>126.98440075184142</v>
      </c>
      <c r="I200" s="20">
        <f t="shared" si="136"/>
        <v>127.93201021616385</v>
      </c>
      <c r="J200" s="20">
        <f t="shared" si="136"/>
        <v>128.72737204207172</v>
      </c>
      <c r="K200" s="20">
        <f t="shared" si="136"/>
        <v>106.24501111099482</v>
      </c>
      <c r="L200" s="20">
        <f t="shared" si="136"/>
        <v>97.502846600676278</v>
      </c>
      <c r="M200" s="20">
        <f t="shared" si="136"/>
        <v>92.182216200398145</v>
      </c>
      <c r="N200" s="20">
        <f t="shared" si="136"/>
        <v>82.196967351442382</v>
      </c>
      <c r="O200" s="20">
        <f t="shared" si="136"/>
        <v>77.505625822287797</v>
      </c>
      <c r="P200" s="20">
        <f t="shared" si="136"/>
        <v>76.120209611708219</v>
      </c>
      <c r="Q200" s="20">
        <f t="shared" si="136"/>
        <v>79.52438256431688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83.638228449972686</v>
      </c>
      <c r="C201" s="24">
        <f t="shared" si="137"/>
        <v>95.514854734358536</v>
      </c>
      <c r="D201" s="24">
        <f t="shared" si="137"/>
        <v>82.65230020675709</v>
      </c>
      <c r="E201" s="24">
        <f t="shared" si="137"/>
        <v>118.86313236673726</v>
      </c>
      <c r="F201" s="24">
        <f t="shared" si="137"/>
        <v>125.58296268210101</v>
      </c>
      <c r="G201" s="24">
        <f t="shared" si="137"/>
        <v>137.70114137863476</v>
      </c>
      <c r="H201" s="24">
        <f t="shared" si="137"/>
        <v>133.58158582621223</v>
      </c>
      <c r="I201" s="24">
        <f t="shared" si="137"/>
        <v>117.90286179694768</v>
      </c>
      <c r="J201" s="24">
        <f t="shared" si="137"/>
        <v>146.47179014296881</v>
      </c>
      <c r="K201" s="24">
        <f t="shared" si="137"/>
        <v>156.40315183898917</v>
      </c>
      <c r="L201" s="24">
        <f t="shared" si="137"/>
        <v>150.53796430023087</v>
      </c>
      <c r="M201" s="24">
        <f t="shared" si="137"/>
        <v>136.56923265164059</v>
      </c>
      <c r="N201" s="24">
        <f t="shared" si="137"/>
        <v>159.92480223671842</v>
      </c>
      <c r="O201" s="24">
        <f t="shared" si="137"/>
        <v>113.81086385766031</v>
      </c>
      <c r="P201" s="24">
        <f t="shared" si="137"/>
        <v>134.97543121600546</v>
      </c>
      <c r="Q201" s="24">
        <f t="shared" si="137"/>
        <v>143.88043856665041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134.23296489902361</v>
      </c>
      <c r="C202" s="22">
        <f t="shared" si="138"/>
        <v>144.63396801472501</v>
      </c>
      <c r="D202" s="22">
        <f t="shared" si="138"/>
        <v>117.8548289382352</v>
      </c>
      <c r="E202" s="22">
        <f t="shared" si="138"/>
        <v>175.66993983784241</v>
      </c>
      <c r="F202" s="22">
        <f t="shared" si="138"/>
        <v>180.35986591062721</v>
      </c>
      <c r="G202" s="22">
        <f t="shared" si="138"/>
        <v>194.71528801442696</v>
      </c>
      <c r="H202" s="22">
        <f t="shared" si="138"/>
        <v>191.42864297814825</v>
      </c>
      <c r="I202" s="22">
        <f t="shared" si="138"/>
        <v>169.28740543313509</v>
      </c>
      <c r="J202" s="22">
        <f t="shared" si="138"/>
        <v>206.08714610009997</v>
      </c>
      <c r="K202" s="22">
        <f t="shared" si="138"/>
        <v>204.95870772658279</v>
      </c>
      <c r="L202" s="22">
        <f t="shared" si="138"/>
        <v>195.56242241598264</v>
      </c>
      <c r="M202" s="22">
        <f t="shared" si="138"/>
        <v>176.54963613364714</v>
      </c>
      <c r="N202" s="22">
        <f t="shared" si="138"/>
        <v>203.0988830243632</v>
      </c>
      <c r="O202" s="22">
        <f t="shared" si="138"/>
        <v>143.77750311328833</v>
      </c>
      <c r="P202" s="22">
        <f t="shared" si="138"/>
        <v>175.10022320229064</v>
      </c>
      <c r="Q202" s="22">
        <f t="shared" si="138"/>
        <v>184.68763636392185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708.65066020621725</v>
      </c>
      <c r="C203" s="20">
        <f t="shared" si="139"/>
        <v>723.03180157937118</v>
      </c>
      <c r="D203" s="20">
        <f t="shared" si="139"/>
        <v>736.64072897068729</v>
      </c>
      <c r="E203" s="20">
        <f t="shared" si="139"/>
        <v>783.13747533271101</v>
      </c>
      <c r="F203" s="20">
        <f t="shared" si="139"/>
        <v>777.48166550569192</v>
      </c>
      <c r="G203" s="20">
        <f t="shared" si="139"/>
        <v>785.26352604915849</v>
      </c>
      <c r="H203" s="20">
        <f t="shared" si="139"/>
        <v>733.08245656584609</v>
      </c>
      <c r="I203" s="20">
        <f t="shared" si="139"/>
        <v>698.12841990219181</v>
      </c>
      <c r="J203" s="20">
        <f t="shared" si="139"/>
        <v>700.80038103269749</v>
      </c>
      <c r="K203" s="20">
        <f t="shared" si="139"/>
        <v>656.24430138119362</v>
      </c>
      <c r="L203" s="20">
        <f t="shared" si="139"/>
        <v>635.71399690895987</v>
      </c>
      <c r="M203" s="20">
        <f t="shared" si="139"/>
        <v>601.43352284773857</v>
      </c>
      <c r="N203" s="20">
        <f t="shared" si="139"/>
        <v>606.04304144001139</v>
      </c>
      <c r="O203" s="20">
        <f t="shared" si="139"/>
        <v>518.16552234535357</v>
      </c>
      <c r="P203" s="20">
        <f t="shared" si="139"/>
        <v>562.43107967514334</v>
      </c>
      <c r="Q203" s="20">
        <f t="shared" si="139"/>
        <v>578.16890930249758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102.15403523743699</v>
      </c>
      <c r="C204" s="20">
        <f t="shared" si="140"/>
        <v>115.75109688693652</v>
      </c>
      <c r="D204" s="20">
        <f t="shared" si="140"/>
        <v>89.610596450467398</v>
      </c>
      <c r="E204" s="20">
        <f t="shared" si="140"/>
        <v>147.50739428887923</v>
      </c>
      <c r="F204" s="20">
        <f t="shared" si="140"/>
        <v>150.06793705134248</v>
      </c>
      <c r="G204" s="20">
        <f t="shared" si="140"/>
        <v>167.87109805781037</v>
      </c>
      <c r="H204" s="20">
        <f t="shared" si="140"/>
        <v>163.2820495284368</v>
      </c>
      <c r="I204" s="20">
        <f t="shared" si="140"/>
        <v>136.78722478079112</v>
      </c>
      <c r="J204" s="20">
        <f t="shared" si="140"/>
        <v>170.84024457704442</v>
      </c>
      <c r="K204" s="20">
        <f t="shared" si="140"/>
        <v>168.54150901238825</v>
      </c>
      <c r="L204" s="20">
        <f t="shared" si="140"/>
        <v>160.82679010572423</v>
      </c>
      <c r="M204" s="20">
        <f t="shared" si="140"/>
        <v>142.48889210634769</v>
      </c>
      <c r="N204" s="20">
        <f t="shared" si="140"/>
        <v>167.37796786038655</v>
      </c>
      <c r="O204" s="20">
        <f t="shared" si="140"/>
        <v>115.61194379741453</v>
      </c>
      <c r="P204" s="20">
        <f t="shared" si="140"/>
        <v>142.88426675939667</v>
      </c>
      <c r="Q204" s="20">
        <f t="shared" si="140"/>
        <v>150.96293609864028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10.163484663935421</v>
      </c>
      <c r="C205" s="21">
        <f t="shared" si="141"/>
        <v>10.297243859265947</v>
      </c>
      <c r="D205" s="21">
        <f t="shared" si="141"/>
        <v>10.800710664920127</v>
      </c>
      <c r="E205" s="21">
        <f t="shared" si="141"/>
        <v>9.503680675049015</v>
      </c>
      <c r="F205" s="21">
        <f t="shared" si="141"/>
        <v>9.7699774631063576</v>
      </c>
      <c r="G205" s="21">
        <f t="shared" si="141"/>
        <v>9.34207731924492</v>
      </c>
      <c r="H205" s="21">
        <f t="shared" si="141"/>
        <v>8.2831124902492554</v>
      </c>
      <c r="I205" s="21">
        <f t="shared" si="141"/>
        <v>7.5148269079572865</v>
      </c>
      <c r="J205" s="21">
        <f t="shared" si="141"/>
        <v>11.115200053779509</v>
      </c>
      <c r="K205" s="21">
        <f t="shared" si="141"/>
        <v>8.2414986049312091</v>
      </c>
      <c r="L205" s="21">
        <f t="shared" si="141"/>
        <v>8.0546349104282058</v>
      </c>
      <c r="M205" s="21">
        <f t="shared" si="141"/>
        <v>7.52142734891041</v>
      </c>
      <c r="N205" s="21">
        <f t="shared" si="141"/>
        <v>8.8924707760771149</v>
      </c>
      <c r="O205" s="21">
        <f t="shared" si="141"/>
        <v>3.7984554386460485</v>
      </c>
      <c r="P205" s="21">
        <f t="shared" si="141"/>
        <v>3.1929431417029575</v>
      </c>
      <c r="Q205" s="21">
        <f t="shared" si="141"/>
        <v>7.0032710891431407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870.40938667633293</v>
      </c>
      <c r="C206" s="21">
        <f t="shared" si="142"/>
        <v>853.84381843826066</v>
      </c>
      <c r="D206" s="21">
        <f t="shared" si="142"/>
        <v>790.79157090252932</v>
      </c>
      <c r="E206" s="21">
        <f t="shared" si="142"/>
        <v>768.94957928123267</v>
      </c>
      <c r="F206" s="21">
        <f t="shared" si="142"/>
        <v>715.88195271814072</v>
      </c>
      <c r="G206" s="21">
        <f t="shared" si="142"/>
        <v>756.34192444982921</v>
      </c>
      <c r="H206" s="21">
        <f t="shared" si="142"/>
        <v>758.78393211921923</v>
      </c>
      <c r="I206" s="21">
        <f t="shared" si="142"/>
        <v>785.38404841977115</v>
      </c>
      <c r="J206" s="21">
        <f t="shared" si="142"/>
        <v>789.46785064658388</v>
      </c>
      <c r="K206" s="21">
        <f t="shared" si="142"/>
        <v>590.90061326531088</v>
      </c>
      <c r="L206" s="21">
        <f t="shared" si="142"/>
        <v>455.80649095814414</v>
      </c>
      <c r="M206" s="21">
        <f t="shared" si="142"/>
        <v>417.8941988076914</v>
      </c>
      <c r="N206" s="21">
        <f t="shared" si="142"/>
        <v>426.32613207872629</v>
      </c>
      <c r="O206" s="21">
        <f t="shared" si="142"/>
        <v>406.91187168629904</v>
      </c>
      <c r="P206" s="21">
        <f t="shared" si="142"/>
        <v>349.98541392470037</v>
      </c>
      <c r="Q206" s="21">
        <f t="shared" si="142"/>
        <v>345.05475387425435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920.93234794990542</v>
      </c>
      <c r="C207" s="20">
        <f t="shared" si="143"/>
        <v>953.99545834663843</v>
      </c>
      <c r="D207" s="20">
        <f t="shared" si="143"/>
        <v>891.19909685581069</v>
      </c>
      <c r="E207" s="20">
        <f t="shared" si="143"/>
        <v>860.42671794352339</v>
      </c>
      <c r="F207" s="20">
        <f t="shared" si="143"/>
        <v>809.97944295811749</v>
      </c>
      <c r="G207" s="20">
        <f t="shared" si="143"/>
        <v>852.45846674276413</v>
      </c>
      <c r="H207" s="20">
        <f t="shared" si="143"/>
        <v>848.96385942482209</v>
      </c>
      <c r="I207" s="20">
        <f t="shared" si="143"/>
        <v>892.02050465704053</v>
      </c>
      <c r="J207" s="20">
        <f t="shared" si="143"/>
        <v>877.24405079989822</v>
      </c>
      <c r="K207" s="20">
        <f t="shared" si="143"/>
        <v>701.44983347641096</v>
      </c>
      <c r="L207" s="20">
        <f t="shared" si="143"/>
        <v>672.94238677545479</v>
      </c>
      <c r="M207" s="20">
        <f t="shared" si="143"/>
        <v>644.51384597175877</v>
      </c>
      <c r="N207" s="20">
        <f t="shared" si="143"/>
        <v>605.95711105854377</v>
      </c>
      <c r="O207" s="20">
        <f t="shared" si="143"/>
        <v>567.57549114767892</v>
      </c>
      <c r="P207" s="20">
        <f t="shared" si="143"/>
        <v>512.51682267825856</v>
      </c>
      <c r="Q207" s="20">
        <f t="shared" si="143"/>
        <v>555.69236103890842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481.18655164900815</v>
      </c>
      <c r="C208" s="20">
        <f t="shared" si="144"/>
        <v>514.87604017723106</v>
      </c>
      <c r="D208" s="20">
        <f t="shared" si="144"/>
        <v>483.83366048449182</v>
      </c>
      <c r="E208" s="20">
        <f t="shared" si="144"/>
        <v>484.26675058437917</v>
      </c>
      <c r="F208" s="20">
        <f t="shared" si="144"/>
        <v>448.30669567622419</v>
      </c>
      <c r="G208" s="20">
        <f t="shared" si="144"/>
        <v>452.09595205694177</v>
      </c>
      <c r="H208" s="20">
        <f t="shared" si="144"/>
        <v>433.76836113071136</v>
      </c>
      <c r="I208" s="20">
        <f t="shared" si="144"/>
        <v>423.85573094725811</v>
      </c>
      <c r="J208" s="20">
        <f t="shared" si="144"/>
        <v>407.52182722783249</v>
      </c>
      <c r="K208" s="20">
        <f t="shared" si="144"/>
        <v>322.93171993251912</v>
      </c>
      <c r="L208" s="20">
        <f t="shared" si="144"/>
        <v>294.66992351618444</v>
      </c>
      <c r="M208" s="20">
        <f t="shared" si="144"/>
        <v>280.19777980446395</v>
      </c>
      <c r="N208" s="20">
        <f t="shared" si="144"/>
        <v>253.93844060146549</v>
      </c>
      <c r="O208" s="20">
        <f t="shared" si="144"/>
        <v>254.68140439275689</v>
      </c>
      <c r="P208" s="20">
        <f t="shared" si="144"/>
        <v>242.62835628688183</v>
      </c>
      <c r="Q208" s="20">
        <f t="shared" si="144"/>
        <v>274.15558617906032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 t="str">
        <f t="shared" si="145"/>
        <v/>
      </c>
      <c r="J209" s="18" t="str">
        <f t="shared" si="145"/>
        <v/>
      </c>
      <c r="K209" s="18" t="str">
        <f t="shared" si="145"/>
        <v/>
      </c>
      <c r="L209" s="18" t="str">
        <f t="shared" si="145"/>
        <v/>
      </c>
      <c r="M209" s="18" t="str">
        <f t="shared" si="145"/>
        <v/>
      </c>
      <c r="N209" s="18" t="str">
        <f t="shared" si="145"/>
        <v/>
      </c>
      <c r="O209" s="18" t="str">
        <f t="shared" si="145"/>
        <v/>
      </c>
      <c r="P209" s="18" t="str">
        <f t="shared" si="145"/>
        <v/>
      </c>
      <c r="Q209" s="18" t="str">
        <f t="shared" si="145"/>
        <v/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41812.382090762505</v>
      </c>
      <c r="C4" s="79">
        <f t="shared" si="0"/>
        <v>43197.662625014127</v>
      </c>
      <c r="D4" s="79">
        <f t="shared" si="0"/>
        <v>46629.532251980418</v>
      </c>
      <c r="E4" s="79">
        <f t="shared" si="0"/>
        <v>45449.096046442413</v>
      </c>
      <c r="F4" s="79">
        <f t="shared" si="0"/>
        <v>46199.757693466905</v>
      </c>
      <c r="G4" s="79">
        <f t="shared" si="0"/>
        <v>49185.184523559925</v>
      </c>
      <c r="H4" s="79">
        <f t="shared" si="0"/>
        <v>50950.800319418559</v>
      </c>
      <c r="I4" s="79">
        <f t="shared" si="0"/>
        <v>54404.968027773139</v>
      </c>
      <c r="J4" s="79">
        <f t="shared" si="0"/>
        <v>57532.926528992699</v>
      </c>
      <c r="K4" s="79">
        <f t="shared" si="0"/>
        <v>57278.231667354092</v>
      </c>
      <c r="L4" s="79">
        <f t="shared" si="0"/>
        <v>58087.172469468358</v>
      </c>
      <c r="M4" s="79">
        <f t="shared" si="0"/>
        <v>59519.375253725193</v>
      </c>
      <c r="N4" s="79">
        <f t="shared" si="0"/>
        <v>60846.744847068941</v>
      </c>
      <c r="O4" s="79">
        <f t="shared" si="0"/>
        <v>62385.103934517334</v>
      </c>
      <c r="P4" s="79">
        <f t="shared" si="0"/>
        <v>66176.361926361598</v>
      </c>
      <c r="Q4" s="79">
        <f t="shared" si="0"/>
        <v>70157.528707538266</v>
      </c>
    </row>
    <row r="5" spans="1:17" ht="11.45" customHeight="1" x14ac:dyDescent="0.25">
      <c r="A5" s="23" t="s">
        <v>30</v>
      </c>
      <c r="B5" s="78">
        <v>325.38209076250581</v>
      </c>
      <c r="C5" s="78">
        <v>334.66262501412746</v>
      </c>
      <c r="D5" s="78">
        <v>344.53225198042202</v>
      </c>
      <c r="E5" s="78">
        <v>349.09604644242211</v>
      </c>
      <c r="F5" s="78">
        <v>370.75769346690834</v>
      </c>
      <c r="G5" s="78">
        <v>397.18452355992008</v>
      </c>
      <c r="H5" s="78">
        <v>408.80031941855947</v>
      </c>
      <c r="I5" s="78">
        <v>433.96802777313621</v>
      </c>
      <c r="J5" s="78">
        <v>493.92652899270797</v>
      </c>
      <c r="K5" s="78">
        <v>527.23166735409222</v>
      </c>
      <c r="L5" s="78">
        <v>574.17246946836406</v>
      </c>
      <c r="M5" s="78">
        <v>608.3377643403943</v>
      </c>
      <c r="N5" s="78">
        <v>661.80792120654064</v>
      </c>
      <c r="O5" s="78">
        <v>703.98992289984244</v>
      </c>
      <c r="P5" s="78">
        <v>742.53916260846142</v>
      </c>
      <c r="Q5" s="78">
        <v>803.43936950130842</v>
      </c>
    </row>
    <row r="6" spans="1:17" ht="11.45" customHeight="1" x14ac:dyDescent="0.25">
      <c r="A6" s="19" t="s">
        <v>29</v>
      </c>
      <c r="B6" s="76">
        <v>26900</v>
      </c>
      <c r="C6" s="76">
        <v>27900</v>
      </c>
      <c r="D6" s="76">
        <v>29300</v>
      </c>
      <c r="E6" s="76">
        <v>30699.999999999996</v>
      </c>
      <c r="F6" s="76">
        <v>32800</v>
      </c>
      <c r="G6" s="76">
        <v>35100.000000000007</v>
      </c>
      <c r="H6" s="76">
        <v>37600</v>
      </c>
      <c r="I6" s="76">
        <v>40400</v>
      </c>
      <c r="J6" s="76">
        <v>43199.999999999993</v>
      </c>
      <c r="K6" s="76">
        <v>46300</v>
      </c>
      <c r="L6" s="76">
        <v>46899.999999999993</v>
      </c>
      <c r="M6" s="76">
        <v>48068.037489384798</v>
      </c>
      <c r="N6" s="76">
        <v>49702.936925862399</v>
      </c>
      <c r="O6" s="76">
        <v>51364.114011617494</v>
      </c>
      <c r="P6" s="76">
        <v>53956.822763753131</v>
      </c>
      <c r="Q6" s="76">
        <v>56846.08933803696</v>
      </c>
    </row>
    <row r="7" spans="1:17" ht="11.45" customHeight="1" x14ac:dyDescent="0.25">
      <c r="A7" s="62" t="s">
        <v>59</v>
      </c>
      <c r="B7" s="77">
        <f t="shared" ref="B7" si="1">IF(B34=0,0,B34*B144)</f>
        <v>16392.399081864161</v>
      </c>
      <c r="C7" s="77">
        <f t="shared" ref="C7:Q7" si="2">IF(C34=0,0,C34*C144)</f>
        <v>14566.558317637378</v>
      </c>
      <c r="D7" s="77">
        <f t="shared" si="2"/>
        <v>14842.13925634151</v>
      </c>
      <c r="E7" s="77">
        <f t="shared" si="2"/>
        <v>13662.21749336372</v>
      </c>
      <c r="F7" s="77">
        <f t="shared" si="2"/>
        <v>12099.023738753636</v>
      </c>
      <c r="G7" s="77">
        <f t="shared" si="2"/>
        <v>11298.325045195827</v>
      </c>
      <c r="H7" s="77">
        <f t="shared" si="2"/>
        <v>12078.014389802087</v>
      </c>
      <c r="I7" s="77">
        <f t="shared" si="2"/>
        <v>13028.763268277131</v>
      </c>
      <c r="J7" s="77">
        <f t="shared" si="2"/>
        <v>13044.38154200833</v>
      </c>
      <c r="K7" s="77">
        <f t="shared" si="2"/>
        <v>14349.537488563014</v>
      </c>
      <c r="L7" s="77">
        <f t="shared" si="2"/>
        <v>13640.372185843076</v>
      </c>
      <c r="M7" s="77">
        <f t="shared" si="2"/>
        <v>13061.679583653869</v>
      </c>
      <c r="N7" s="77">
        <f t="shared" si="2"/>
        <v>11966.725123489521</v>
      </c>
      <c r="O7" s="77">
        <f t="shared" si="2"/>
        <v>11520.15347129059</v>
      </c>
      <c r="P7" s="77">
        <f t="shared" si="2"/>
        <v>11976.96609883487</v>
      </c>
      <c r="Q7" s="77">
        <f t="shared" si="2"/>
        <v>11782.008953022179</v>
      </c>
    </row>
    <row r="8" spans="1:17" ht="11.45" customHeight="1" x14ac:dyDescent="0.25">
      <c r="A8" s="62" t="s">
        <v>58</v>
      </c>
      <c r="B8" s="77">
        <f t="shared" ref="B8" si="3">IF(B35=0,0,B35*B145)</f>
        <v>5501.7799436494497</v>
      </c>
      <c r="C8" s="77">
        <f t="shared" ref="C8:Q8" si="4">IF(C35=0,0,C35*C145)</f>
        <v>6780.2423316895511</v>
      </c>
      <c r="D8" s="77">
        <f t="shared" si="4"/>
        <v>6935.7590083101895</v>
      </c>
      <c r="E8" s="77">
        <f t="shared" si="4"/>
        <v>9271.3138748135498</v>
      </c>
      <c r="F8" s="77">
        <f t="shared" si="4"/>
        <v>12535.077630852353</v>
      </c>
      <c r="G8" s="77">
        <f t="shared" si="4"/>
        <v>13909.430054019107</v>
      </c>
      <c r="H8" s="77">
        <f t="shared" si="4"/>
        <v>14891.164548356177</v>
      </c>
      <c r="I8" s="77">
        <f t="shared" si="4"/>
        <v>17096.464446728489</v>
      </c>
      <c r="J8" s="77">
        <f t="shared" si="4"/>
        <v>20136.113887287702</v>
      </c>
      <c r="K8" s="77">
        <f t="shared" si="4"/>
        <v>21400.03972414037</v>
      </c>
      <c r="L8" s="77">
        <f t="shared" si="4"/>
        <v>22111.826788757131</v>
      </c>
      <c r="M8" s="77">
        <f t="shared" si="4"/>
        <v>24889.052419753742</v>
      </c>
      <c r="N8" s="77">
        <f t="shared" si="4"/>
        <v>27085.101392436482</v>
      </c>
      <c r="O8" s="77">
        <f t="shared" si="4"/>
        <v>28414.75604256224</v>
      </c>
      <c r="P8" s="77">
        <f t="shared" si="4"/>
        <v>29134.678851247001</v>
      </c>
      <c r="Q8" s="77">
        <f t="shared" si="4"/>
        <v>31586.991312336173</v>
      </c>
    </row>
    <row r="9" spans="1:17" ht="11.45" customHeight="1" x14ac:dyDescent="0.25">
      <c r="A9" s="62" t="s">
        <v>57</v>
      </c>
      <c r="B9" s="77">
        <f t="shared" ref="B9" si="5">IF(B36=0,0,B36*B146)</f>
        <v>5005.820974486388</v>
      </c>
      <c r="C9" s="77">
        <f t="shared" ref="C9:Q9" si="6">IF(C36=0,0,C36*C146)</f>
        <v>6553.1993506730732</v>
      </c>
      <c r="D9" s="77">
        <f t="shared" si="6"/>
        <v>7522.1017353482985</v>
      </c>
      <c r="E9" s="77">
        <f t="shared" si="6"/>
        <v>7766.4686318227295</v>
      </c>
      <c r="F9" s="77">
        <f t="shared" si="6"/>
        <v>8081.1238228530683</v>
      </c>
      <c r="G9" s="77">
        <f t="shared" si="6"/>
        <v>9594.7767173398515</v>
      </c>
      <c r="H9" s="77">
        <f t="shared" si="6"/>
        <v>10270.16926919513</v>
      </c>
      <c r="I9" s="77">
        <f t="shared" si="6"/>
        <v>9718.8735503801945</v>
      </c>
      <c r="J9" s="77">
        <f t="shared" si="6"/>
        <v>9502.6160299799558</v>
      </c>
      <c r="K9" s="77">
        <f t="shared" si="6"/>
        <v>9796.2020137623658</v>
      </c>
      <c r="L9" s="77">
        <f t="shared" si="6"/>
        <v>10019.637015660704</v>
      </c>
      <c r="M9" s="77">
        <f t="shared" si="6"/>
        <v>9076.1551985207316</v>
      </c>
      <c r="N9" s="77">
        <f t="shared" si="6"/>
        <v>9546.1074291601963</v>
      </c>
      <c r="O9" s="77">
        <f t="shared" si="6"/>
        <v>10097.468334694589</v>
      </c>
      <c r="P9" s="77">
        <f t="shared" si="6"/>
        <v>11170.395881389748</v>
      </c>
      <c r="Q9" s="77">
        <f t="shared" si="6"/>
        <v>12063.594539471525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84.774807540945133</v>
      </c>
      <c r="G10" s="77">
        <f t="shared" si="8"/>
        <v>297.46818344521762</v>
      </c>
      <c r="H10" s="77">
        <f t="shared" si="8"/>
        <v>360.65179264660765</v>
      </c>
      <c r="I10" s="77">
        <f t="shared" si="8"/>
        <v>555.89873461418654</v>
      </c>
      <c r="J10" s="77">
        <f t="shared" si="8"/>
        <v>516.88854072401102</v>
      </c>
      <c r="K10" s="77">
        <f t="shared" si="8"/>
        <v>754.22077353425129</v>
      </c>
      <c r="L10" s="77">
        <f t="shared" si="8"/>
        <v>1128.1640097390848</v>
      </c>
      <c r="M10" s="77">
        <f t="shared" si="8"/>
        <v>1041.1502874564535</v>
      </c>
      <c r="N10" s="77">
        <f t="shared" si="8"/>
        <v>1105.0029807762025</v>
      </c>
      <c r="O10" s="77">
        <f t="shared" si="8"/>
        <v>1331.7361630700791</v>
      </c>
      <c r="P10" s="77">
        <f t="shared" si="8"/>
        <v>1674.7819322815155</v>
      </c>
      <c r="Q10" s="77">
        <f t="shared" si="8"/>
        <v>1413.4945332070888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0</v>
      </c>
      <c r="Q11" s="77">
        <f t="shared" si="10"/>
        <v>0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</v>
      </c>
      <c r="N12" s="77">
        <f t="shared" si="12"/>
        <v>0</v>
      </c>
      <c r="O12" s="77">
        <f t="shared" si="12"/>
        <v>0</v>
      </c>
      <c r="P12" s="77">
        <f t="shared" si="12"/>
        <v>0</v>
      </c>
      <c r="Q12" s="77">
        <f t="shared" si="12"/>
        <v>0</v>
      </c>
    </row>
    <row r="13" spans="1:17" ht="11.45" customHeight="1" x14ac:dyDescent="0.25">
      <c r="A13" s="19" t="s">
        <v>28</v>
      </c>
      <c r="B13" s="76">
        <v>14587</v>
      </c>
      <c r="C13" s="76">
        <v>14963</v>
      </c>
      <c r="D13" s="76">
        <v>16985</v>
      </c>
      <c r="E13" s="76">
        <v>14400</v>
      </c>
      <c r="F13" s="76">
        <v>13029</v>
      </c>
      <c r="G13" s="76">
        <v>13688</v>
      </c>
      <c r="H13" s="76">
        <v>12942</v>
      </c>
      <c r="I13" s="76">
        <v>13571</v>
      </c>
      <c r="J13" s="76">
        <v>13839</v>
      </c>
      <c r="K13" s="76">
        <v>10451</v>
      </c>
      <c r="L13" s="76">
        <v>10613</v>
      </c>
      <c r="M13" s="76">
        <v>10843</v>
      </c>
      <c r="N13" s="76">
        <v>10482.000000000002</v>
      </c>
      <c r="O13" s="76">
        <v>10317</v>
      </c>
      <c r="P13" s="76">
        <v>11477</v>
      </c>
      <c r="Q13" s="76">
        <v>12508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14587</v>
      </c>
      <c r="C15" s="75">
        <f t="shared" ref="C15:Q15" si="16">IF(C42=0,0,C42*C152)</f>
        <v>14963</v>
      </c>
      <c r="D15" s="75">
        <f t="shared" si="16"/>
        <v>16985</v>
      </c>
      <c r="E15" s="75">
        <f t="shared" si="16"/>
        <v>14400</v>
      </c>
      <c r="F15" s="75">
        <f t="shared" si="16"/>
        <v>12940.394716537448</v>
      </c>
      <c r="G15" s="75">
        <f t="shared" si="16"/>
        <v>13486.562877113869</v>
      </c>
      <c r="H15" s="75">
        <f t="shared" si="16"/>
        <v>12583.270067294117</v>
      </c>
      <c r="I15" s="75">
        <f t="shared" si="16"/>
        <v>13024.8749654899</v>
      </c>
      <c r="J15" s="75">
        <f t="shared" si="16"/>
        <v>13229.706657251063</v>
      </c>
      <c r="K15" s="75">
        <f t="shared" si="16"/>
        <v>9796.5177402047411</v>
      </c>
      <c r="L15" s="75">
        <f t="shared" si="16"/>
        <v>9646.2821073960386</v>
      </c>
      <c r="M15" s="75">
        <f t="shared" si="16"/>
        <v>9902.7277185860003</v>
      </c>
      <c r="N15" s="75">
        <f t="shared" si="16"/>
        <v>9557.1488447427546</v>
      </c>
      <c r="O15" s="75">
        <f t="shared" si="16"/>
        <v>8538.1443861003318</v>
      </c>
      <c r="P15" s="75">
        <f t="shared" si="16"/>
        <v>9310.5348916959592</v>
      </c>
      <c r="Q15" s="75">
        <f t="shared" si="16"/>
        <v>10304.291067730677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88.605283462551853</v>
      </c>
      <c r="G17" s="75">
        <f t="shared" si="20"/>
        <v>201.4371228861317</v>
      </c>
      <c r="H17" s="75">
        <f t="shared" si="20"/>
        <v>358.72993270588182</v>
      </c>
      <c r="I17" s="75">
        <f t="shared" si="20"/>
        <v>546.12503451009979</v>
      </c>
      <c r="J17" s="75">
        <f t="shared" si="20"/>
        <v>600.762737577027</v>
      </c>
      <c r="K17" s="75">
        <f t="shared" si="20"/>
        <v>637.43265207013667</v>
      </c>
      <c r="L17" s="75">
        <f t="shared" si="20"/>
        <v>929.27931424341966</v>
      </c>
      <c r="M17" s="75">
        <f t="shared" si="20"/>
        <v>901.99209912760784</v>
      </c>
      <c r="N17" s="75">
        <f t="shared" si="20"/>
        <v>881.41241340539034</v>
      </c>
      <c r="O17" s="75">
        <f t="shared" si="20"/>
        <v>1432.5434522022592</v>
      </c>
      <c r="P17" s="75">
        <f t="shared" si="20"/>
        <v>1676.181214567933</v>
      </c>
      <c r="Q17" s="75">
        <f t="shared" si="20"/>
        <v>1660.3391805960111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8.5306051719099862</v>
      </c>
      <c r="K18" s="75">
        <f t="shared" si="22"/>
        <v>17.049607725122765</v>
      </c>
      <c r="L18" s="75">
        <f t="shared" si="22"/>
        <v>37.438578360541555</v>
      </c>
      <c r="M18" s="75">
        <f t="shared" si="22"/>
        <v>38.280182286391891</v>
      </c>
      <c r="N18" s="75">
        <f t="shared" si="22"/>
        <v>43.438741851855596</v>
      </c>
      <c r="O18" s="75">
        <f t="shared" si="22"/>
        <v>346.31216169740935</v>
      </c>
      <c r="P18" s="75">
        <f t="shared" si="22"/>
        <v>490.2838937361077</v>
      </c>
      <c r="Q18" s="75">
        <f t="shared" si="22"/>
        <v>543.36975167331207</v>
      </c>
    </row>
    <row r="19" spans="1:17" ht="11.45" customHeight="1" x14ac:dyDescent="0.25">
      <c r="A19" s="25" t="s">
        <v>51</v>
      </c>
      <c r="B19" s="79">
        <f t="shared" ref="B19" si="23">B20+B26</f>
        <v>7868.5100377390418</v>
      </c>
      <c r="C19" s="79">
        <f t="shared" ref="C19:Q19" si="24">C20+C26</f>
        <v>8380.5270679888563</v>
      </c>
      <c r="D19" s="79">
        <f t="shared" si="24"/>
        <v>9269.8423938421001</v>
      </c>
      <c r="E19" s="79">
        <f t="shared" si="24"/>
        <v>10041.801892002086</v>
      </c>
      <c r="F19" s="79">
        <f t="shared" si="24"/>
        <v>10913.940000868481</v>
      </c>
      <c r="G19" s="79">
        <f t="shared" si="24"/>
        <v>11507.375903218863</v>
      </c>
      <c r="H19" s="79">
        <f t="shared" si="24"/>
        <v>11543.06884487378</v>
      </c>
      <c r="I19" s="79">
        <f t="shared" si="24"/>
        <v>11081.369967176328</v>
      </c>
      <c r="J19" s="79">
        <f t="shared" si="24"/>
        <v>10464.992473694654</v>
      </c>
      <c r="K19" s="79">
        <f t="shared" si="24"/>
        <v>9452.3504960245336</v>
      </c>
      <c r="L19" s="79">
        <f t="shared" si="24"/>
        <v>9596.0506654966539</v>
      </c>
      <c r="M19" s="79">
        <f t="shared" si="24"/>
        <v>10509.117570757111</v>
      </c>
      <c r="N19" s="79">
        <f t="shared" si="24"/>
        <v>10088.80906016673</v>
      </c>
      <c r="O19" s="79">
        <f t="shared" si="24"/>
        <v>11783.153160462702</v>
      </c>
      <c r="P19" s="79">
        <f t="shared" si="24"/>
        <v>11203.13162444945</v>
      </c>
      <c r="Q19" s="79">
        <f t="shared" si="24"/>
        <v>12113.000081336653</v>
      </c>
    </row>
    <row r="20" spans="1:17" ht="11.45" customHeight="1" x14ac:dyDescent="0.25">
      <c r="A20" s="23" t="s">
        <v>27</v>
      </c>
      <c r="B20" s="78">
        <v>416.1826622779837</v>
      </c>
      <c r="C20" s="78">
        <v>398.58615862042979</v>
      </c>
      <c r="D20" s="78">
        <v>404.64820807779017</v>
      </c>
      <c r="E20" s="78">
        <v>444.91711706399178</v>
      </c>
      <c r="F20" s="78">
        <v>526.93187778224512</v>
      </c>
      <c r="G20" s="78">
        <v>500.34009269146514</v>
      </c>
      <c r="H20" s="78">
        <v>570.19626859859738</v>
      </c>
      <c r="I20" s="78">
        <v>641.5822122778668</v>
      </c>
      <c r="J20" s="78">
        <v>696.01189558660178</v>
      </c>
      <c r="K20" s="78">
        <v>705.81536894222324</v>
      </c>
      <c r="L20" s="78">
        <v>701.90327886725333</v>
      </c>
      <c r="M20" s="78">
        <v>779.93801333314184</v>
      </c>
      <c r="N20" s="78">
        <v>821.54134041938903</v>
      </c>
      <c r="O20" s="78">
        <v>824.43460188869096</v>
      </c>
      <c r="P20" s="78">
        <v>860.26061771026104</v>
      </c>
      <c r="Q20" s="78">
        <v>956.23030266357193</v>
      </c>
    </row>
    <row r="21" spans="1:17" ht="11.45" customHeight="1" x14ac:dyDescent="0.25">
      <c r="A21" s="62" t="s">
        <v>59</v>
      </c>
      <c r="B21" s="77">
        <f t="shared" ref="B21" si="25">IF(B48=0,0,B48*B158)</f>
        <v>61.090366941375663</v>
      </c>
      <c r="C21" s="77">
        <f t="shared" ref="C21:Q21" si="26">IF(C48=0,0,C48*C158)</f>
        <v>62.510901791607033</v>
      </c>
      <c r="D21" s="77">
        <f t="shared" si="26"/>
        <v>64.089814937172292</v>
      </c>
      <c r="E21" s="77">
        <f t="shared" si="26"/>
        <v>65.855003814206356</v>
      </c>
      <c r="F21" s="77">
        <f t="shared" si="26"/>
        <v>67.544826278967122</v>
      </c>
      <c r="G21" s="77">
        <f t="shared" si="26"/>
        <v>62.344940378499793</v>
      </c>
      <c r="H21" s="77">
        <f t="shared" si="26"/>
        <v>55.212412271047782</v>
      </c>
      <c r="I21" s="77">
        <f t="shared" si="26"/>
        <v>48.404454408407517</v>
      </c>
      <c r="J21" s="77">
        <f t="shared" si="26"/>
        <v>42.309045227705965</v>
      </c>
      <c r="K21" s="77">
        <f t="shared" si="26"/>
        <v>35.894374774148211</v>
      </c>
      <c r="L21" s="77">
        <f t="shared" si="26"/>
        <v>27.852895996485586</v>
      </c>
      <c r="M21" s="77">
        <f t="shared" si="26"/>
        <v>30.446300799847375</v>
      </c>
      <c r="N21" s="77">
        <f t="shared" si="26"/>
        <v>29.448622239557793</v>
      </c>
      <c r="O21" s="77">
        <f t="shared" si="26"/>
        <v>27.89006992362944</v>
      </c>
      <c r="P21" s="77">
        <f t="shared" si="26"/>
        <v>26.750029078352107</v>
      </c>
      <c r="Q21" s="77">
        <f t="shared" si="26"/>
        <v>33.15142631064127</v>
      </c>
    </row>
    <row r="22" spans="1:17" ht="11.45" customHeight="1" x14ac:dyDescent="0.25">
      <c r="A22" s="62" t="s">
        <v>58</v>
      </c>
      <c r="B22" s="77">
        <f t="shared" ref="B22" si="27">IF(B49=0,0,B49*B159)</f>
        <v>355.092295336608</v>
      </c>
      <c r="C22" s="77">
        <f t="shared" ref="C22:Q22" si="28">IF(C49=0,0,C49*C159)</f>
        <v>336.07525682882277</v>
      </c>
      <c r="D22" s="77">
        <f t="shared" si="28"/>
        <v>340.55839314061791</v>
      </c>
      <c r="E22" s="77">
        <f t="shared" si="28"/>
        <v>379.0621132497854</v>
      </c>
      <c r="F22" s="77">
        <f t="shared" si="28"/>
        <v>459.38705150327797</v>
      </c>
      <c r="G22" s="77">
        <f t="shared" si="28"/>
        <v>437.99515231296533</v>
      </c>
      <c r="H22" s="77">
        <f t="shared" si="28"/>
        <v>514.98385632754957</v>
      </c>
      <c r="I22" s="77">
        <f t="shared" si="28"/>
        <v>593.17775786945924</v>
      </c>
      <c r="J22" s="77">
        <f t="shared" si="28"/>
        <v>653.70285035889583</v>
      </c>
      <c r="K22" s="77">
        <f t="shared" si="28"/>
        <v>669.92099416807503</v>
      </c>
      <c r="L22" s="77">
        <f t="shared" si="28"/>
        <v>674.05038287076775</v>
      </c>
      <c r="M22" s="77">
        <f t="shared" si="28"/>
        <v>749.4917125332945</v>
      </c>
      <c r="N22" s="77">
        <f t="shared" si="28"/>
        <v>792.09271817983119</v>
      </c>
      <c r="O22" s="77">
        <f t="shared" si="28"/>
        <v>796.54453196506154</v>
      </c>
      <c r="P22" s="77">
        <f t="shared" si="28"/>
        <v>833.51058863190894</v>
      </c>
      <c r="Q22" s="77">
        <f t="shared" si="28"/>
        <v>923.07887635293071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0</v>
      </c>
      <c r="P25" s="77">
        <f t="shared" si="34"/>
        <v>0</v>
      </c>
      <c r="Q25" s="77">
        <f t="shared" si="34"/>
        <v>0</v>
      </c>
    </row>
    <row r="26" spans="1:17" ht="11.45" customHeight="1" x14ac:dyDescent="0.25">
      <c r="A26" s="19" t="s">
        <v>24</v>
      </c>
      <c r="B26" s="76">
        <v>7452.3273754610582</v>
      </c>
      <c r="C26" s="76">
        <v>7981.9409093684262</v>
      </c>
      <c r="D26" s="76">
        <v>8865.1941857643105</v>
      </c>
      <c r="E26" s="76">
        <v>9596.8847749380948</v>
      </c>
      <c r="F26" s="76">
        <v>10387.008123086236</v>
      </c>
      <c r="G26" s="76">
        <v>11007.035810527397</v>
      </c>
      <c r="H26" s="76">
        <v>10972.872576275182</v>
      </c>
      <c r="I26" s="76">
        <v>10439.787754898462</v>
      </c>
      <c r="J26" s="76">
        <v>9768.9805781080522</v>
      </c>
      <c r="K26" s="76">
        <v>8746.5351270823103</v>
      </c>
      <c r="L26" s="76">
        <v>8894.1473866294</v>
      </c>
      <c r="M26" s="76">
        <v>9729.1795574239695</v>
      </c>
      <c r="N26" s="76">
        <v>9267.2677197473404</v>
      </c>
      <c r="O26" s="76">
        <v>10958.71855857401</v>
      </c>
      <c r="P26" s="76">
        <v>10342.871006739189</v>
      </c>
      <c r="Q26" s="76">
        <v>11156.769778673081</v>
      </c>
    </row>
    <row r="27" spans="1:17" ht="11.45" customHeight="1" x14ac:dyDescent="0.25">
      <c r="A27" s="17" t="s">
        <v>23</v>
      </c>
      <c r="B27" s="75">
        <v>3061</v>
      </c>
      <c r="C27" s="75">
        <v>3310</v>
      </c>
      <c r="D27" s="75">
        <v>3931</v>
      </c>
      <c r="E27" s="75">
        <v>4586</v>
      </c>
      <c r="F27" s="75">
        <v>4612</v>
      </c>
      <c r="G27" s="75">
        <v>5045</v>
      </c>
      <c r="H27" s="75">
        <v>5806</v>
      </c>
      <c r="I27" s="75">
        <v>5890</v>
      </c>
      <c r="J27" s="75">
        <v>7122</v>
      </c>
      <c r="K27" s="75">
        <v>6306</v>
      </c>
      <c r="L27" s="75">
        <v>6120</v>
      </c>
      <c r="M27" s="75">
        <v>6518</v>
      </c>
      <c r="N27" s="75">
        <v>6286</v>
      </c>
      <c r="O27" s="75">
        <v>7192</v>
      </c>
      <c r="P27" s="75">
        <v>6826</v>
      </c>
      <c r="Q27" s="75">
        <v>7172</v>
      </c>
    </row>
    <row r="28" spans="1:17" ht="11.45" customHeight="1" x14ac:dyDescent="0.25">
      <c r="A28" s="15" t="s">
        <v>22</v>
      </c>
      <c r="B28" s="74">
        <v>4391.3273754610582</v>
      </c>
      <c r="C28" s="74">
        <v>4671.9409093684262</v>
      </c>
      <c r="D28" s="74">
        <v>4934.1941857643105</v>
      </c>
      <c r="E28" s="74">
        <v>5010.8847749380948</v>
      </c>
      <c r="F28" s="74">
        <v>5775.0081230862361</v>
      </c>
      <c r="G28" s="74">
        <v>5962.0358105273972</v>
      </c>
      <c r="H28" s="74">
        <v>5166.8725762751819</v>
      </c>
      <c r="I28" s="74">
        <v>4549.7877548984616</v>
      </c>
      <c r="J28" s="74">
        <v>2646.9805781080522</v>
      </c>
      <c r="K28" s="74">
        <v>2440.5351270823103</v>
      </c>
      <c r="L28" s="74">
        <v>2774.1473866294</v>
      </c>
      <c r="M28" s="74">
        <v>3211.1795574239695</v>
      </c>
      <c r="N28" s="74">
        <v>2981.2677197473404</v>
      </c>
      <c r="O28" s="74">
        <v>3766.7185585740099</v>
      </c>
      <c r="P28" s="74">
        <v>3516.8710067391894</v>
      </c>
      <c r="Q28" s="74">
        <v>3984.7697786730805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15496.640150519819</v>
      </c>
      <c r="C30" s="68">
        <f t="shared" si="35"/>
        <v>15830.443578675287</v>
      </c>
      <c r="D30" s="68">
        <f t="shared" si="35"/>
        <v>17352.546179674569</v>
      </c>
      <c r="E30" s="68">
        <f t="shared" si="35"/>
        <v>18928.250829756777</v>
      </c>
      <c r="F30" s="68">
        <f t="shared" si="35"/>
        <v>20980.337922841663</v>
      </c>
      <c r="G30" s="68">
        <f t="shared" si="35"/>
        <v>22843.676279736941</v>
      </c>
      <c r="H30" s="68">
        <f t="shared" si="35"/>
        <v>25202.257050624132</v>
      </c>
      <c r="I30" s="68">
        <f t="shared" si="35"/>
        <v>25081.58927023779</v>
      </c>
      <c r="J30" s="68">
        <f t="shared" si="35"/>
        <v>26893.396220878305</v>
      </c>
      <c r="K30" s="68">
        <f t="shared" si="35"/>
        <v>27654.82241027302</v>
      </c>
      <c r="L30" s="68">
        <f t="shared" si="35"/>
        <v>27553.327933134547</v>
      </c>
      <c r="M30" s="68">
        <f t="shared" si="35"/>
        <v>27977.068169578895</v>
      </c>
      <c r="N30" s="68">
        <f t="shared" si="35"/>
        <v>29715.164381351889</v>
      </c>
      <c r="O30" s="68">
        <f t="shared" si="35"/>
        <v>27996.447143345518</v>
      </c>
      <c r="P30" s="68">
        <f t="shared" si="35"/>
        <v>31586.990075549107</v>
      </c>
      <c r="Q30" s="68">
        <f t="shared" si="35"/>
        <v>35458.917267843404</v>
      </c>
    </row>
    <row r="31" spans="1:17" ht="11.45" customHeight="1" x14ac:dyDescent="0.25">
      <c r="A31" s="25" t="s">
        <v>39</v>
      </c>
      <c r="B31" s="79">
        <f t="shared" ref="B31:Q31" si="36">B32+B33+B40</f>
        <v>13593.358507866604</v>
      </c>
      <c r="C31" s="79">
        <f t="shared" si="36"/>
        <v>13909.020352015265</v>
      </c>
      <c r="D31" s="79">
        <f t="shared" si="36"/>
        <v>15386.822485506575</v>
      </c>
      <c r="E31" s="79">
        <f t="shared" si="36"/>
        <v>16585.500853625843</v>
      </c>
      <c r="F31" s="79">
        <f t="shared" si="36"/>
        <v>18235.076415910404</v>
      </c>
      <c r="G31" s="79">
        <f t="shared" si="36"/>
        <v>20114.873906403594</v>
      </c>
      <c r="H31" s="79">
        <f t="shared" si="36"/>
        <v>22200.930215926004</v>
      </c>
      <c r="I31" s="79">
        <f t="shared" si="36"/>
        <v>21972.421101615106</v>
      </c>
      <c r="J31" s="79">
        <f t="shared" si="36"/>
        <v>23560.284518030985</v>
      </c>
      <c r="K31" s="79">
        <f t="shared" si="36"/>
        <v>24465.895282552727</v>
      </c>
      <c r="L31" s="79">
        <f t="shared" si="36"/>
        <v>24413.433839655336</v>
      </c>
      <c r="M31" s="79">
        <f t="shared" si="36"/>
        <v>24548.953775150527</v>
      </c>
      <c r="N31" s="79">
        <f t="shared" si="36"/>
        <v>26183.408370564655</v>
      </c>
      <c r="O31" s="79">
        <f t="shared" si="36"/>
        <v>24366.473288574918</v>
      </c>
      <c r="P31" s="79">
        <f t="shared" si="36"/>
        <v>27897.167323369795</v>
      </c>
      <c r="Q31" s="79">
        <f t="shared" si="36"/>
        <v>31350.292863237231</v>
      </c>
    </row>
    <row r="32" spans="1:17" ht="11.45" customHeight="1" x14ac:dyDescent="0.25">
      <c r="A32" s="23" t="s">
        <v>30</v>
      </c>
      <c r="B32" s="78">
        <v>269.99025161697443</v>
      </c>
      <c r="C32" s="78">
        <v>277.69622844867411</v>
      </c>
      <c r="D32" s="78">
        <v>285.93552889652688</v>
      </c>
      <c r="E32" s="78">
        <v>289.6015069028856</v>
      </c>
      <c r="F32" s="78">
        <v>307.53029339568332</v>
      </c>
      <c r="G32" s="78">
        <v>329.74900363378737</v>
      </c>
      <c r="H32" s="78">
        <v>339.29797945206565</v>
      </c>
      <c r="I32" s="78">
        <v>359.60959254471049</v>
      </c>
      <c r="J32" s="78">
        <v>409.07919050151031</v>
      </c>
      <c r="K32" s="78">
        <v>436.4536789914178</v>
      </c>
      <c r="L32" s="78">
        <v>476.13026920418184</v>
      </c>
      <c r="M32" s="78">
        <v>504.90400304799152</v>
      </c>
      <c r="N32" s="78">
        <v>550.29655095550834</v>
      </c>
      <c r="O32" s="78">
        <v>585.66199512324852</v>
      </c>
      <c r="P32" s="78">
        <v>617.50702155486579</v>
      </c>
      <c r="Q32" s="78">
        <v>668.1382071950718</v>
      </c>
    </row>
    <row r="33" spans="1:17" ht="11.45" customHeight="1" x14ac:dyDescent="0.25">
      <c r="A33" s="19" t="s">
        <v>29</v>
      </c>
      <c r="B33" s="76">
        <v>12858.369850129131</v>
      </c>
      <c r="C33" s="76">
        <v>13144.72249755033</v>
      </c>
      <c r="D33" s="76">
        <v>14537.537039528786</v>
      </c>
      <c r="E33" s="76">
        <v>15808.754556465854</v>
      </c>
      <c r="F33" s="76">
        <v>17477.960201189668</v>
      </c>
      <c r="G33" s="76">
        <v>19303.322720439643</v>
      </c>
      <c r="H33" s="76">
        <v>21396.928466276451</v>
      </c>
      <c r="I33" s="76">
        <v>21115.787897665959</v>
      </c>
      <c r="J33" s="76">
        <v>22697.405327529475</v>
      </c>
      <c r="K33" s="76">
        <v>23552.841603561312</v>
      </c>
      <c r="L33" s="76">
        <v>23494.303570451153</v>
      </c>
      <c r="M33" s="76">
        <v>23555.049772102535</v>
      </c>
      <c r="N33" s="76">
        <v>25184.111819609148</v>
      </c>
      <c r="O33" s="76">
        <v>23340.911293451667</v>
      </c>
      <c r="P33" s="76">
        <v>26823.86030181493</v>
      </c>
      <c r="Q33" s="76">
        <v>30202.745288644026</v>
      </c>
    </row>
    <row r="34" spans="1:17" ht="11.45" customHeight="1" x14ac:dyDescent="0.25">
      <c r="A34" s="62" t="s">
        <v>59</v>
      </c>
      <c r="B34" s="77">
        <v>7881.6625889652087</v>
      </c>
      <c r="C34" s="77">
        <v>6910.0532000242656</v>
      </c>
      <c r="D34" s="77">
        <v>7406.1927878410206</v>
      </c>
      <c r="E34" s="77">
        <v>7108.7119794270129</v>
      </c>
      <c r="F34" s="77">
        <v>6551.7286924177406</v>
      </c>
      <c r="G34" s="77">
        <v>6316.5699250611688</v>
      </c>
      <c r="H34" s="77">
        <v>6986.9214751966638</v>
      </c>
      <c r="I34" s="77">
        <v>6939.5139301454319</v>
      </c>
      <c r="J34" s="77">
        <v>7007.2635823465698</v>
      </c>
      <c r="K34" s="77">
        <v>7461.6719691729413</v>
      </c>
      <c r="L34" s="77">
        <v>6988.4605236071993</v>
      </c>
      <c r="M34" s="77">
        <v>6568.4596425851323</v>
      </c>
      <c r="N34" s="77">
        <v>6233.6536486104642</v>
      </c>
      <c r="O34" s="77">
        <v>5384.8172522078748</v>
      </c>
      <c r="P34" s="77">
        <v>6118.6368611232883</v>
      </c>
      <c r="Q34" s="77">
        <v>6439.8370431223175</v>
      </c>
    </row>
    <row r="35" spans="1:17" ht="11.45" customHeight="1" x14ac:dyDescent="0.25">
      <c r="A35" s="62" t="s">
        <v>58</v>
      </c>
      <c r="B35" s="77">
        <v>2509.8886702207637</v>
      </c>
      <c r="C35" s="77">
        <v>3051.7262780631609</v>
      </c>
      <c r="D35" s="77">
        <v>3283.7374611902578</v>
      </c>
      <c r="E35" s="77">
        <v>4577.0634182028589</v>
      </c>
      <c r="F35" s="77">
        <v>6440.3360074840257</v>
      </c>
      <c r="G35" s="77">
        <v>7378.2352828376443</v>
      </c>
      <c r="H35" s="77">
        <v>8173.2522806714569</v>
      </c>
      <c r="I35" s="77">
        <v>8639.8875158833434</v>
      </c>
      <c r="J35" s="77">
        <v>10263.052292569735</v>
      </c>
      <c r="K35" s="77">
        <v>10558.172445285454</v>
      </c>
      <c r="L35" s="77">
        <v>10748.697520417265</v>
      </c>
      <c r="M35" s="77">
        <v>11875.414972686509</v>
      </c>
      <c r="N35" s="77">
        <v>13386.706476286399</v>
      </c>
      <c r="O35" s="77">
        <v>12601.799280687203</v>
      </c>
      <c r="P35" s="77">
        <v>14121.928743436891</v>
      </c>
      <c r="Q35" s="77">
        <v>16380.97367910655</v>
      </c>
    </row>
    <row r="36" spans="1:17" ht="11.45" customHeight="1" x14ac:dyDescent="0.25">
      <c r="A36" s="62" t="s">
        <v>57</v>
      </c>
      <c r="B36" s="77">
        <v>2466.8185909431572</v>
      </c>
      <c r="C36" s="77">
        <v>3182.9430194629044</v>
      </c>
      <c r="D36" s="77">
        <v>3847.6067904975075</v>
      </c>
      <c r="E36" s="77">
        <v>4122.9791588359822</v>
      </c>
      <c r="F36" s="77">
        <v>4439.3248854887997</v>
      </c>
      <c r="G36" s="77">
        <v>5439.8646402141649</v>
      </c>
      <c r="H36" s="77">
        <v>6025.1721098244934</v>
      </c>
      <c r="I36" s="77">
        <v>5236.8498646030403</v>
      </c>
      <c r="J36" s="77">
        <v>5147.115495044246</v>
      </c>
      <c r="K36" s="77">
        <v>5137.4584032115381</v>
      </c>
      <c r="L36" s="77">
        <v>5174.5190185668534</v>
      </c>
      <c r="M36" s="77">
        <v>4585.1950437315591</v>
      </c>
      <c r="N36" s="77">
        <v>4986.5384305233883</v>
      </c>
      <c r="O36" s="77">
        <v>4730.4098732256807</v>
      </c>
      <c r="P36" s="77">
        <v>5724.9505642438153</v>
      </c>
      <c r="Q36" s="77">
        <v>6607.7077212967115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46.570615799099606</v>
      </c>
      <c r="G37" s="77">
        <v>168.65287232666543</v>
      </c>
      <c r="H37" s="77">
        <v>211.58260058384053</v>
      </c>
      <c r="I37" s="77">
        <v>299.5365870341447</v>
      </c>
      <c r="J37" s="77">
        <v>279.97395756892195</v>
      </c>
      <c r="K37" s="77">
        <v>395.53878589137872</v>
      </c>
      <c r="L37" s="77">
        <v>582.62650785983499</v>
      </c>
      <c r="M37" s="77">
        <v>525.98011309933133</v>
      </c>
      <c r="N37" s="77">
        <v>577.21326418889635</v>
      </c>
      <c r="O37" s="77">
        <v>623.88488733091219</v>
      </c>
      <c r="P37" s="77">
        <v>858.34413301093559</v>
      </c>
      <c r="Q37" s="77">
        <v>774.22684511844773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1:17" ht="11.45" customHeight="1" x14ac:dyDescent="0.25">
      <c r="A40" s="19" t="s">
        <v>28</v>
      </c>
      <c r="B40" s="76">
        <v>464.99840612049729</v>
      </c>
      <c r="C40" s="76">
        <v>486.60162601626024</v>
      </c>
      <c r="D40" s="76">
        <v>563.3499170812604</v>
      </c>
      <c r="E40" s="76">
        <v>487.14479025710421</v>
      </c>
      <c r="F40" s="76">
        <v>449.58592132505174</v>
      </c>
      <c r="G40" s="76">
        <v>481.80218233016546</v>
      </c>
      <c r="H40" s="76">
        <v>464.70377019748651</v>
      </c>
      <c r="I40" s="76">
        <v>497.02361140443503</v>
      </c>
      <c r="J40" s="76">
        <v>453.79999999999995</v>
      </c>
      <c r="K40" s="76">
        <v>476.6</v>
      </c>
      <c r="L40" s="76">
        <v>443</v>
      </c>
      <c r="M40" s="76">
        <v>489.00000000000006</v>
      </c>
      <c r="N40" s="76">
        <v>448.99999999999994</v>
      </c>
      <c r="O40" s="76">
        <v>439.9</v>
      </c>
      <c r="P40" s="76">
        <v>455.8</v>
      </c>
      <c r="Q40" s="76">
        <v>479.40936739813219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464.99840612049729</v>
      </c>
      <c r="C42" s="75">
        <v>486.60162601626024</v>
      </c>
      <c r="D42" s="75">
        <v>563.3499170812604</v>
      </c>
      <c r="E42" s="75">
        <v>487.14479025710421</v>
      </c>
      <c r="F42" s="75">
        <v>446.52845812758619</v>
      </c>
      <c r="G42" s="75">
        <v>474.7118224960883</v>
      </c>
      <c r="H42" s="75">
        <v>451.82298266765235</v>
      </c>
      <c r="I42" s="75">
        <v>477.02235601201136</v>
      </c>
      <c r="J42" s="75">
        <v>433.82042640801592</v>
      </c>
      <c r="K42" s="75">
        <v>446.75345469156821</v>
      </c>
      <c r="L42" s="75">
        <v>402.64797640407471</v>
      </c>
      <c r="M42" s="75">
        <v>446.59539374606243</v>
      </c>
      <c r="N42" s="75">
        <v>409.38368930447399</v>
      </c>
      <c r="O42" s="75">
        <v>364.0525070704212</v>
      </c>
      <c r="P42" s="75">
        <v>369.76054749804115</v>
      </c>
      <c r="Q42" s="75">
        <v>394.94512809937544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3.0574631974655575</v>
      </c>
      <c r="G44" s="75">
        <v>7.0903598340771463</v>
      </c>
      <c r="H44" s="75">
        <v>12.880787529834176</v>
      </c>
      <c r="I44" s="75">
        <v>20.001255392423662</v>
      </c>
      <c r="J44" s="75">
        <v>19.699843219340622</v>
      </c>
      <c r="K44" s="75">
        <v>29.069027076512022</v>
      </c>
      <c r="L44" s="75">
        <v>38.789290135667095</v>
      </c>
      <c r="M44" s="75">
        <v>40.678238169639428</v>
      </c>
      <c r="N44" s="75">
        <v>37.755597559532553</v>
      </c>
      <c r="O44" s="75">
        <v>61.081308968088962</v>
      </c>
      <c r="P44" s="75">
        <v>66.568214481141752</v>
      </c>
      <c r="Q44" s="75">
        <v>63.637844278531098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0.27973037264345341</v>
      </c>
      <c r="K45" s="75">
        <v>0.77751823191976943</v>
      </c>
      <c r="L45" s="75">
        <v>1.5627334602581653</v>
      </c>
      <c r="M45" s="75">
        <v>1.7263680842982236</v>
      </c>
      <c r="N45" s="75">
        <v>1.8607131359934328</v>
      </c>
      <c r="O45" s="75">
        <v>14.766183961489808</v>
      </c>
      <c r="P45" s="75">
        <v>19.471238020817104</v>
      </c>
      <c r="Q45" s="75">
        <v>20.826395020225675</v>
      </c>
    </row>
    <row r="46" spans="1:17" ht="11.45" customHeight="1" x14ac:dyDescent="0.25">
      <c r="A46" s="25" t="s">
        <v>18</v>
      </c>
      <c r="B46" s="79">
        <f t="shared" ref="B46" si="37">B47+B53</f>
        <v>1903.2816426532163</v>
      </c>
      <c r="C46" s="79">
        <f t="shared" ref="C46:Q46" si="38">C47+C53</f>
        <v>1921.423226660022</v>
      </c>
      <c r="D46" s="79">
        <f t="shared" si="38"/>
        <v>1965.7236941679948</v>
      </c>
      <c r="E46" s="79">
        <f t="shared" si="38"/>
        <v>2342.7499761309336</v>
      </c>
      <c r="F46" s="79">
        <f t="shared" si="38"/>
        <v>2745.2615069312606</v>
      </c>
      <c r="G46" s="79">
        <f t="shared" si="38"/>
        <v>2728.8023733333457</v>
      </c>
      <c r="H46" s="79">
        <f t="shared" si="38"/>
        <v>3001.326834698129</v>
      </c>
      <c r="I46" s="79">
        <f t="shared" si="38"/>
        <v>3109.168168622683</v>
      </c>
      <c r="J46" s="79">
        <f t="shared" si="38"/>
        <v>3333.1117028473209</v>
      </c>
      <c r="K46" s="79">
        <f t="shared" si="38"/>
        <v>3188.9271277202947</v>
      </c>
      <c r="L46" s="79">
        <f t="shared" si="38"/>
        <v>3139.8940934792117</v>
      </c>
      <c r="M46" s="79">
        <f t="shared" si="38"/>
        <v>3428.1143944283704</v>
      </c>
      <c r="N46" s="79">
        <f t="shared" si="38"/>
        <v>3531.7560107872332</v>
      </c>
      <c r="O46" s="79">
        <f t="shared" si="38"/>
        <v>3629.973854770602</v>
      </c>
      <c r="P46" s="79">
        <f t="shared" si="38"/>
        <v>3689.8227521793115</v>
      </c>
      <c r="Q46" s="79">
        <f t="shared" si="38"/>
        <v>4108.6244046061711</v>
      </c>
    </row>
    <row r="47" spans="1:17" ht="11.45" customHeight="1" x14ac:dyDescent="0.25">
      <c r="A47" s="23" t="s">
        <v>27</v>
      </c>
      <c r="B47" s="78">
        <v>1270.9239082196359</v>
      </c>
      <c r="C47" s="78">
        <v>1230.9649982821816</v>
      </c>
      <c r="D47" s="78">
        <v>1260.2757324625586</v>
      </c>
      <c r="E47" s="78">
        <v>1392.0210327610139</v>
      </c>
      <c r="F47" s="78">
        <v>1646.0225299977851</v>
      </c>
      <c r="G47" s="78">
        <v>1548.170547783687</v>
      </c>
      <c r="H47" s="78">
        <v>1733.6605126193367</v>
      </c>
      <c r="I47" s="78">
        <v>1925.3293711333092</v>
      </c>
      <c r="J47" s="78">
        <v>2085.1230775075546</v>
      </c>
      <c r="K47" s="78">
        <v>2089.7357972363707</v>
      </c>
      <c r="L47" s="78">
        <v>2069.6252173731559</v>
      </c>
      <c r="M47" s="78">
        <v>2305.9695661643577</v>
      </c>
      <c r="N47" s="78">
        <v>2446.3211657013017</v>
      </c>
      <c r="O47" s="78">
        <v>2453.7240767292078</v>
      </c>
      <c r="P47" s="78">
        <v>2578.9268698366004</v>
      </c>
      <c r="Q47" s="78">
        <v>2897.1184906692051</v>
      </c>
    </row>
    <row r="48" spans="1:17" ht="11.45" customHeight="1" x14ac:dyDescent="0.25">
      <c r="A48" s="62" t="s">
        <v>59</v>
      </c>
      <c r="B48" s="77">
        <v>248.74174068441783</v>
      </c>
      <c r="C48" s="77">
        <v>255.99262703949569</v>
      </c>
      <c r="D48" s="77">
        <v>264.10382064554875</v>
      </c>
      <c r="E48" s="77">
        <v>273.26488913425521</v>
      </c>
      <c r="F48" s="77">
        <v>282.44153052610693</v>
      </c>
      <c r="G48" s="77">
        <v>259.02039697508968</v>
      </c>
      <c r="H48" s="77">
        <v>228.27286099150479</v>
      </c>
      <c r="I48" s="77">
        <v>199.57517119047733</v>
      </c>
      <c r="J48" s="77">
        <v>175.50546072295984</v>
      </c>
      <c r="K48" s="77">
        <v>148.02751159783543</v>
      </c>
      <c r="L48" s="77">
        <v>115.14102331748157</v>
      </c>
      <c r="M48" s="77">
        <v>126.47582588663968</v>
      </c>
      <c r="N48" s="77">
        <v>123.13572607786855</v>
      </c>
      <c r="O48" s="77">
        <v>116.88117594085142</v>
      </c>
      <c r="P48" s="77">
        <v>112.83030627307905</v>
      </c>
      <c r="Q48" s="77">
        <v>140.83693814868252</v>
      </c>
    </row>
    <row r="49" spans="1:17" ht="11.45" customHeight="1" x14ac:dyDescent="0.25">
      <c r="A49" s="62" t="s">
        <v>58</v>
      </c>
      <c r="B49" s="77">
        <v>1022.182167535218</v>
      </c>
      <c r="C49" s="77">
        <v>974.97237124268599</v>
      </c>
      <c r="D49" s="77">
        <v>996.1719118170098</v>
      </c>
      <c r="E49" s="77">
        <v>1118.7561436267588</v>
      </c>
      <c r="F49" s="77">
        <v>1363.5809994716781</v>
      </c>
      <c r="G49" s="77">
        <v>1289.1501508085973</v>
      </c>
      <c r="H49" s="77">
        <v>1505.3876516278319</v>
      </c>
      <c r="I49" s="77">
        <v>1725.754199942832</v>
      </c>
      <c r="J49" s="77">
        <v>1909.6176167845947</v>
      </c>
      <c r="K49" s="77">
        <v>1941.708285638535</v>
      </c>
      <c r="L49" s="77">
        <v>1954.4841940556742</v>
      </c>
      <c r="M49" s="77">
        <v>2179.4937402777182</v>
      </c>
      <c r="N49" s="77">
        <v>2323.185439623433</v>
      </c>
      <c r="O49" s="77">
        <v>2336.8429007883565</v>
      </c>
      <c r="P49" s="77">
        <v>2466.0965635635212</v>
      </c>
      <c r="Q49" s="77">
        <v>2756.2815525205224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9" t="s">
        <v>24</v>
      </c>
      <c r="B53" s="76">
        <v>632.3577344335805</v>
      </c>
      <c r="C53" s="76">
        <v>690.45822837784044</v>
      </c>
      <c r="D53" s="76">
        <v>705.44796170543611</v>
      </c>
      <c r="E53" s="76">
        <v>950.72894336991953</v>
      </c>
      <c r="F53" s="76">
        <v>1099.2389769334754</v>
      </c>
      <c r="G53" s="76">
        <v>1180.631825549659</v>
      </c>
      <c r="H53" s="76">
        <v>1267.6663220787923</v>
      </c>
      <c r="I53" s="76">
        <v>1183.8387974893735</v>
      </c>
      <c r="J53" s="76">
        <v>1247.9886253397663</v>
      </c>
      <c r="K53" s="76">
        <v>1099.191330483924</v>
      </c>
      <c r="L53" s="76">
        <v>1070.2688761060556</v>
      </c>
      <c r="M53" s="76">
        <v>1122.1448282640124</v>
      </c>
      <c r="N53" s="76">
        <v>1085.4348450859313</v>
      </c>
      <c r="O53" s="76">
        <v>1176.2497780413939</v>
      </c>
      <c r="P53" s="76">
        <v>1110.8958823427108</v>
      </c>
      <c r="Q53" s="76">
        <v>1211.5059139369662</v>
      </c>
    </row>
    <row r="54" spans="1:17" ht="11.45" customHeight="1" x14ac:dyDescent="0.25">
      <c r="A54" s="17" t="s">
        <v>23</v>
      </c>
      <c r="B54" s="75">
        <v>316.74580772809469</v>
      </c>
      <c r="C54" s="75">
        <v>354.80796996131767</v>
      </c>
      <c r="D54" s="75">
        <v>353.62064426474274</v>
      </c>
      <c r="E54" s="75">
        <v>592.08159758078671</v>
      </c>
      <c r="F54" s="75">
        <v>681.21455181060628</v>
      </c>
      <c r="G54" s="75">
        <v>749.33520428495206</v>
      </c>
      <c r="H54" s="75">
        <v>897</v>
      </c>
      <c r="I54" s="75">
        <v>858</v>
      </c>
      <c r="J54" s="75">
        <v>1056</v>
      </c>
      <c r="K54" s="75">
        <v>920</v>
      </c>
      <c r="L54" s="75">
        <v>873</v>
      </c>
      <c r="M54" s="75">
        <v>893</v>
      </c>
      <c r="N54" s="75">
        <v>872</v>
      </c>
      <c r="O54" s="75">
        <v>907</v>
      </c>
      <c r="P54" s="75">
        <v>860</v>
      </c>
      <c r="Q54" s="75">
        <v>925</v>
      </c>
    </row>
    <row r="55" spans="1:17" ht="11.45" customHeight="1" x14ac:dyDescent="0.25">
      <c r="A55" s="15" t="s">
        <v>22</v>
      </c>
      <c r="B55" s="74">
        <v>315.61192670548581</v>
      </c>
      <c r="C55" s="74">
        <v>335.65025841652283</v>
      </c>
      <c r="D55" s="74">
        <v>351.82731744069338</v>
      </c>
      <c r="E55" s="74">
        <v>358.64734578913288</v>
      </c>
      <c r="F55" s="74">
        <v>418.02442512286905</v>
      </c>
      <c r="G55" s="74">
        <v>431.29662126470703</v>
      </c>
      <c r="H55" s="74">
        <v>370.66632207879235</v>
      </c>
      <c r="I55" s="74">
        <v>325.83879748937363</v>
      </c>
      <c r="J55" s="74">
        <v>191.98862533976626</v>
      </c>
      <c r="K55" s="74">
        <v>179.19133048392396</v>
      </c>
      <c r="L55" s="74">
        <v>197.26887610605553</v>
      </c>
      <c r="M55" s="74">
        <v>229.14482826401249</v>
      </c>
      <c r="N55" s="74">
        <v>213.43484508593139</v>
      </c>
      <c r="O55" s="74">
        <v>269.24977804139399</v>
      </c>
      <c r="P55" s="74">
        <v>250.89588234271085</v>
      </c>
      <c r="Q55" s="74">
        <v>286.50591393696618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2235210.0814906526</v>
      </c>
      <c r="C57" s="41">
        <f t="shared" ref="C57:Q57" si="40">C58+C73</f>
        <v>2322929.8265696061</v>
      </c>
      <c r="D57" s="41">
        <f t="shared" si="40"/>
        <v>2415630.1449110676</v>
      </c>
      <c r="E57" s="41">
        <f t="shared" si="40"/>
        <v>2568658.3805386955</v>
      </c>
      <c r="F57" s="41">
        <f t="shared" si="40"/>
        <v>2721548.93441321</v>
      </c>
      <c r="G57" s="41">
        <f t="shared" si="40"/>
        <v>2821605.077897232</v>
      </c>
      <c r="H57" s="41">
        <f t="shared" si="40"/>
        <v>2909663.7802597503</v>
      </c>
      <c r="I57" s="41">
        <f t="shared" si="40"/>
        <v>3080656.3976175217</v>
      </c>
      <c r="J57" s="41">
        <f t="shared" si="40"/>
        <v>3169309.6897098799</v>
      </c>
      <c r="K57" s="41">
        <f t="shared" si="40"/>
        <v>3178468.1332998108</v>
      </c>
      <c r="L57" s="41">
        <f t="shared" si="40"/>
        <v>3244816.8103071307</v>
      </c>
      <c r="M57" s="41">
        <f t="shared" si="40"/>
        <v>3340358.8215089883</v>
      </c>
      <c r="N57" s="41">
        <f t="shared" si="40"/>
        <v>3408217.9981774813</v>
      </c>
      <c r="O57" s="41">
        <f t="shared" si="40"/>
        <v>3480119.6444475465</v>
      </c>
      <c r="P57" s="41">
        <f t="shared" si="40"/>
        <v>3550140.7162628556</v>
      </c>
      <c r="Q57" s="41">
        <f t="shared" si="40"/>
        <v>3642751.6578110238</v>
      </c>
    </row>
    <row r="58" spans="1:17" ht="11.45" customHeight="1" x14ac:dyDescent="0.25">
      <c r="A58" s="25" t="s">
        <v>39</v>
      </c>
      <c r="B58" s="40">
        <f t="shared" ref="B58" si="41">B59+B60+B67</f>
        <v>2075067</v>
      </c>
      <c r="C58" s="40">
        <f t="shared" ref="C58:Q58" si="42">C59+C60+C67</f>
        <v>2169804</v>
      </c>
      <c r="D58" s="40">
        <f t="shared" si="42"/>
        <v>2262203.0000000005</v>
      </c>
      <c r="E58" s="40">
        <f t="shared" si="42"/>
        <v>2399230</v>
      </c>
      <c r="F58" s="40">
        <f t="shared" si="42"/>
        <v>2527235</v>
      </c>
      <c r="G58" s="40">
        <f t="shared" si="42"/>
        <v>2628281</v>
      </c>
      <c r="H58" s="40">
        <f t="shared" si="42"/>
        <v>2691453</v>
      </c>
      <c r="I58" s="40">
        <f t="shared" si="42"/>
        <v>2843535.9999999995</v>
      </c>
      <c r="J58" s="40">
        <f t="shared" si="42"/>
        <v>2918400.0000000005</v>
      </c>
      <c r="K58" s="40">
        <f t="shared" si="42"/>
        <v>2923186</v>
      </c>
      <c r="L58" s="40">
        <f t="shared" si="42"/>
        <v>2994709.0000000005</v>
      </c>
      <c r="M58" s="40">
        <f t="shared" si="42"/>
        <v>3070108</v>
      </c>
      <c r="N58" s="40">
        <f t="shared" si="42"/>
        <v>3136145</v>
      </c>
      <c r="O58" s="40">
        <f t="shared" si="42"/>
        <v>3208067.0000000005</v>
      </c>
      <c r="P58" s="40">
        <f t="shared" si="42"/>
        <v>3278463</v>
      </c>
      <c r="Q58" s="40">
        <f t="shared" si="42"/>
        <v>3352433.0000000005</v>
      </c>
    </row>
    <row r="59" spans="1:17" ht="11.45" customHeight="1" x14ac:dyDescent="0.25">
      <c r="A59" s="23" t="s">
        <v>30</v>
      </c>
      <c r="B59" s="39">
        <v>70362</v>
      </c>
      <c r="C59" s="39">
        <v>71538</v>
      </c>
      <c r="D59" s="39">
        <v>73443</v>
      </c>
      <c r="E59" s="39">
        <v>76082</v>
      </c>
      <c r="F59" s="39">
        <v>75705</v>
      </c>
      <c r="G59" s="39">
        <v>75913</v>
      </c>
      <c r="H59" s="39">
        <v>76254</v>
      </c>
      <c r="I59" s="39">
        <v>90318</v>
      </c>
      <c r="J59" s="39">
        <v>106911</v>
      </c>
      <c r="K59" s="39">
        <v>117595</v>
      </c>
      <c r="L59" s="39">
        <v>125400</v>
      </c>
      <c r="M59" s="39">
        <v>131800</v>
      </c>
      <c r="N59" s="39">
        <v>139800</v>
      </c>
      <c r="O59" s="39">
        <v>147900</v>
      </c>
      <c r="P59" s="39">
        <v>154800</v>
      </c>
      <c r="Q59" s="39">
        <v>163300</v>
      </c>
    </row>
    <row r="60" spans="1:17" ht="11.45" customHeight="1" x14ac:dyDescent="0.25">
      <c r="A60" s="19" t="s">
        <v>29</v>
      </c>
      <c r="B60" s="38">
        <f>SUM(B61:B66)</f>
        <v>1992700</v>
      </c>
      <c r="C60" s="38">
        <f t="shared" ref="C60:Q60" si="43">SUM(C61:C66)</f>
        <v>2085699.9999999998</v>
      </c>
      <c r="D60" s="38">
        <f t="shared" si="43"/>
        <v>2174100.0000000005</v>
      </c>
      <c r="E60" s="38">
        <f t="shared" si="43"/>
        <v>2309300</v>
      </c>
      <c r="F60" s="38">
        <f t="shared" si="43"/>
        <v>2438400</v>
      </c>
      <c r="G60" s="38">
        <f t="shared" si="43"/>
        <v>2538092</v>
      </c>
      <c r="H60" s="38">
        <f t="shared" si="43"/>
        <v>2601444</v>
      </c>
      <c r="I60" s="38">
        <f t="shared" si="43"/>
        <v>2738834.9999999995</v>
      </c>
      <c r="J60" s="38">
        <f t="shared" si="43"/>
        <v>2798240.0000000005</v>
      </c>
      <c r="K60" s="38">
        <f t="shared" si="43"/>
        <v>2791500</v>
      </c>
      <c r="L60" s="38">
        <f t="shared" si="43"/>
        <v>2854852.0000000005</v>
      </c>
      <c r="M60" s="38">
        <f t="shared" si="43"/>
        <v>2923657</v>
      </c>
      <c r="N60" s="38">
        <f t="shared" si="43"/>
        <v>2981556</v>
      </c>
      <c r="O60" s="38">
        <f t="shared" si="43"/>
        <v>3044908.0000000005</v>
      </c>
      <c r="P60" s="38">
        <f t="shared" si="43"/>
        <v>3108260</v>
      </c>
      <c r="Q60" s="38">
        <f t="shared" si="43"/>
        <v>3173323.0000000005</v>
      </c>
    </row>
    <row r="61" spans="1:17" ht="11.45" customHeight="1" x14ac:dyDescent="0.25">
      <c r="A61" s="62" t="s">
        <v>59</v>
      </c>
      <c r="B61" s="42">
        <v>1548238</v>
      </c>
      <c r="C61" s="42">
        <v>1548237.9999999998</v>
      </c>
      <c r="D61" s="42">
        <v>1548238.0000000005</v>
      </c>
      <c r="E61" s="42">
        <v>1548238</v>
      </c>
      <c r="F61" s="42">
        <v>1550532</v>
      </c>
      <c r="G61" s="42">
        <v>1554926</v>
      </c>
      <c r="H61" s="42">
        <v>1493935</v>
      </c>
      <c r="I61" s="42">
        <v>1537180.9999999995</v>
      </c>
      <c r="J61" s="42">
        <v>1545111</v>
      </c>
      <c r="K61" s="42">
        <v>1498604</v>
      </c>
      <c r="L61" s="42">
        <v>1519546.0000000005</v>
      </c>
      <c r="M61" s="42">
        <v>1440010.9999999995</v>
      </c>
      <c r="N61" s="42">
        <v>1427576</v>
      </c>
      <c r="O61" s="42">
        <v>1424842.0000000005</v>
      </c>
      <c r="P61" s="42">
        <v>1405606.9999999995</v>
      </c>
      <c r="Q61" s="42">
        <v>1402372.0000000005</v>
      </c>
    </row>
    <row r="62" spans="1:17" ht="11.45" customHeight="1" x14ac:dyDescent="0.25">
      <c r="A62" s="62" t="s">
        <v>58</v>
      </c>
      <c r="B62" s="42">
        <v>194462</v>
      </c>
      <c r="C62" s="42">
        <v>196877</v>
      </c>
      <c r="D62" s="42">
        <v>227363</v>
      </c>
      <c r="E62" s="42">
        <v>331952.00000000012</v>
      </c>
      <c r="F62" s="42">
        <v>428702.00000000012</v>
      </c>
      <c r="G62" s="42">
        <v>424728.00000000012</v>
      </c>
      <c r="H62" s="42">
        <v>516538</v>
      </c>
      <c r="I62" s="42">
        <v>623553</v>
      </c>
      <c r="J62" s="42">
        <v>707742.00000000035</v>
      </c>
      <c r="K62" s="42">
        <v>769726</v>
      </c>
      <c r="L62" s="42">
        <v>758419</v>
      </c>
      <c r="M62" s="42">
        <v>949545.00000000035</v>
      </c>
      <c r="N62" s="42">
        <v>982678</v>
      </c>
      <c r="O62" s="42">
        <v>1001978</v>
      </c>
      <c r="P62" s="42">
        <v>1001444.0000000003</v>
      </c>
      <c r="Q62" s="42">
        <v>1036781</v>
      </c>
    </row>
    <row r="63" spans="1:17" ht="11.45" customHeight="1" x14ac:dyDescent="0.25">
      <c r="A63" s="62" t="s">
        <v>57</v>
      </c>
      <c r="B63" s="42">
        <v>250000</v>
      </c>
      <c r="C63" s="42">
        <v>340585</v>
      </c>
      <c r="D63" s="42">
        <v>398499</v>
      </c>
      <c r="E63" s="42">
        <v>429110</v>
      </c>
      <c r="F63" s="42">
        <v>453466</v>
      </c>
      <c r="G63" s="42">
        <v>537808</v>
      </c>
      <c r="H63" s="42">
        <v>565110</v>
      </c>
      <c r="I63" s="42">
        <v>541466</v>
      </c>
      <c r="J63" s="42">
        <v>511162</v>
      </c>
      <c r="K63" s="42">
        <v>474837</v>
      </c>
      <c r="L63" s="42">
        <v>505675</v>
      </c>
      <c r="M63" s="42">
        <v>469799</v>
      </c>
      <c r="N63" s="42">
        <v>500770</v>
      </c>
      <c r="O63" s="42">
        <v>541779</v>
      </c>
      <c r="P63" s="42">
        <v>596347</v>
      </c>
      <c r="Q63" s="42">
        <v>639677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5700</v>
      </c>
      <c r="G64" s="42">
        <v>20630</v>
      </c>
      <c r="H64" s="42">
        <v>25861</v>
      </c>
      <c r="I64" s="42">
        <v>36635</v>
      </c>
      <c r="J64" s="42">
        <v>34225</v>
      </c>
      <c r="K64" s="42">
        <v>48333</v>
      </c>
      <c r="L64" s="42">
        <v>71212</v>
      </c>
      <c r="M64" s="42">
        <v>64302</v>
      </c>
      <c r="N64" s="42">
        <v>70532</v>
      </c>
      <c r="O64" s="42">
        <v>76309</v>
      </c>
      <c r="P64" s="42">
        <v>104862</v>
      </c>
      <c r="Q64" s="42">
        <v>94493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</row>
    <row r="67" spans="1:17" ht="11.45" customHeight="1" x14ac:dyDescent="0.25">
      <c r="A67" s="19" t="s">
        <v>28</v>
      </c>
      <c r="B67" s="38">
        <f>SUM(B68:B72)</f>
        <v>12005</v>
      </c>
      <c r="C67" s="38">
        <f t="shared" ref="C67:Q67" si="44">SUM(C68:C72)</f>
        <v>12566</v>
      </c>
      <c r="D67" s="38">
        <f t="shared" si="44"/>
        <v>14660</v>
      </c>
      <c r="E67" s="38">
        <f t="shared" si="44"/>
        <v>13848</v>
      </c>
      <c r="F67" s="38">
        <f t="shared" si="44"/>
        <v>13130</v>
      </c>
      <c r="G67" s="38">
        <f t="shared" si="44"/>
        <v>14276</v>
      </c>
      <c r="H67" s="38">
        <f t="shared" si="44"/>
        <v>13755</v>
      </c>
      <c r="I67" s="38">
        <f t="shared" si="44"/>
        <v>14383</v>
      </c>
      <c r="J67" s="38">
        <f t="shared" si="44"/>
        <v>13249</v>
      </c>
      <c r="K67" s="38">
        <f t="shared" si="44"/>
        <v>14091</v>
      </c>
      <c r="L67" s="38">
        <f t="shared" si="44"/>
        <v>14457</v>
      </c>
      <c r="M67" s="38">
        <f t="shared" si="44"/>
        <v>14651</v>
      </c>
      <c r="N67" s="38">
        <f t="shared" si="44"/>
        <v>14789</v>
      </c>
      <c r="O67" s="38">
        <f t="shared" si="44"/>
        <v>15259</v>
      </c>
      <c r="P67" s="38">
        <f t="shared" si="44"/>
        <v>15403</v>
      </c>
      <c r="Q67" s="38">
        <f t="shared" si="44"/>
        <v>15810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12005</v>
      </c>
      <c r="C69" s="37">
        <v>12566</v>
      </c>
      <c r="D69" s="37">
        <v>14660</v>
      </c>
      <c r="E69" s="37">
        <v>13848</v>
      </c>
      <c r="F69" s="37">
        <v>13030</v>
      </c>
      <c r="G69" s="37">
        <v>14017</v>
      </c>
      <c r="H69" s="37">
        <v>13285</v>
      </c>
      <c r="I69" s="37">
        <v>13683</v>
      </c>
      <c r="J69" s="37">
        <v>12540</v>
      </c>
      <c r="K69" s="37">
        <v>13124</v>
      </c>
      <c r="L69" s="37">
        <v>13124</v>
      </c>
      <c r="M69" s="37">
        <v>13366</v>
      </c>
      <c r="N69" s="37">
        <v>13469</v>
      </c>
      <c r="O69" s="37">
        <v>12638</v>
      </c>
      <c r="P69" s="37">
        <v>12504</v>
      </c>
      <c r="Q69" s="37">
        <v>12812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100</v>
      </c>
      <c r="G71" s="37">
        <v>259</v>
      </c>
      <c r="H71" s="37">
        <v>470</v>
      </c>
      <c r="I71" s="37">
        <v>700</v>
      </c>
      <c r="J71" s="37">
        <v>700</v>
      </c>
      <c r="K71" s="37">
        <v>942</v>
      </c>
      <c r="L71" s="37">
        <v>1283</v>
      </c>
      <c r="M71" s="37">
        <v>1230</v>
      </c>
      <c r="N71" s="37">
        <v>1261</v>
      </c>
      <c r="O71" s="37">
        <v>2154</v>
      </c>
      <c r="P71" s="37">
        <v>2284</v>
      </c>
      <c r="Q71" s="37">
        <v>2341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9</v>
      </c>
      <c r="K72" s="37">
        <v>25</v>
      </c>
      <c r="L72" s="37">
        <v>50</v>
      </c>
      <c r="M72" s="37">
        <v>55</v>
      </c>
      <c r="N72" s="37">
        <v>59</v>
      </c>
      <c r="O72" s="37">
        <v>467</v>
      </c>
      <c r="P72" s="37">
        <v>615</v>
      </c>
      <c r="Q72" s="37">
        <v>657</v>
      </c>
    </row>
    <row r="73" spans="1:17" ht="11.45" customHeight="1" x14ac:dyDescent="0.25">
      <c r="A73" s="25" t="s">
        <v>18</v>
      </c>
      <c r="B73" s="40">
        <f t="shared" ref="B73" si="45">B74+B80</f>
        <v>160143.08149065278</v>
      </c>
      <c r="C73" s="40">
        <f t="shared" ref="C73:Q73" si="46">C74+C80</f>
        <v>153125.82656960614</v>
      </c>
      <c r="D73" s="40">
        <f t="shared" si="46"/>
        <v>153427.14491106698</v>
      </c>
      <c r="E73" s="40">
        <f t="shared" si="46"/>
        <v>169428.38053869567</v>
      </c>
      <c r="F73" s="40">
        <f t="shared" si="46"/>
        <v>194313.93441321023</v>
      </c>
      <c r="G73" s="40">
        <f t="shared" si="46"/>
        <v>193324.07789723185</v>
      </c>
      <c r="H73" s="40">
        <f t="shared" si="46"/>
        <v>218210.78025975049</v>
      </c>
      <c r="I73" s="40">
        <f t="shared" si="46"/>
        <v>237120.39761752205</v>
      </c>
      <c r="J73" s="40">
        <f t="shared" si="46"/>
        <v>250909.6897098796</v>
      </c>
      <c r="K73" s="40">
        <f t="shared" si="46"/>
        <v>255282.13329981087</v>
      </c>
      <c r="L73" s="40">
        <f t="shared" si="46"/>
        <v>250107.81030713007</v>
      </c>
      <c r="M73" s="40">
        <f t="shared" si="46"/>
        <v>270250.82150898839</v>
      </c>
      <c r="N73" s="40">
        <f t="shared" si="46"/>
        <v>272072.99817748152</v>
      </c>
      <c r="O73" s="40">
        <f t="shared" si="46"/>
        <v>272052.64444754581</v>
      </c>
      <c r="P73" s="40">
        <f t="shared" si="46"/>
        <v>271677.71626285545</v>
      </c>
      <c r="Q73" s="40">
        <f t="shared" si="46"/>
        <v>290318.65781102312</v>
      </c>
    </row>
    <row r="74" spans="1:17" ht="11.45" customHeight="1" x14ac:dyDescent="0.25">
      <c r="A74" s="23" t="s">
        <v>27</v>
      </c>
      <c r="B74" s="39">
        <f>SUM(B75:B79)</f>
        <v>140840</v>
      </c>
      <c r="C74" s="39">
        <f t="shared" ref="C74:Q74" si="47">SUM(C75:C79)</f>
        <v>132389</v>
      </c>
      <c r="D74" s="39">
        <f t="shared" si="47"/>
        <v>130545</v>
      </c>
      <c r="E74" s="39">
        <f t="shared" si="47"/>
        <v>137342</v>
      </c>
      <c r="F74" s="39">
        <f t="shared" si="47"/>
        <v>155406</v>
      </c>
      <c r="G74" s="39">
        <f t="shared" si="47"/>
        <v>151772</v>
      </c>
      <c r="H74" s="39">
        <f t="shared" si="47"/>
        <v>172381</v>
      </c>
      <c r="I74" s="39">
        <f t="shared" si="47"/>
        <v>192982</v>
      </c>
      <c r="J74" s="39">
        <f t="shared" si="47"/>
        <v>202549</v>
      </c>
      <c r="K74" s="39">
        <f t="shared" si="47"/>
        <v>209527</v>
      </c>
      <c r="L74" s="39">
        <f t="shared" si="47"/>
        <v>205416</v>
      </c>
      <c r="M74" s="39">
        <f t="shared" si="47"/>
        <v>225347</v>
      </c>
      <c r="N74" s="39">
        <f t="shared" si="47"/>
        <v>228741</v>
      </c>
      <c r="O74" s="39">
        <f t="shared" si="47"/>
        <v>228693</v>
      </c>
      <c r="P74" s="39">
        <f t="shared" si="47"/>
        <v>230132</v>
      </c>
      <c r="Q74" s="39">
        <f t="shared" si="47"/>
        <v>247670</v>
      </c>
    </row>
    <row r="75" spans="1:17" ht="11.45" customHeight="1" x14ac:dyDescent="0.25">
      <c r="A75" s="62" t="s">
        <v>59</v>
      </c>
      <c r="B75" s="42">
        <v>38366</v>
      </c>
      <c r="C75" s="42">
        <v>38366</v>
      </c>
      <c r="D75" s="42">
        <v>38364</v>
      </c>
      <c r="E75" s="42">
        <v>38343</v>
      </c>
      <c r="F75" s="42">
        <v>38135</v>
      </c>
      <c r="G75" s="42">
        <v>36120</v>
      </c>
      <c r="H75" s="42">
        <v>32617</v>
      </c>
      <c r="I75" s="42">
        <v>28912</v>
      </c>
      <c r="J75" s="42">
        <v>24665</v>
      </c>
      <c r="K75" s="42">
        <v>21421</v>
      </c>
      <c r="L75" s="42">
        <v>16463</v>
      </c>
      <c r="M75" s="42">
        <v>17649</v>
      </c>
      <c r="N75" s="42">
        <v>16629</v>
      </c>
      <c r="O75" s="42">
        <v>15608</v>
      </c>
      <c r="P75" s="42">
        <v>14588</v>
      </c>
      <c r="Q75" s="42">
        <v>17568</v>
      </c>
    </row>
    <row r="76" spans="1:17" ht="11.45" customHeight="1" x14ac:dyDescent="0.25">
      <c r="A76" s="62" t="s">
        <v>58</v>
      </c>
      <c r="B76" s="42">
        <v>102474</v>
      </c>
      <c r="C76" s="42">
        <v>94023</v>
      </c>
      <c r="D76" s="42">
        <v>92181</v>
      </c>
      <c r="E76" s="42">
        <v>98999</v>
      </c>
      <c r="F76" s="42">
        <v>117271</v>
      </c>
      <c r="G76" s="42">
        <v>115652</v>
      </c>
      <c r="H76" s="42">
        <v>139764</v>
      </c>
      <c r="I76" s="42">
        <v>164070</v>
      </c>
      <c r="J76" s="42">
        <v>177884</v>
      </c>
      <c r="K76" s="42">
        <v>188106</v>
      </c>
      <c r="L76" s="42">
        <v>188953</v>
      </c>
      <c r="M76" s="42">
        <v>207698</v>
      </c>
      <c r="N76" s="42">
        <v>212112</v>
      </c>
      <c r="O76" s="42">
        <v>213085</v>
      </c>
      <c r="P76" s="42">
        <v>215544</v>
      </c>
      <c r="Q76" s="42">
        <v>230102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</row>
    <row r="80" spans="1:17" ht="11.45" customHeight="1" x14ac:dyDescent="0.25">
      <c r="A80" s="19" t="s">
        <v>24</v>
      </c>
      <c r="B80" s="38">
        <f>SUM(B81:B82)</f>
        <v>19303.081490652774</v>
      </c>
      <c r="C80" s="38">
        <f t="shared" ref="C80:Q80" si="48">SUM(C81:C82)</f>
        <v>20736.82656960615</v>
      </c>
      <c r="D80" s="38">
        <f t="shared" si="48"/>
        <v>22882.144911066982</v>
      </c>
      <c r="E80" s="38">
        <f t="shared" si="48"/>
        <v>32086.380538695681</v>
      </c>
      <c r="F80" s="38">
        <f t="shared" si="48"/>
        <v>38907.934413210227</v>
      </c>
      <c r="G80" s="38">
        <f t="shared" si="48"/>
        <v>41552.077897231851</v>
      </c>
      <c r="H80" s="38">
        <f t="shared" si="48"/>
        <v>45829.7802597505</v>
      </c>
      <c r="I80" s="38">
        <f t="shared" si="48"/>
        <v>44138.397617522045</v>
      </c>
      <c r="J80" s="38">
        <f t="shared" si="48"/>
        <v>48360.689709879603</v>
      </c>
      <c r="K80" s="38">
        <f t="shared" si="48"/>
        <v>45755.13329981087</v>
      </c>
      <c r="L80" s="38">
        <f t="shared" si="48"/>
        <v>44691.810307130065</v>
      </c>
      <c r="M80" s="38">
        <f t="shared" si="48"/>
        <v>44903.821508988382</v>
      </c>
      <c r="N80" s="38">
        <f t="shared" si="48"/>
        <v>43331.998177481546</v>
      </c>
      <c r="O80" s="38">
        <f t="shared" si="48"/>
        <v>43359.644447545812</v>
      </c>
      <c r="P80" s="38">
        <f t="shared" si="48"/>
        <v>41545.716262855422</v>
      </c>
      <c r="Q80" s="38">
        <f t="shared" si="48"/>
        <v>42648.657811023135</v>
      </c>
    </row>
    <row r="81" spans="1:17" ht="11.45" customHeight="1" x14ac:dyDescent="0.25">
      <c r="A81" s="17" t="s">
        <v>23</v>
      </c>
      <c r="B81" s="37">
        <v>15590</v>
      </c>
      <c r="C81" s="37">
        <v>16788</v>
      </c>
      <c r="D81" s="37">
        <v>18743</v>
      </c>
      <c r="E81" s="37">
        <v>27867</v>
      </c>
      <c r="F81" s="37">
        <v>33990</v>
      </c>
      <c r="G81" s="37">
        <v>36478</v>
      </c>
      <c r="H81" s="37">
        <v>41469</v>
      </c>
      <c r="I81" s="37">
        <v>40305</v>
      </c>
      <c r="J81" s="37">
        <v>46102</v>
      </c>
      <c r="K81" s="37">
        <v>43647</v>
      </c>
      <c r="L81" s="37">
        <v>42371</v>
      </c>
      <c r="M81" s="37">
        <v>42208</v>
      </c>
      <c r="N81" s="37">
        <v>40821</v>
      </c>
      <c r="O81" s="37">
        <v>40192</v>
      </c>
      <c r="P81" s="37">
        <v>38594</v>
      </c>
      <c r="Q81" s="37">
        <v>39278</v>
      </c>
    </row>
    <row r="82" spans="1:17" ht="11.45" customHeight="1" x14ac:dyDescent="0.25">
      <c r="A82" s="15" t="s">
        <v>22</v>
      </c>
      <c r="B82" s="36">
        <v>3713.0814906527744</v>
      </c>
      <c r="C82" s="36">
        <v>3948.8265696061512</v>
      </c>
      <c r="D82" s="36">
        <v>4139.144911066981</v>
      </c>
      <c r="E82" s="36">
        <v>4219.380538695681</v>
      </c>
      <c r="F82" s="36">
        <v>4917.9344132102242</v>
      </c>
      <c r="G82" s="36">
        <v>5074.0778972318476</v>
      </c>
      <c r="H82" s="36">
        <v>4360.7802597504979</v>
      </c>
      <c r="I82" s="36">
        <v>3833.3976175220428</v>
      </c>
      <c r="J82" s="36">
        <v>2258.689709879603</v>
      </c>
      <c r="K82" s="36">
        <v>2108.1332998108701</v>
      </c>
      <c r="L82" s="36">
        <v>2320.8103071300652</v>
      </c>
      <c r="M82" s="36">
        <v>2695.821508988382</v>
      </c>
      <c r="N82" s="36">
        <v>2510.9981774815456</v>
      </c>
      <c r="O82" s="36">
        <v>3167.6444475458115</v>
      </c>
      <c r="P82" s="36">
        <v>2951.716262855422</v>
      </c>
      <c r="Q82" s="36">
        <v>3370.6578110231317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2235210.0814906526</v>
      </c>
      <c r="C84" s="41">
        <f t="shared" si="49"/>
        <v>2322929.8265696061</v>
      </c>
      <c r="D84" s="41">
        <f t="shared" si="49"/>
        <v>2415630.1449110676</v>
      </c>
      <c r="E84" s="41">
        <f t="shared" si="49"/>
        <v>2568658.3805386955</v>
      </c>
      <c r="F84" s="41">
        <f t="shared" si="49"/>
        <v>2721548.93441321</v>
      </c>
      <c r="G84" s="41">
        <f t="shared" si="49"/>
        <v>2821605.077897232</v>
      </c>
      <c r="H84" s="41">
        <f t="shared" si="49"/>
        <v>2909663.7802597503</v>
      </c>
      <c r="I84" s="41">
        <f t="shared" si="49"/>
        <v>3080656.3976175217</v>
      </c>
      <c r="J84" s="41">
        <f t="shared" si="49"/>
        <v>3169309.6897098799</v>
      </c>
      <c r="K84" s="41">
        <f t="shared" si="49"/>
        <v>3178468.1332998108</v>
      </c>
      <c r="L84" s="41">
        <f t="shared" si="49"/>
        <v>3244816.8103071307</v>
      </c>
      <c r="M84" s="41">
        <f t="shared" si="49"/>
        <v>3340358.8215089883</v>
      </c>
      <c r="N84" s="41">
        <f t="shared" si="49"/>
        <v>3408217.9981774813</v>
      </c>
      <c r="O84" s="41">
        <f t="shared" si="49"/>
        <v>3480119.6444475465</v>
      </c>
      <c r="P84" s="41">
        <f t="shared" si="49"/>
        <v>3550140.7162628556</v>
      </c>
      <c r="Q84" s="41">
        <f t="shared" si="49"/>
        <v>3642751.6578110238</v>
      </c>
    </row>
    <row r="85" spans="1:17" ht="11.45" customHeight="1" x14ac:dyDescent="0.25">
      <c r="A85" s="25" t="s">
        <v>39</v>
      </c>
      <c r="B85" s="40">
        <f t="shared" ref="B85:Q85" si="50">B86+B87+B94</f>
        <v>2075067</v>
      </c>
      <c r="C85" s="40">
        <f t="shared" si="50"/>
        <v>2169804</v>
      </c>
      <c r="D85" s="40">
        <f t="shared" si="50"/>
        <v>2262203.0000000005</v>
      </c>
      <c r="E85" s="40">
        <f t="shared" si="50"/>
        <v>2399230</v>
      </c>
      <c r="F85" s="40">
        <f t="shared" si="50"/>
        <v>2527235</v>
      </c>
      <c r="G85" s="40">
        <f t="shared" si="50"/>
        <v>2628281</v>
      </c>
      <c r="H85" s="40">
        <f t="shared" si="50"/>
        <v>2691453</v>
      </c>
      <c r="I85" s="40">
        <f t="shared" si="50"/>
        <v>2843535.9999999995</v>
      </c>
      <c r="J85" s="40">
        <f t="shared" si="50"/>
        <v>2918400.0000000005</v>
      </c>
      <c r="K85" s="40">
        <f t="shared" si="50"/>
        <v>2923186</v>
      </c>
      <c r="L85" s="40">
        <f t="shared" si="50"/>
        <v>2994709.0000000005</v>
      </c>
      <c r="M85" s="40">
        <f t="shared" si="50"/>
        <v>3070108</v>
      </c>
      <c r="N85" s="40">
        <f t="shared" si="50"/>
        <v>3136145</v>
      </c>
      <c r="O85" s="40">
        <f t="shared" si="50"/>
        <v>3208067.0000000005</v>
      </c>
      <c r="P85" s="40">
        <f t="shared" si="50"/>
        <v>3278463</v>
      </c>
      <c r="Q85" s="40">
        <f t="shared" si="50"/>
        <v>3352433.0000000005</v>
      </c>
    </row>
    <row r="86" spans="1:17" ht="11.45" customHeight="1" x14ac:dyDescent="0.25">
      <c r="A86" s="23" t="s">
        <v>30</v>
      </c>
      <c r="B86" s="39">
        <v>70362</v>
      </c>
      <c r="C86" s="39">
        <v>71538</v>
      </c>
      <c r="D86" s="39">
        <v>73443</v>
      </c>
      <c r="E86" s="39">
        <v>76082</v>
      </c>
      <c r="F86" s="39">
        <v>75705</v>
      </c>
      <c r="G86" s="39">
        <v>75913</v>
      </c>
      <c r="H86" s="39">
        <v>76254</v>
      </c>
      <c r="I86" s="39">
        <v>90318</v>
      </c>
      <c r="J86" s="39">
        <v>106911</v>
      </c>
      <c r="K86" s="39">
        <v>117595</v>
      </c>
      <c r="L86" s="39">
        <v>125400</v>
      </c>
      <c r="M86" s="39">
        <v>131800</v>
      </c>
      <c r="N86" s="39">
        <v>139800</v>
      </c>
      <c r="O86" s="39">
        <v>147900</v>
      </c>
      <c r="P86" s="39">
        <v>154800</v>
      </c>
      <c r="Q86" s="39">
        <v>163300</v>
      </c>
    </row>
    <row r="87" spans="1:17" ht="11.45" customHeight="1" x14ac:dyDescent="0.25">
      <c r="A87" s="19" t="s">
        <v>29</v>
      </c>
      <c r="B87" s="38">
        <f>SUM(B88:B93)</f>
        <v>1992700</v>
      </c>
      <c r="C87" s="38">
        <f t="shared" ref="C87" si="51">SUM(C88:C93)</f>
        <v>2085699.9999999998</v>
      </c>
      <c r="D87" s="38">
        <f t="shared" ref="D87" si="52">SUM(D88:D93)</f>
        <v>2174100.0000000005</v>
      </c>
      <c r="E87" s="38">
        <f t="shared" ref="E87" si="53">SUM(E88:E93)</f>
        <v>2309300</v>
      </c>
      <c r="F87" s="38">
        <f t="shared" ref="F87" si="54">SUM(F88:F93)</f>
        <v>2438400</v>
      </c>
      <c r="G87" s="38">
        <f t="shared" ref="G87" si="55">SUM(G88:G93)</f>
        <v>2538092</v>
      </c>
      <c r="H87" s="38">
        <f t="shared" ref="H87" si="56">SUM(H88:H93)</f>
        <v>2601444</v>
      </c>
      <c r="I87" s="38">
        <f t="shared" ref="I87" si="57">SUM(I88:I93)</f>
        <v>2738834.9999999995</v>
      </c>
      <c r="J87" s="38">
        <f t="shared" ref="J87" si="58">SUM(J88:J93)</f>
        <v>2798240.0000000005</v>
      </c>
      <c r="K87" s="38">
        <f t="shared" ref="K87" si="59">SUM(K88:K93)</f>
        <v>2791500</v>
      </c>
      <c r="L87" s="38">
        <f t="shared" ref="L87" si="60">SUM(L88:L93)</f>
        <v>2854852.0000000005</v>
      </c>
      <c r="M87" s="38">
        <f t="shared" ref="M87" si="61">SUM(M88:M93)</f>
        <v>2923657</v>
      </c>
      <c r="N87" s="38">
        <f t="shared" ref="N87" si="62">SUM(N88:N93)</f>
        <v>2981556</v>
      </c>
      <c r="O87" s="38">
        <f t="shared" ref="O87" si="63">SUM(O88:O93)</f>
        <v>3044908.0000000005</v>
      </c>
      <c r="P87" s="38">
        <f t="shared" ref="P87" si="64">SUM(P88:P93)</f>
        <v>3108260</v>
      </c>
      <c r="Q87" s="38">
        <f t="shared" ref="Q87" si="65">SUM(Q88:Q93)</f>
        <v>3173323.0000000005</v>
      </c>
    </row>
    <row r="88" spans="1:17" ht="11.45" customHeight="1" x14ac:dyDescent="0.25">
      <c r="A88" s="62" t="s">
        <v>59</v>
      </c>
      <c r="B88" s="42">
        <v>1548238</v>
      </c>
      <c r="C88" s="42">
        <v>1548237.9999999998</v>
      </c>
      <c r="D88" s="42">
        <v>1548238.0000000005</v>
      </c>
      <c r="E88" s="42">
        <v>1548238</v>
      </c>
      <c r="F88" s="42">
        <v>1550532</v>
      </c>
      <c r="G88" s="42">
        <v>1554926</v>
      </c>
      <c r="H88" s="42">
        <v>1493935</v>
      </c>
      <c r="I88" s="42">
        <v>1537180.9999999995</v>
      </c>
      <c r="J88" s="42">
        <v>1545111</v>
      </c>
      <c r="K88" s="42">
        <v>1498604</v>
      </c>
      <c r="L88" s="42">
        <v>1519546.0000000005</v>
      </c>
      <c r="M88" s="42">
        <v>1440010.9999999995</v>
      </c>
      <c r="N88" s="42">
        <v>1427576</v>
      </c>
      <c r="O88" s="42">
        <v>1424842.0000000005</v>
      </c>
      <c r="P88" s="42">
        <v>1405606.9999999995</v>
      </c>
      <c r="Q88" s="42">
        <v>1402372.0000000005</v>
      </c>
    </row>
    <row r="89" spans="1:17" ht="11.45" customHeight="1" x14ac:dyDescent="0.25">
      <c r="A89" s="62" t="s">
        <v>58</v>
      </c>
      <c r="B89" s="42">
        <v>194462</v>
      </c>
      <c r="C89" s="42">
        <v>196877</v>
      </c>
      <c r="D89" s="42">
        <v>227363</v>
      </c>
      <c r="E89" s="42">
        <v>331952.00000000012</v>
      </c>
      <c r="F89" s="42">
        <v>428702.00000000012</v>
      </c>
      <c r="G89" s="42">
        <v>424728.00000000012</v>
      </c>
      <c r="H89" s="42">
        <v>516538</v>
      </c>
      <c r="I89" s="42">
        <v>623553</v>
      </c>
      <c r="J89" s="42">
        <v>707742.00000000035</v>
      </c>
      <c r="K89" s="42">
        <v>769726</v>
      </c>
      <c r="L89" s="42">
        <v>758419</v>
      </c>
      <c r="M89" s="42">
        <v>949545.00000000035</v>
      </c>
      <c r="N89" s="42">
        <v>982678</v>
      </c>
      <c r="O89" s="42">
        <v>1001978</v>
      </c>
      <c r="P89" s="42">
        <v>1001444.0000000003</v>
      </c>
      <c r="Q89" s="42">
        <v>1036781</v>
      </c>
    </row>
    <row r="90" spans="1:17" ht="11.45" customHeight="1" x14ac:dyDescent="0.25">
      <c r="A90" s="62" t="s">
        <v>57</v>
      </c>
      <c r="B90" s="42">
        <v>250000</v>
      </c>
      <c r="C90" s="42">
        <v>340585</v>
      </c>
      <c r="D90" s="42">
        <v>398499</v>
      </c>
      <c r="E90" s="42">
        <v>429110</v>
      </c>
      <c r="F90" s="42">
        <v>453466</v>
      </c>
      <c r="G90" s="42">
        <v>537808</v>
      </c>
      <c r="H90" s="42">
        <v>565110</v>
      </c>
      <c r="I90" s="42">
        <v>541466</v>
      </c>
      <c r="J90" s="42">
        <v>511162</v>
      </c>
      <c r="K90" s="42">
        <v>474837</v>
      </c>
      <c r="L90" s="42">
        <v>505675</v>
      </c>
      <c r="M90" s="42">
        <v>469799</v>
      </c>
      <c r="N90" s="42">
        <v>500770</v>
      </c>
      <c r="O90" s="42">
        <v>541779</v>
      </c>
      <c r="P90" s="42">
        <v>596347</v>
      </c>
      <c r="Q90" s="42">
        <v>639677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5700</v>
      </c>
      <c r="G91" s="42">
        <v>20630</v>
      </c>
      <c r="H91" s="42">
        <v>25861</v>
      </c>
      <c r="I91" s="42">
        <v>36635</v>
      </c>
      <c r="J91" s="42">
        <v>34225</v>
      </c>
      <c r="K91" s="42">
        <v>48333</v>
      </c>
      <c r="L91" s="42">
        <v>71212</v>
      </c>
      <c r="M91" s="42">
        <v>64302</v>
      </c>
      <c r="N91" s="42">
        <v>70532</v>
      </c>
      <c r="O91" s="42">
        <v>76309</v>
      </c>
      <c r="P91" s="42">
        <v>104862</v>
      </c>
      <c r="Q91" s="42">
        <v>94493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</row>
    <row r="94" spans="1:17" ht="11.45" customHeight="1" x14ac:dyDescent="0.25">
      <c r="A94" s="19" t="s">
        <v>28</v>
      </c>
      <c r="B94" s="38">
        <f>SUM(B95:B99)</f>
        <v>12005</v>
      </c>
      <c r="C94" s="38">
        <f t="shared" ref="C94" si="66">SUM(C95:C99)</f>
        <v>12566</v>
      </c>
      <c r="D94" s="38">
        <f t="shared" ref="D94" si="67">SUM(D95:D99)</f>
        <v>14660</v>
      </c>
      <c r="E94" s="38">
        <f t="shared" ref="E94" si="68">SUM(E95:E99)</f>
        <v>13848</v>
      </c>
      <c r="F94" s="38">
        <f t="shared" ref="F94" si="69">SUM(F95:F99)</f>
        <v>13130</v>
      </c>
      <c r="G94" s="38">
        <f t="shared" ref="G94" si="70">SUM(G95:G99)</f>
        <v>14276</v>
      </c>
      <c r="H94" s="38">
        <f t="shared" ref="H94" si="71">SUM(H95:H99)</f>
        <v>13755</v>
      </c>
      <c r="I94" s="38">
        <f t="shared" ref="I94" si="72">SUM(I95:I99)</f>
        <v>14383</v>
      </c>
      <c r="J94" s="38">
        <f t="shared" ref="J94" si="73">SUM(J95:J99)</f>
        <v>13249</v>
      </c>
      <c r="K94" s="38">
        <f t="shared" ref="K94" si="74">SUM(K95:K99)</f>
        <v>14091</v>
      </c>
      <c r="L94" s="38">
        <f t="shared" ref="L94" si="75">SUM(L95:L99)</f>
        <v>14457</v>
      </c>
      <c r="M94" s="38">
        <f t="shared" ref="M94" si="76">SUM(M95:M99)</f>
        <v>14651</v>
      </c>
      <c r="N94" s="38">
        <f t="shared" ref="N94" si="77">SUM(N95:N99)</f>
        <v>14789</v>
      </c>
      <c r="O94" s="38">
        <f t="shared" ref="O94" si="78">SUM(O95:O99)</f>
        <v>15259</v>
      </c>
      <c r="P94" s="38">
        <f t="shared" ref="P94" si="79">SUM(P95:P99)</f>
        <v>15403</v>
      </c>
      <c r="Q94" s="38">
        <f t="shared" ref="Q94" si="80">SUM(Q95:Q99)</f>
        <v>15810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12005</v>
      </c>
      <c r="C96" s="37">
        <v>12566</v>
      </c>
      <c r="D96" s="37">
        <v>14660</v>
      </c>
      <c r="E96" s="37">
        <v>13848</v>
      </c>
      <c r="F96" s="37">
        <v>13030</v>
      </c>
      <c r="G96" s="37">
        <v>14017</v>
      </c>
      <c r="H96" s="37">
        <v>13285</v>
      </c>
      <c r="I96" s="37">
        <v>13683</v>
      </c>
      <c r="J96" s="37">
        <v>12540</v>
      </c>
      <c r="K96" s="37">
        <v>13124</v>
      </c>
      <c r="L96" s="37">
        <v>13124</v>
      </c>
      <c r="M96" s="37">
        <v>13366</v>
      </c>
      <c r="N96" s="37">
        <v>13469</v>
      </c>
      <c r="O96" s="37">
        <v>12638</v>
      </c>
      <c r="P96" s="37">
        <v>12504</v>
      </c>
      <c r="Q96" s="37">
        <v>12812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100</v>
      </c>
      <c r="G98" s="37">
        <v>259</v>
      </c>
      <c r="H98" s="37">
        <v>470</v>
      </c>
      <c r="I98" s="37">
        <v>700</v>
      </c>
      <c r="J98" s="37">
        <v>700</v>
      </c>
      <c r="K98" s="37">
        <v>942</v>
      </c>
      <c r="L98" s="37">
        <v>1283</v>
      </c>
      <c r="M98" s="37">
        <v>1230</v>
      </c>
      <c r="N98" s="37">
        <v>1261</v>
      </c>
      <c r="O98" s="37">
        <v>2154</v>
      </c>
      <c r="P98" s="37">
        <v>2284</v>
      </c>
      <c r="Q98" s="37">
        <v>2341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9</v>
      </c>
      <c r="K99" s="37">
        <v>25</v>
      </c>
      <c r="L99" s="37">
        <v>50</v>
      </c>
      <c r="M99" s="37">
        <v>55</v>
      </c>
      <c r="N99" s="37">
        <v>59</v>
      </c>
      <c r="O99" s="37">
        <v>467</v>
      </c>
      <c r="P99" s="37">
        <v>615</v>
      </c>
      <c r="Q99" s="37">
        <v>657</v>
      </c>
    </row>
    <row r="100" spans="1:17" ht="11.45" customHeight="1" x14ac:dyDescent="0.25">
      <c r="A100" s="25" t="s">
        <v>18</v>
      </c>
      <c r="B100" s="40">
        <f t="shared" ref="B100:Q100" si="81">B101+B107</f>
        <v>160143.08149065278</v>
      </c>
      <c r="C100" s="40">
        <f t="shared" si="81"/>
        <v>153125.82656960614</v>
      </c>
      <c r="D100" s="40">
        <f t="shared" si="81"/>
        <v>153427.14491106698</v>
      </c>
      <c r="E100" s="40">
        <f t="shared" si="81"/>
        <v>169428.38053869567</v>
      </c>
      <c r="F100" s="40">
        <f t="shared" si="81"/>
        <v>194313.93441321023</v>
      </c>
      <c r="G100" s="40">
        <f t="shared" si="81"/>
        <v>193324.07789723185</v>
      </c>
      <c r="H100" s="40">
        <f t="shared" si="81"/>
        <v>218210.78025975049</v>
      </c>
      <c r="I100" s="40">
        <f t="shared" si="81"/>
        <v>237120.39761752205</v>
      </c>
      <c r="J100" s="40">
        <f t="shared" si="81"/>
        <v>250909.6897098796</v>
      </c>
      <c r="K100" s="40">
        <f t="shared" si="81"/>
        <v>255282.13329981087</v>
      </c>
      <c r="L100" s="40">
        <f t="shared" si="81"/>
        <v>250107.81030713007</v>
      </c>
      <c r="M100" s="40">
        <f t="shared" si="81"/>
        <v>270250.82150898839</v>
      </c>
      <c r="N100" s="40">
        <f t="shared" si="81"/>
        <v>272072.99817748152</v>
      </c>
      <c r="O100" s="40">
        <f t="shared" si="81"/>
        <v>272052.64444754581</v>
      </c>
      <c r="P100" s="40">
        <f t="shared" si="81"/>
        <v>271677.71626285545</v>
      </c>
      <c r="Q100" s="40">
        <f t="shared" si="81"/>
        <v>290318.65781102312</v>
      </c>
    </row>
    <row r="101" spans="1:17" ht="11.45" customHeight="1" x14ac:dyDescent="0.25">
      <c r="A101" s="23" t="s">
        <v>27</v>
      </c>
      <c r="B101" s="39">
        <f>SUM(B102:B106)</f>
        <v>140840</v>
      </c>
      <c r="C101" s="39">
        <f t="shared" ref="C101" si="82">SUM(C102:C106)</f>
        <v>132389</v>
      </c>
      <c r="D101" s="39">
        <f t="shared" ref="D101" si="83">SUM(D102:D106)</f>
        <v>130545</v>
      </c>
      <c r="E101" s="39">
        <f t="shared" ref="E101" si="84">SUM(E102:E106)</f>
        <v>137342</v>
      </c>
      <c r="F101" s="39">
        <f t="shared" ref="F101" si="85">SUM(F102:F106)</f>
        <v>155406</v>
      </c>
      <c r="G101" s="39">
        <f t="shared" ref="G101" si="86">SUM(G102:G106)</f>
        <v>151772</v>
      </c>
      <c r="H101" s="39">
        <f t="shared" ref="H101" si="87">SUM(H102:H106)</f>
        <v>172381</v>
      </c>
      <c r="I101" s="39">
        <f t="shared" ref="I101" si="88">SUM(I102:I106)</f>
        <v>192982</v>
      </c>
      <c r="J101" s="39">
        <f t="shared" ref="J101" si="89">SUM(J102:J106)</f>
        <v>202549</v>
      </c>
      <c r="K101" s="39">
        <f t="shared" ref="K101" si="90">SUM(K102:K106)</f>
        <v>209527</v>
      </c>
      <c r="L101" s="39">
        <f t="shared" ref="L101" si="91">SUM(L102:L106)</f>
        <v>205416</v>
      </c>
      <c r="M101" s="39">
        <f t="shared" ref="M101" si="92">SUM(M102:M106)</f>
        <v>225347</v>
      </c>
      <c r="N101" s="39">
        <f t="shared" ref="N101" si="93">SUM(N102:N106)</f>
        <v>228741</v>
      </c>
      <c r="O101" s="39">
        <f t="shared" ref="O101" si="94">SUM(O102:O106)</f>
        <v>228693</v>
      </c>
      <c r="P101" s="39">
        <f t="shared" ref="P101" si="95">SUM(P102:P106)</f>
        <v>230132</v>
      </c>
      <c r="Q101" s="39">
        <f t="shared" ref="Q101" si="96">SUM(Q102:Q106)</f>
        <v>247670</v>
      </c>
    </row>
    <row r="102" spans="1:17" ht="11.45" customHeight="1" x14ac:dyDescent="0.25">
      <c r="A102" s="62" t="s">
        <v>59</v>
      </c>
      <c r="B102" s="42">
        <v>38366</v>
      </c>
      <c r="C102" s="42">
        <v>38366</v>
      </c>
      <c r="D102" s="42">
        <v>38364</v>
      </c>
      <c r="E102" s="42">
        <v>38343</v>
      </c>
      <c r="F102" s="42">
        <v>38135</v>
      </c>
      <c r="G102" s="42">
        <v>36120</v>
      </c>
      <c r="H102" s="42">
        <v>32617</v>
      </c>
      <c r="I102" s="42">
        <v>28912</v>
      </c>
      <c r="J102" s="42">
        <v>24665</v>
      </c>
      <c r="K102" s="42">
        <v>21421</v>
      </c>
      <c r="L102" s="42">
        <v>16463</v>
      </c>
      <c r="M102" s="42">
        <v>17649</v>
      </c>
      <c r="N102" s="42">
        <v>16629</v>
      </c>
      <c r="O102" s="42">
        <v>15608</v>
      </c>
      <c r="P102" s="42">
        <v>14588</v>
      </c>
      <c r="Q102" s="42">
        <v>17568</v>
      </c>
    </row>
    <row r="103" spans="1:17" ht="11.45" customHeight="1" x14ac:dyDescent="0.25">
      <c r="A103" s="62" t="s">
        <v>58</v>
      </c>
      <c r="B103" s="42">
        <v>102474</v>
      </c>
      <c r="C103" s="42">
        <v>94023</v>
      </c>
      <c r="D103" s="42">
        <v>92181</v>
      </c>
      <c r="E103" s="42">
        <v>98999</v>
      </c>
      <c r="F103" s="42">
        <v>117271</v>
      </c>
      <c r="G103" s="42">
        <v>115652</v>
      </c>
      <c r="H103" s="42">
        <v>139764</v>
      </c>
      <c r="I103" s="42">
        <v>164070</v>
      </c>
      <c r="J103" s="42">
        <v>177884</v>
      </c>
      <c r="K103" s="42">
        <v>188106</v>
      </c>
      <c r="L103" s="42">
        <v>188953</v>
      </c>
      <c r="M103" s="42">
        <v>207698</v>
      </c>
      <c r="N103" s="42">
        <v>212112</v>
      </c>
      <c r="O103" s="42">
        <v>213085</v>
      </c>
      <c r="P103" s="42">
        <v>215544</v>
      </c>
      <c r="Q103" s="42">
        <v>230102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 ht="11.45" customHeight="1" x14ac:dyDescent="0.25">
      <c r="A107" s="19" t="s">
        <v>24</v>
      </c>
      <c r="B107" s="38">
        <f>SUM(B108:B109)</f>
        <v>19303.081490652774</v>
      </c>
      <c r="C107" s="38">
        <f t="shared" ref="C107" si="97">SUM(C108:C109)</f>
        <v>20736.82656960615</v>
      </c>
      <c r="D107" s="38">
        <f t="shared" ref="D107" si="98">SUM(D108:D109)</f>
        <v>22882.144911066982</v>
      </c>
      <c r="E107" s="38">
        <f t="shared" ref="E107" si="99">SUM(E108:E109)</f>
        <v>32086.380538695681</v>
      </c>
      <c r="F107" s="38">
        <f t="shared" ref="F107" si="100">SUM(F108:F109)</f>
        <v>38907.934413210227</v>
      </c>
      <c r="G107" s="38">
        <f t="shared" ref="G107" si="101">SUM(G108:G109)</f>
        <v>41552.077897231851</v>
      </c>
      <c r="H107" s="38">
        <f t="shared" ref="H107" si="102">SUM(H108:H109)</f>
        <v>45829.7802597505</v>
      </c>
      <c r="I107" s="38">
        <f t="shared" ref="I107" si="103">SUM(I108:I109)</f>
        <v>44138.397617522045</v>
      </c>
      <c r="J107" s="38">
        <f t="shared" ref="J107" si="104">SUM(J108:J109)</f>
        <v>48360.689709879603</v>
      </c>
      <c r="K107" s="38">
        <f t="shared" ref="K107" si="105">SUM(K108:K109)</f>
        <v>45755.13329981087</v>
      </c>
      <c r="L107" s="38">
        <f t="shared" ref="L107" si="106">SUM(L108:L109)</f>
        <v>44691.810307130065</v>
      </c>
      <c r="M107" s="38">
        <f t="shared" ref="M107" si="107">SUM(M108:M109)</f>
        <v>44903.821508988382</v>
      </c>
      <c r="N107" s="38">
        <f t="shared" ref="N107" si="108">SUM(N108:N109)</f>
        <v>43331.998177481546</v>
      </c>
      <c r="O107" s="38">
        <f t="shared" ref="O107" si="109">SUM(O108:O109)</f>
        <v>43359.644447545812</v>
      </c>
      <c r="P107" s="38">
        <f t="shared" ref="P107" si="110">SUM(P108:P109)</f>
        <v>41545.716262855422</v>
      </c>
      <c r="Q107" s="38">
        <f t="shared" ref="Q107" si="111">SUM(Q108:Q109)</f>
        <v>42648.657811023135</v>
      </c>
    </row>
    <row r="108" spans="1:17" ht="11.45" customHeight="1" x14ac:dyDescent="0.25">
      <c r="A108" s="17" t="s">
        <v>23</v>
      </c>
      <c r="B108" s="37">
        <v>15590</v>
      </c>
      <c r="C108" s="37">
        <v>16788</v>
      </c>
      <c r="D108" s="37">
        <v>18743</v>
      </c>
      <c r="E108" s="37">
        <v>27867</v>
      </c>
      <c r="F108" s="37">
        <v>33990</v>
      </c>
      <c r="G108" s="37">
        <v>36478</v>
      </c>
      <c r="H108" s="37">
        <v>41469</v>
      </c>
      <c r="I108" s="37">
        <v>40305</v>
      </c>
      <c r="J108" s="37">
        <v>46102</v>
      </c>
      <c r="K108" s="37">
        <v>43647</v>
      </c>
      <c r="L108" s="37">
        <v>42371</v>
      </c>
      <c r="M108" s="37">
        <v>42208</v>
      </c>
      <c r="N108" s="37">
        <v>40821</v>
      </c>
      <c r="O108" s="37">
        <v>40192</v>
      </c>
      <c r="P108" s="37">
        <v>38594</v>
      </c>
      <c r="Q108" s="37">
        <v>39278</v>
      </c>
    </row>
    <row r="109" spans="1:17" ht="11.45" customHeight="1" x14ac:dyDescent="0.25">
      <c r="A109" s="15" t="s">
        <v>22</v>
      </c>
      <c r="B109" s="36">
        <v>3713.0814906527744</v>
      </c>
      <c r="C109" s="36">
        <v>3948.8265696061512</v>
      </c>
      <c r="D109" s="36">
        <v>4139.144911066981</v>
      </c>
      <c r="E109" s="36">
        <v>4219.380538695681</v>
      </c>
      <c r="F109" s="36">
        <v>4917.9344132102242</v>
      </c>
      <c r="G109" s="36">
        <v>5074.0778972318476</v>
      </c>
      <c r="H109" s="36">
        <v>4360.7802597504979</v>
      </c>
      <c r="I109" s="36">
        <v>3833.3976175220428</v>
      </c>
      <c r="J109" s="36">
        <v>2258.689709879603</v>
      </c>
      <c r="K109" s="36">
        <v>2108.1332998108701</v>
      </c>
      <c r="L109" s="36">
        <v>2320.8103071300652</v>
      </c>
      <c r="M109" s="36">
        <v>2695.821508988382</v>
      </c>
      <c r="N109" s="36">
        <v>2510.9981774815456</v>
      </c>
      <c r="O109" s="36">
        <v>3167.6444475458115</v>
      </c>
      <c r="P109" s="36">
        <v>2951.716262855422</v>
      </c>
      <c r="Q109" s="36">
        <v>3370.6578110231317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137812</v>
      </c>
      <c r="D111" s="41">
        <f t="shared" si="112"/>
        <v>155395</v>
      </c>
      <c r="E111" s="41">
        <f t="shared" si="112"/>
        <v>244785</v>
      </c>
      <c r="F111" s="41">
        <f t="shared" si="112"/>
        <v>250509</v>
      </c>
      <c r="G111" s="41">
        <f t="shared" si="112"/>
        <v>185229.99999999997</v>
      </c>
      <c r="H111" s="41">
        <f t="shared" si="112"/>
        <v>272205</v>
      </c>
      <c r="I111" s="41">
        <f t="shared" si="112"/>
        <v>405065</v>
      </c>
      <c r="J111" s="41">
        <f t="shared" si="112"/>
        <v>379686</v>
      </c>
      <c r="K111" s="41">
        <f t="shared" si="112"/>
        <v>245285</v>
      </c>
      <c r="L111" s="41">
        <f t="shared" si="112"/>
        <v>222991</v>
      </c>
      <c r="M111" s="41">
        <f t="shared" si="112"/>
        <v>365786</v>
      </c>
      <c r="N111" s="41">
        <f t="shared" si="112"/>
        <v>243151</v>
      </c>
      <c r="O111" s="41">
        <f t="shared" si="112"/>
        <v>251622.99999999997</v>
      </c>
      <c r="P111" s="41">
        <f t="shared" si="112"/>
        <v>255034</v>
      </c>
      <c r="Q111" s="41">
        <f t="shared" si="112"/>
        <v>326110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131605</v>
      </c>
      <c r="D112" s="40">
        <f t="shared" si="113"/>
        <v>148336</v>
      </c>
      <c r="E112" s="40">
        <f t="shared" si="113"/>
        <v>218434</v>
      </c>
      <c r="F112" s="40">
        <f t="shared" si="113"/>
        <v>211987</v>
      </c>
      <c r="G112" s="40">
        <f t="shared" si="113"/>
        <v>171929.99999999997</v>
      </c>
      <c r="H112" s="40">
        <f t="shared" si="113"/>
        <v>234450</v>
      </c>
      <c r="I112" s="40">
        <f t="shared" si="113"/>
        <v>370383</v>
      </c>
      <c r="J112" s="40">
        <f t="shared" si="113"/>
        <v>350171</v>
      </c>
      <c r="K112" s="40">
        <f t="shared" si="113"/>
        <v>222082</v>
      </c>
      <c r="L112" s="40">
        <f t="shared" si="113"/>
        <v>209210</v>
      </c>
      <c r="M112" s="40">
        <f t="shared" si="113"/>
        <v>330948</v>
      </c>
      <c r="N112" s="40">
        <f t="shared" si="113"/>
        <v>222854</v>
      </c>
      <c r="O112" s="40">
        <f t="shared" si="113"/>
        <v>233718.99999999997</v>
      </c>
      <c r="P112" s="40">
        <f t="shared" si="113"/>
        <v>236447</v>
      </c>
      <c r="Q112" s="40">
        <f t="shared" si="113"/>
        <v>287969</v>
      </c>
    </row>
    <row r="113" spans="1:17" ht="11.45" customHeight="1" x14ac:dyDescent="0.25">
      <c r="A113" s="23" t="s">
        <v>30</v>
      </c>
      <c r="B113" s="39"/>
      <c r="C113" s="39">
        <v>2923</v>
      </c>
      <c r="D113" s="39">
        <v>3901</v>
      </c>
      <c r="E113" s="39">
        <v>4899</v>
      </c>
      <c r="F113" s="39">
        <v>1002</v>
      </c>
      <c r="G113" s="39">
        <v>1759</v>
      </c>
      <c r="H113" s="39">
        <v>1939</v>
      </c>
      <c r="I113" s="39">
        <v>19922</v>
      </c>
      <c r="J113" s="39">
        <v>23512</v>
      </c>
      <c r="K113" s="39">
        <v>16097</v>
      </c>
      <c r="L113" s="39">
        <v>12535</v>
      </c>
      <c r="M113" s="39">
        <v>10848</v>
      </c>
      <c r="N113" s="39">
        <v>13070</v>
      </c>
      <c r="O113" s="39">
        <v>13358</v>
      </c>
      <c r="P113" s="39">
        <v>11946</v>
      </c>
      <c r="Q113" s="39">
        <v>14177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127333</v>
      </c>
      <c r="D114" s="38">
        <f t="shared" ref="D114" si="115">SUM(D115:D120)</f>
        <v>141512</v>
      </c>
      <c r="E114" s="38">
        <f t="shared" ref="E114" si="116">SUM(E115:E120)</f>
        <v>213480</v>
      </c>
      <c r="F114" s="38">
        <f t="shared" ref="F114" si="117">SUM(F115:F120)</f>
        <v>210803</v>
      </c>
      <c r="G114" s="38">
        <f t="shared" ref="G114" si="118">SUM(G115:G120)</f>
        <v>168101.99999999997</v>
      </c>
      <c r="H114" s="38">
        <f t="shared" ref="H114" si="119">SUM(H115:H120)</f>
        <v>232095</v>
      </c>
      <c r="I114" s="38">
        <f t="shared" ref="I114" si="120">SUM(I115:I120)</f>
        <v>348887</v>
      </c>
      <c r="J114" s="38">
        <f t="shared" ref="J114" si="121">SUM(J115:J120)</f>
        <v>326595</v>
      </c>
      <c r="K114" s="38">
        <f t="shared" ref="K114" si="122">SUM(K115:K120)</f>
        <v>204454</v>
      </c>
      <c r="L114" s="38">
        <f t="shared" ref="L114" si="123">SUM(L115:L120)</f>
        <v>195380</v>
      </c>
      <c r="M114" s="38">
        <f t="shared" ref="M114" si="124">SUM(M115:M120)</f>
        <v>318955</v>
      </c>
      <c r="N114" s="38">
        <f t="shared" ref="N114" si="125">SUM(N115:N120)</f>
        <v>208768</v>
      </c>
      <c r="O114" s="38">
        <f t="shared" ref="O114" si="126">SUM(O115:O120)</f>
        <v>219018.99999999997</v>
      </c>
      <c r="P114" s="38">
        <f t="shared" ref="P114" si="127">SUM(P115:P120)</f>
        <v>223486</v>
      </c>
      <c r="Q114" s="38">
        <f t="shared" ref="Q114" si="128">SUM(Q115:Q120)</f>
        <v>272521</v>
      </c>
    </row>
    <row r="115" spans="1:17" ht="11.45" customHeight="1" x14ac:dyDescent="0.25">
      <c r="A115" s="62" t="s">
        <v>59</v>
      </c>
      <c r="B115" s="42"/>
      <c r="C115" s="42">
        <v>985</v>
      </c>
      <c r="D115" s="42">
        <v>21761</v>
      </c>
      <c r="E115" s="42">
        <v>49538</v>
      </c>
      <c r="F115" s="42">
        <v>55920</v>
      </c>
      <c r="G115" s="42">
        <v>28687.999999999971</v>
      </c>
      <c r="H115" s="42">
        <v>72013</v>
      </c>
      <c r="I115" s="42">
        <v>192704</v>
      </c>
      <c r="J115" s="42">
        <v>184126</v>
      </c>
      <c r="K115" s="42">
        <v>76266</v>
      </c>
      <c r="L115" s="42">
        <v>57832</v>
      </c>
      <c r="M115" s="42">
        <v>90971</v>
      </c>
      <c r="N115" s="42">
        <v>56535</v>
      </c>
      <c r="O115" s="42">
        <v>59984.999999999971</v>
      </c>
      <c r="P115" s="42">
        <v>35364</v>
      </c>
      <c r="Q115" s="42">
        <v>56995</v>
      </c>
    </row>
    <row r="116" spans="1:17" ht="11.45" customHeight="1" x14ac:dyDescent="0.25">
      <c r="A116" s="62" t="s">
        <v>58</v>
      </c>
      <c r="B116" s="42"/>
      <c r="C116" s="42">
        <v>10763</v>
      </c>
      <c r="D116" s="42">
        <v>36837</v>
      </c>
      <c r="E116" s="42">
        <v>108331</v>
      </c>
      <c r="F116" s="42">
        <v>101489</v>
      </c>
      <c r="G116" s="42">
        <v>18332</v>
      </c>
      <c r="H116" s="42">
        <v>106250</v>
      </c>
      <c r="I116" s="42">
        <v>145225</v>
      </c>
      <c r="J116" s="42">
        <v>142469</v>
      </c>
      <c r="K116" s="42">
        <v>110805</v>
      </c>
      <c r="L116" s="42">
        <v>35148</v>
      </c>
      <c r="M116" s="42">
        <v>207678</v>
      </c>
      <c r="N116" s="42">
        <v>54049</v>
      </c>
      <c r="O116" s="42">
        <v>50228</v>
      </c>
      <c r="P116" s="42">
        <v>46793</v>
      </c>
      <c r="Q116" s="42">
        <v>121103</v>
      </c>
    </row>
    <row r="117" spans="1:17" ht="11.45" customHeight="1" x14ac:dyDescent="0.25">
      <c r="A117" s="62" t="s">
        <v>57</v>
      </c>
      <c r="B117" s="42"/>
      <c r="C117" s="42">
        <v>115585</v>
      </c>
      <c r="D117" s="42">
        <v>82914</v>
      </c>
      <c r="E117" s="42">
        <v>55611</v>
      </c>
      <c r="F117" s="42">
        <v>47694</v>
      </c>
      <c r="G117" s="42">
        <v>106139</v>
      </c>
      <c r="H117" s="42">
        <v>48527</v>
      </c>
      <c r="I117" s="42">
        <v>0</v>
      </c>
      <c r="J117" s="42">
        <v>0</v>
      </c>
      <c r="K117" s="42">
        <v>3275</v>
      </c>
      <c r="L117" s="42">
        <v>79521</v>
      </c>
      <c r="M117" s="42">
        <v>20180</v>
      </c>
      <c r="N117" s="42">
        <v>91954</v>
      </c>
      <c r="O117" s="42">
        <v>103029</v>
      </c>
      <c r="P117" s="42">
        <v>112776</v>
      </c>
      <c r="Q117" s="42">
        <v>94252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5700</v>
      </c>
      <c r="G118" s="42">
        <v>14943</v>
      </c>
      <c r="H118" s="42">
        <v>5305</v>
      </c>
      <c r="I118" s="42">
        <v>10958</v>
      </c>
      <c r="J118" s="42">
        <v>0</v>
      </c>
      <c r="K118" s="42">
        <v>14108</v>
      </c>
      <c r="L118" s="42">
        <v>22879</v>
      </c>
      <c r="M118" s="42">
        <v>126</v>
      </c>
      <c r="N118" s="42">
        <v>6230</v>
      </c>
      <c r="O118" s="42">
        <v>5777</v>
      </c>
      <c r="P118" s="42">
        <v>28553</v>
      </c>
      <c r="Q118" s="42">
        <v>171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1349</v>
      </c>
      <c r="D121" s="38">
        <f t="shared" ref="D121" si="130">SUM(D122:D126)</f>
        <v>2923</v>
      </c>
      <c r="E121" s="38">
        <f t="shared" ref="E121" si="131">SUM(E122:E126)</f>
        <v>55</v>
      </c>
      <c r="F121" s="38">
        <f t="shared" ref="F121" si="132">SUM(F122:F126)</f>
        <v>182</v>
      </c>
      <c r="G121" s="38">
        <f t="shared" ref="G121" si="133">SUM(G122:G126)</f>
        <v>2069</v>
      </c>
      <c r="H121" s="38">
        <f t="shared" ref="H121" si="134">SUM(H122:H126)</f>
        <v>416</v>
      </c>
      <c r="I121" s="38">
        <f t="shared" ref="I121" si="135">SUM(I122:I126)</f>
        <v>1574</v>
      </c>
      <c r="J121" s="38">
        <f t="shared" ref="J121" si="136">SUM(J122:J126)</f>
        <v>64</v>
      </c>
      <c r="K121" s="38">
        <f t="shared" ref="K121" si="137">SUM(K122:K126)</f>
        <v>1531</v>
      </c>
      <c r="L121" s="38">
        <f t="shared" ref="L121" si="138">SUM(L122:L126)</f>
        <v>1295</v>
      </c>
      <c r="M121" s="38">
        <f t="shared" ref="M121" si="139">SUM(M122:M126)</f>
        <v>1145</v>
      </c>
      <c r="N121" s="38">
        <f t="shared" ref="N121" si="140">SUM(N122:N126)</f>
        <v>1016</v>
      </c>
      <c r="O121" s="38">
        <f t="shared" ref="O121" si="141">SUM(O122:O126)</f>
        <v>1342</v>
      </c>
      <c r="P121" s="38">
        <f t="shared" ref="P121" si="142">SUM(P122:P126)</f>
        <v>1015</v>
      </c>
      <c r="Q121" s="38">
        <f t="shared" ref="Q121" si="143">SUM(Q122:Q126)</f>
        <v>1271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1349</v>
      </c>
      <c r="D123" s="37">
        <v>2923</v>
      </c>
      <c r="E123" s="37">
        <v>55</v>
      </c>
      <c r="F123" s="37">
        <v>82</v>
      </c>
      <c r="G123" s="37">
        <v>1910</v>
      </c>
      <c r="H123" s="37">
        <v>204</v>
      </c>
      <c r="I123" s="37">
        <v>1341</v>
      </c>
      <c r="J123" s="37">
        <v>50</v>
      </c>
      <c r="K123" s="37">
        <v>1265</v>
      </c>
      <c r="L123" s="37">
        <v>917</v>
      </c>
      <c r="M123" s="37">
        <v>1140</v>
      </c>
      <c r="N123" s="37">
        <v>980</v>
      </c>
      <c r="O123" s="37">
        <v>25</v>
      </c>
      <c r="P123" s="37">
        <v>699</v>
      </c>
      <c r="Q123" s="37">
        <v>1120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100</v>
      </c>
      <c r="G125" s="37">
        <v>159</v>
      </c>
      <c r="H125" s="37">
        <v>212</v>
      </c>
      <c r="I125" s="37">
        <v>233</v>
      </c>
      <c r="J125" s="37">
        <v>5</v>
      </c>
      <c r="K125" s="37">
        <v>250</v>
      </c>
      <c r="L125" s="37">
        <v>353</v>
      </c>
      <c r="M125" s="37">
        <v>0</v>
      </c>
      <c r="N125" s="37">
        <v>31</v>
      </c>
      <c r="O125" s="37">
        <v>909</v>
      </c>
      <c r="P125" s="37">
        <v>166</v>
      </c>
      <c r="Q125" s="37">
        <v>104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9</v>
      </c>
      <c r="K126" s="37">
        <v>16</v>
      </c>
      <c r="L126" s="37">
        <v>25</v>
      </c>
      <c r="M126" s="37">
        <v>5</v>
      </c>
      <c r="N126" s="37">
        <v>5</v>
      </c>
      <c r="O126" s="37">
        <v>408</v>
      </c>
      <c r="P126" s="37">
        <v>150</v>
      </c>
      <c r="Q126" s="37">
        <v>47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6207</v>
      </c>
      <c r="D127" s="40">
        <f t="shared" si="144"/>
        <v>7059</v>
      </c>
      <c r="E127" s="40">
        <f t="shared" si="144"/>
        <v>26351</v>
      </c>
      <c r="F127" s="40">
        <f t="shared" si="144"/>
        <v>38522</v>
      </c>
      <c r="G127" s="40">
        <f t="shared" si="144"/>
        <v>13300</v>
      </c>
      <c r="H127" s="40">
        <f t="shared" si="144"/>
        <v>37755</v>
      </c>
      <c r="I127" s="40">
        <f t="shared" si="144"/>
        <v>34682</v>
      </c>
      <c r="J127" s="40">
        <f t="shared" si="144"/>
        <v>29515</v>
      </c>
      <c r="K127" s="40">
        <f t="shared" si="144"/>
        <v>23203</v>
      </c>
      <c r="L127" s="40">
        <f t="shared" si="144"/>
        <v>13781</v>
      </c>
      <c r="M127" s="40">
        <f t="shared" si="144"/>
        <v>34838</v>
      </c>
      <c r="N127" s="40">
        <f t="shared" si="144"/>
        <v>20297</v>
      </c>
      <c r="O127" s="40">
        <f t="shared" si="144"/>
        <v>17904</v>
      </c>
      <c r="P127" s="40">
        <f t="shared" si="144"/>
        <v>18587</v>
      </c>
      <c r="Q127" s="40">
        <f t="shared" si="144"/>
        <v>38141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2039</v>
      </c>
      <c r="D128" s="39">
        <f t="shared" ref="D128" si="146">SUM(D129:D133)</f>
        <v>3650</v>
      </c>
      <c r="E128" s="39">
        <f t="shared" ref="E128" si="147">SUM(E129:E133)</f>
        <v>16193</v>
      </c>
      <c r="F128" s="39">
        <f t="shared" ref="F128" si="148">SUM(F129:F133)</f>
        <v>28247</v>
      </c>
      <c r="G128" s="39">
        <f t="shared" ref="G128" si="149">SUM(G129:G133)</f>
        <v>7280</v>
      </c>
      <c r="H128" s="39">
        <f t="shared" ref="H128" si="150">SUM(H129:H133)</f>
        <v>32519</v>
      </c>
      <c r="I128" s="39">
        <f t="shared" ref="I128" si="151">SUM(I129:I133)</f>
        <v>33164</v>
      </c>
      <c r="J128" s="39">
        <f t="shared" ref="J128" si="152">SUM(J129:J133)</f>
        <v>23175</v>
      </c>
      <c r="K128" s="39">
        <f t="shared" ref="K128" si="153">SUM(K129:K133)</f>
        <v>20118</v>
      </c>
      <c r="L128" s="39">
        <f t="shared" ref="L128" si="154">SUM(L129:L133)</f>
        <v>11281</v>
      </c>
      <c r="M128" s="39">
        <f t="shared" ref="M128" si="155">SUM(M129:M133)</f>
        <v>30879</v>
      </c>
      <c r="N128" s="39">
        <f t="shared" ref="N128" si="156">SUM(N129:N133)</f>
        <v>17514</v>
      </c>
      <c r="O128" s="39">
        <f t="shared" ref="O128" si="157">SUM(O129:O133)</f>
        <v>14106</v>
      </c>
      <c r="P128" s="39">
        <f t="shared" ref="P128" si="158">SUM(P129:P133)</f>
        <v>16726</v>
      </c>
      <c r="Q128" s="39">
        <f t="shared" ref="Q128" si="159">SUM(Q129:Q133)</f>
        <v>31744</v>
      </c>
    </row>
    <row r="129" spans="1:17" ht="11.45" customHeight="1" x14ac:dyDescent="0.25">
      <c r="A129" s="62" t="s">
        <v>59</v>
      </c>
      <c r="B129" s="42"/>
      <c r="C129" s="42">
        <v>2039</v>
      </c>
      <c r="D129" s="42">
        <v>2318</v>
      </c>
      <c r="E129" s="42">
        <v>2558</v>
      </c>
      <c r="F129" s="42">
        <v>2599</v>
      </c>
      <c r="G129" s="42">
        <v>982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1186</v>
      </c>
      <c r="N129" s="42">
        <v>1617</v>
      </c>
      <c r="O129" s="42">
        <v>1060</v>
      </c>
      <c r="P129" s="42">
        <v>1594</v>
      </c>
      <c r="Q129" s="42">
        <v>3900</v>
      </c>
    </row>
    <row r="130" spans="1:17" ht="11.45" customHeight="1" x14ac:dyDescent="0.25">
      <c r="A130" s="62" t="s">
        <v>58</v>
      </c>
      <c r="B130" s="42"/>
      <c r="C130" s="42">
        <v>0</v>
      </c>
      <c r="D130" s="42">
        <v>1332</v>
      </c>
      <c r="E130" s="42">
        <v>13635</v>
      </c>
      <c r="F130" s="42">
        <v>25648</v>
      </c>
      <c r="G130" s="42">
        <v>6298</v>
      </c>
      <c r="H130" s="42">
        <v>32519</v>
      </c>
      <c r="I130" s="42">
        <v>33164</v>
      </c>
      <c r="J130" s="42">
        <v>23175</v>
      </c>
      <c r="K130" s="42">
        <v>20118</v>
      </c>
      <c r="L130" s="42">
        <v>11281</v>
      </c>
      <c r="M130" s="42">
        <v>29693</v>
      </c>
      <c r="N130" s="42">
        <v>15897</v>
      </c>
      <c r="O130" s="42">
        <v>13046</v>
      </c>
      <c r="P130" s="42">
        <v>15132</v>
      </c>
      <c r="Q130" s="42">
        <v>27844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4168</v>
      </c>
      <c r="D134" s="38">
        <f t="shared" ref="D134" si="161">SUM(D135:D136)</f>
        <v>3409</v>
      </c>
      <c r="E134" s="38">
        <f t="shared" ref="E134" si="162">SUM(E135:E136)</f>
        <v>10158</v>
      </c>
      <c r="F134" s="38">
        <f t="shared" ref="F134" si="163">SUM(F135:F136)</f>
        <v>10275</v>
      </c>
      <c r="G134" s="38">
        <f t="shared" ref="G134" si="164">SUM(G135:G136)</f>
        <v>6020</v>
      </c>
      <c r="H134" s="38">
        <f t="shared" ref="H134" si="165">SUM(H135:H136)</f>
        <v>5236</v>
      </c>
      <c r="I134" s="38">
        <f t="shared" ref="I134" si="166">SUM(I135:I136)</f>
        <v>1518</v>
      </c>
      <c r="J134" s="38">
        <f t="shared" ref="J134" si="167">SUM(J135:J136)</f>
        <v>6340</v>
      </c>
      <c r="K134" s="38">
        <f t="shared" ref="K134" si="168">SUM(K135:K136)</f>
        <v>3085</v>
      </c>
      <c r="L134" s="38">
        <f t="shared" ref="L134" si="169">SUM(L135:L136)</f>
        <v>2500</v>
      </c>
      <c r="M134" s="38">
        <f t="shared" ref="M134" si="170">SUM(M135:M136)</f>
        <v>3959</v>
      </c>
      <c r="N134" s="38">
        <f t="shared" ref="N134" si="171">SUM(N135:N136)</f>
        <v>2783</v>
      </c>
      <c r="O134" s="38">
        <f t="shared" ref="O134" si="172">SUM(O135:O136)</f>
        <v>3798</v>
      </c>
      <c r="P134" s="38">
        <f t="shared" ref="P134" si="173">SUM(P135:P136)</f>
        <v>1861</v>
      </c>
      <c r="Q134" s="38">
        <f t="shared" ref="Q134" si="174">SUM(Q135:Q136)</f>
        <v>6397</v>
      </c>
    </row>
    <row r="135" spans="1:17" ht="11.45" customHeight="1" x14ac:dyDescent="0.25">
      <c r="A135" s="17" t="s">
        <v>23</v>
      </c>
      <c r="B135" s="37"/>
      <c r="C135" s="37">
        <v>2801</v>
      </c>
      <c r="D135" s="37">
        <v>2157</v>
      </c>
      <c r="E135" s="37">
        <v>9124</v>
      </c>
      <c r="F135" s="37">
        <v>8708</v>
      </c>
      <c r="G135" s="37">
        <v>4978</v>
      </c>
      <c r="H135" s="37">
        <v>4991</v>
      </c>
      <c r="I135" s="37">
        <v>1050</v>
      </c>
      <c r="J135" s="37">
        <v>6340</v>
      </c>
      <c r="K135" s="37">
        <v>2631</v>
      </c>
      <c r="L135" s="37">
        <v>1711</v>
      </c>
      <c r="M135" s="37">
        <v>3041</v>
      </c>
      <c r="N135" s="37">
        <v>2441</v>
      </c>
      <c r="O135" s="37">
        <v>2626</v>
      </c>
      <c r="P135" s="37">
        <v>1510</v>
      </c>
      <c r="Q135" s="37">
        <v>5374</v>
      </c>
    </row>
    <row r="136" spans="1:17" ht="11.45" customHeight="1" x14ac:dyDescent="0.25">
      <c r="A136" s="15" t="s">
        <v>22</v>
      </c>
      <c r="B136" s="36"/>
      <c r="C136" s="36">
        <v>1367</v>
      </c>
      <c r="D136" s="36">
        <v>1252</v>
      </c>
      <c r="E136" s="36">
        <v>1034</v>
      </c>
      <c r="F136" s="36">
        <v>1567</v>
      </c>
      <c r="G136" s="36">
        <v>1042</v>
      </c>
      <c r="H136" s="36">
        <v>245</v>
      </c>
      <c r="I136" s="36">
        <v>468</v>
      </c>
      <c r="J136" s="36">
        <v>0</v>
      </c>
      <c r="K136" s="36">
        <v>454</v>
      </c>
      <c r="L136" s="36">
        <v>789</v>
      </c>
      <c r="M136" s="36">
        <v>918</v>
      </c>
      <c r="N136" s="36">
        <v>342</v>
      </c>
      <c r="O136" s="36">
        <v>1172</v>
      </c>
      <c r="P136" s="36">
        <v>351</v>
      </c>
      <c r="Q136" s="36">
        <v>1023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3.0759419805315433</v>
      </c>
      <c r="C141" s="24">
        <f t="shared" ref="C141:Q141" si="176">IF(C4=0,0,C4/C31)</f>
        <v>3.1057300609065011</v>
      </c>
      <c r="D141" s="24">
        <f t="shared" si="176"/>
        <v>3.0304848383025491</v>
      </c>
      <c r="E141" s="24">
        <f t="shared" si="176"/>
        <v>2.7402908388206164</v>
      </c>
      <c r="F141" s="24">
        <f t="shared" si="176"/>
        <v>2.5335653462442775</v>
      </c>
      <c r="G141" s="24">
        <f t="shared" si="176"/>
        <v>2.4452146581889216</v>
      </c>
      <c r="H141" s="24">
        <f t="shared" si="176"/>
        <v>2.2949849318867108</v>
      </c>
      <c r="I141" s="24">
        <f t="shared" si="176"/>
        <v>2.4760570433348397</v>
      </c>
      <c r="J141" s="24">
        <f t="shared" si="176"/>
        <v>2.4419453205228492</v>
      </c>
      <c r="K141" s="24">
        <f t="shared" si="176"/>
        <v>2.3411459505510392</v>
      </c>
      <c r="L141" s="24">
        <f t="shared" si="176"/>
        <v>2.3793118514576164</v>
      </c>
      <c r="M141" s="24">
        <f t="shared" si="176"/>
        <v>2.4245177940728855</v>
      </c>
      <c r="N141" s="24">
        <f t="shared" si="176"/>
        <v>2.3238664724594353</v>
      </c>
      <c r="O141" s="24">
        <f t="shared" si="176"/>
        <v>2.5602845022208771</v>
      </c>
      <c r="P141" s="24">
        <f t="shared" si="176"/>
        <v>2.3721534577069714</v>
      </c>
      <c r="Q141" s="24">
        <f t="shared" si="176"/>
        <v>2.2378587981169438</v>
      </c>
    </row>
    <row r="142" spans="1:17" ht="11.45" customHeight="1" x14ac:dyDescent="0.25">
      <c r="A142" s="23" t="s">
        <v>30</v>
      </c>
      <c r="B142" s="22">
        <f t="shared" ref="B142" si="177">IF(B5=0,0,B5/B32)</f>
        <v>1.2051623672106273</v>
      </c>
      <c r="C142" s="22">
        <f t="shared" ref="C142:Q142" si="178">IF(C5=0,0,C5/C32)</f>
        <v>1.2051392519217534</v>
      </c>
      <c r="D142" s="22">
        <f t="shared" si="178"/>
        <v>1.2049298431364222</v>
      </c>
      <c r="E142" s="22">
        <f t="shared" si="178"/>
        <v>1.2054358769600162</v>
      </c>
      <c r="F142" s="22">
        <f t="shared" si="178"/>
        <v>1.205597306766373</v>
      </c>
      <c r="G142" s="22">
        <f t="shared" si="178"/>
        <v>1.204505606333917</v>
      </c>
      <c r="H142" s="22">
        <f t="shared" si="178"/>
        <v>1.2048415969901547</v>
      </c>
      <c r="I142" s="22">
        <f t="shared" si="178"/>
        <v>1.2067754497377059</v>
      </c>
      <c r="J142" s="22">
        <f t="shared" si="178"/>
        <v>1.2074105465672285</v>
      </c>
      <c r="K142" s="22">
        <f t="shared" si="178"/>
        <v>1.2079899717478597</v>
      </c>
      <c r="L142" s="22">
        <f t="shared" si="178"/>
        <v>1.2059146553065254</v>
      </c>
      <c r="M142" s="22">
        <f t="shared" si="178"/>
        <v>1.2048582714100038</v>
      </c>
      <c r="N142" s="22">
        <f t="shared" si="178"/>
        <v>1.2026386864635248</v>
      </c>
      <c r="O142" s="22">
        <f t="shared" si="178"/>
        <v>1.2020413288926024</v>
      </c>
      <c r="P142" s="22">
        <f t="shared" si="178"/>
        <v>1.202478897711589</v>
      </c>
      <c r="Q142" s="22">
        <f t="shared" si="178"/>
        <v>1.2025047525335333</v>
      </c>
    </row>
    <row r="143" spans="1:17" ht="11.45" customHeight="1" x14ac:dyDescent="0.25">
      <c r="A143" s="19" t="s">
        <v>29</v>
      </c>
      <c r="B143" s="21">
        <f t="shared" ref="B143" si="179">IF(B6=0,0,B6/B33)</f>
        <v>2.0920225746757359</v>
      </c>
      <c r="C143" s="21">
        <f t="shared" ref="C143:Q143" si="180">IF(C6=0,0,C6/C33)</f>
        <v>2.1225248387860209</v>
      </c>
      <c r="D143" s="21">
        <f t="shared" si="180"/>
        <v>2.0154720789588247</v>
      </c>
      <c r="E143" s="21">
        <f t="shared" si="180"/>
        <v>1.9419619610352894</v>
      </c>
      <c r="F143" s="21">
        <f t="shared" si="180"/>
        <v>1.8766491983296432</v>
      </c>
      <c r="G143" s="21">
        <f t="shared" si="180"/>
        <v>1.8183398013044558</v>
      </c>
      <c r="H143" s="21">
        <f t="shared" si="180"/>
        <v>1.757261564867177</v>
      </c>
      <c r="I143" s="21">
        <f t="shared" si="180"/>
        <v>1.9132603621419038</v>
      </c>
      <c r="J143" s="21">
        <f t="shared" si="180"/>
        <v>1.9033012530116431</v>
      </c>
      <c r="K143" s="21">
        <f t="shared" si="180"/>
        <v>1.9657925264100278</v>
      </c>
      <c r="L143" s="21">
        <f t="shared" si="180"/>
        <v>1.9962285691662827</v>
      </c>
      <c r="M143" s="21">
        <f t="shared" si="180"/>
        <v>2.0406680501399008</v>
      </c>
      <c r="N143" s="21">
        <f t="shared" si="180"/>
        <v>1.9735830781676451</v>
      </c>
      <c r="O143" s="21">
        <f t="shared" si="180"/>
        <v>2.2006044822263551</v>
      </c>
      <c r="P143" s="21">
        <f t="shared" si="180"/>
        <v>2.011523403292641</v>
      </c>
      <c r="Q143" s="21">
        <f t="shared" si="180"/>
        <v>1.8821497448250375</v>
      </c>
    </row>
    <row r="144" spans="1:17" ht="11.45" customHeight="1" x14ac:dyDescent="0.25">
      <c r="A144" s="62" t="s">
        <v>59</v>
      </c>
      <c r="B144" s="70">
        <v>2.0798148736809012</v>
      </c>
      <c r="C144" s="70">
        <v>2.1080240478591721</v>
      </c>
      <c r="D144" s="70">
        <v>2.0040174056376601</v>
      </c>
      <c r="E144" s="70">
        <v>1.9218977408147773</v>
      </c>
      <c r="F144" s="70">
        <v>1.8466918132241545</v>
      </c>
      <c r="G144" s="70">
        <v>1.7886804356220936</v>
      </c>
      <c r="H144" s="70">
        <v>1.7286603882237166</v>
      </c>
      <c r="I144" s="70">
        <v>1.8774749066616667</v>
      </c>
      <c r="J144" s="70">
        <v>1.8615514299863214</v>
      </c>
      <c r="K144" s="70">
        <v>1.9230994806320238</v>
      </c>
      <c r="L144" s="70">
        <v>1.9518422032671643</v>
      </c>
      <c r="M144" s="70">
        <v>1.9885453050470774</v>
      </c>
      <c r="N144" s="70">
        <v>1.919696825978936</v>
      </c>
      <c r="O144" s="70">
        <v>2.1393768686517847</v>
      </c>
      <c r="P144" s="70">
        <v>1.9574565986967367</v>
      </c>
      <c r="Q144" s="70">
        <v>1.8295507905134414</v>
      </c>
    </row>
    <row r="145" spans="1:17" ht="11.45" customHeight="1" x14ac:dyDescent="0.25">
      <c r="A145" s="62" t="s">
        <v>58</v>
      </c>
      <c r="B145" s="70">
        <v>2.1920414275448823</v>
      </c>
      <c r="C145" s="70">
        <v>2.2217727652798427</v>
      </c>
      <c r="D145" s="70">
        <v>2.1121539374820122</v>
      </c>
      <c r="E145" s="70">
        <v>2.0256031056816433</v>
      </c>
      <c r="F145" s="70">
        <v>1.9463390755211998</v>
      </c>
      <c r="G145" s="70">
        <v>1.8851974111443066</v>
      </c>
      <c r="H145" s="70">
        <v>1.8219386893968263</v>
      </c>
      <c r="I145" s="70">
        <v>1.9787832208809195</v>
      </c>
      <c r="J145" s="70">
        <v>1.9620005153696709</v>
      </c>
      <c r="K145" s="70">
        <v>2.0268696912310937</v>
      </c>
      <c r="L145" s="70">
        <v>2.0571633676317975</v>
      </c>
      <c r="M145" s="70">
        <v>2.095846964253345</v>
      </c>
      <c r="N145" s="70">
        <v>2.0232834297529281</v>
      </c>
      <c r="O145" s="70">
        <v>2.2548173804124203</v>
      </c>
      <c r="P145" s="70">
        <v>2.0630807151457429</v>
      </c>
      <c r="Q145" s="70">
        <v>1.9282731253408003</v>
      </c>
    </row>
    <row r="146" spans="1:17" ht="11.45" customHeight="1" x14ac:dyDescent="0.25">
      <c r="A146" s="62" t="s">
        <v>57</v>
      </c>
      <c r="B146" s="70">
        <v>2.0292618974354637</v>
      </c>
      <c r="C146" s="70">
        <v>2.05884909362244</v>
      </c>
      <c r="D146" s="70">
        <v>1.9550079165900598</v>
      </c>
      <c r="E146" s="70">
        <v>1.8837031022042308</v>
      </c>
      <c r="F146" s="70">
        <v>1.8203497223797536</v>
      </c>
      <c r="G146" s="70">
        <v>1.7637896072653216</v>
      </c>
      <c r="H146" s="70">
        <v>1.7045437179211613</v>
      </c>
      <c r="I146" s="70">
        <v>1.8558625512776463</v>
      </c>
      <c r="J146" s="70">
        <v>1.8462022154212936</v>
      </c>
      <c r="K146" s="70">
        <v>1.9068187506177265</v>
      </c>
      <c r="L146" s="70">
        <v>1.9363417120912942</v>
      </c>
      <c r="M146" s="70">
        <v>1.9794480086357034</v>
      </c>
      <c r="N146" s="70">
        <v>1.9143755858226152</v>
      </c>
      <c r="O146" s="70">
        <v>2.1345863477595644</v>
      </c>
      <c r="P146" s="70">
        <v>1.9511777011938616</v>
      </c>
      <c r="Q146" s="70">
        <v>1.8256852524802865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>
        <v>1.8203497223797536</v>
      </c>
      <c r="G147" s="70">
        <v>1.7637896072653214</v>
      </c>
      <c r="H147" s="70">
        <v>1.7045437179211615</v>
      </c>
      <c r="I147" s="70">
        <v>1.8558625512776463</v>
      </c>
      <c r="J147" s="70">
        <v>1.8462022154212938</v>
      </c>
      <c r="K147" s="70">
        <v>1.9068187506177268</v>
      </c>
      <c r="L147" s="70">
        <v>1.9363417120912942</v>
      </c>
      <c r="M147" s="70">
        <v>1.9794480086357034</v>
      </c>
      <c r="N147" s="70">
        <v>1.9143755858226155</v>
      </c>
      <c r="O147" s="70">
        <v>2.1345863477595644</v>
      </c>
      <c r="P147" s="70">
        <v>1.9511777011938616</v>
      </c>
      <c r="Q147" s="70">
        <v>1.8256852524802865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 t="s">
        <v>183</v>
      </c>
      <c r="P148" s="70" t="s">
        <v>183</v>
      </c>
      <c r="Q148" s="70" t="s">
        <v>183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 t="s">
        <v>183</v>
      </c>
      <c r="M149" s="70" t="s">
        <v>183</v>
      </c>
      <c r="N149" s="70" t="s">
        <v>183</v>
      </c>
      <c r="O149" s="70" t="s">
        <v>183</v>
      </c>
      <c r="P149" s="70" t="s">
        <v>183</v>
      </c>
      <c r="Q149" s="70" t="s">
        <v>183</v>
      </c>
    </row>
    <row r="150" spans="1:17" ht="11.45" customHeight="1" x14ac:dyDescent="0.25">
      <c r="A150" s="19" t="s">
        <v>28</v>
      </c>
      <c r="B150" s="21">
        <f t="shared" ref="B150" si="181">IF(B13=0,0,B13/B40)</f>
        <v>31.37</v>
      </c>
      <c r="C150" s="21">
        <f t="shared" ref="C150:Q150" si="182">IF(C13=0,0,C13/C40)</f>
        <v>30.749999999999996</v>
      </c>
      <c r="D150" s="21">
        <f t="shared" si="182"/>
        <v>30.15</v>
      </c>
      <c r="E150" s="21">
        <f t="shared" si="182"/>
        <v>29.56</v>
      </c>
      <c r="F150" s="21">
        <f t="shared" si="182"/>
        <v>28.98</v>
      </c>
      <c r="G150" s="21">
        <f t="shared" si="182"/>
        <v>28.409999999999997</v>
      </c>
      <c r="H150" s="21">
        <f t="shared" si="182"/>
        <v>27.85</v>
      </c>
      <c r="I150" s="21">
        <f t="shared" si="182"/>
        <v>27.304537830008822</v>
      </c>
      <c r="J150" s="21">
        <f t="shared" si="182"/>
        <v>30.495813133539006</v>
      </c>
      <c r="K150" s="21">
        <f t="shared" si="182"/>
        <v>21.928241712127569</v>
      </c>
      <c r="L150" s="21">
        <f t="shared" si="182"/>
        <v>23.957110609480814</v>
      </c>
      <c r="M150" s="21">
        <f t="shared" si="182"/>
        <v>22.173824130879343</v>
      </c>
      <c r="N150" s="21">
        <f t="shared" si="182"/>
        <v>23.345211581291768</v>
      </c>
      <c r="O150" s="21">
        <f t="shared" si="182"/>
        <v>23.453057513071155</v>
      </c>
      <c r="P150" s="21">
        <f t="shared" si="182"/>
        <v>25.179903466432645</v>
      </c>
      <c r="Q150" s="21">
        <f t="shared" si="182"/>
        <v>26.090437214199358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 t="s">
        <v>183</v>
      </c>
      <c r="M151" s="20" t="s">
        <v>183</v>
      </c>
      <c r="N151" s="20" t="s">
        <v>183</v>
      </c>
      <c r="O151" s="20" t="s">
        <v>183</v>
      </c>
      <c r="P151" s="20" t="s">
        <v>183</v>
      </c>
      <c r="Q151" s="20" t="s">
        <v>183</v>
      </c>
    </row>
    <row r="152" spans="1:17" ht="11.45" customHeight="1" x14ac:dyDescent="0.25">
      <c r="A152" s="62" t="s">
        <v>58</v>
      </c>
      <c r="B152" s="20">
        <v>31.37</v>
      </c>
      <c r="C152" s="20">
        <v>30.749999999999996</v>
      </c>
      <c r="D152" s="20">
        <v>30.15</v>
      </c>
      <c r="E152" s="20">
        <v>29.56</v>
      </c>
      <c r="F152" s="20">
        <v>28.98</v>
      </c>
      <c r="G152" s="20">
        <v>28.41</v>
      </c>
      <c r="H152" s="20">
        <v>27.849999999999998</v>
      </c>
      <c r="I152" s="20">
        <v>27.304537830008822</v>
      </c>
      <c r="J152" s="20">
        <v>30.495813133539006</v>
      </c>
      <c r="K152" s="20">
        <v>21.928241712127573</v>
      </c>
      <c r="L152" s="20">
        <v>23.957110609480814</v>
      </c>
      <c r="M152" s="20">
        <v>22.173824130879343</v>
      </c>
      <c r="N152" s="20">
        <v>23.34521158129176</v>
      </c>
      <c r="O152" s="20">
        <v>23.453057513071155</v>
      </c>
      <c r="P152" s="20">
        <v>25.179903466432645</v>
      </c>
      <c r="Q152" s="20">
        <v>26.090437214199358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>
        <v>28.98</v>
      </c>
      <c r="G154" s="20">
        <v>28.409999999999997</v>
      </c>
      <c r="H154" s="20">
        <v>27.85</v>
      </c>
      <c r="I154" s="20">
        <v>27.304537830008819</v>
      </c>
      <c r="J154" s="20">
        <v>30.495813133539002</v>
      </c>
      <c r="K154" s="20">
        <v>21.928241712127569</v>
      </c>
      <c r="L154" s="20">
        <v>23.957110609480814</v>
      </c>
      <c r="M154" s="20">
        <v>22.173824130879343</v>
      </c>
      <c r="N154" s="20">
        <v>23.34521158129176</v>
      </c>
      <c r="O154" s="20">
        <v>23.453057513071155</v>
      </c>
      <c r="P154" s="20">
        <v>25.179903466432645</v>
      </c>
      <c r="Q154" s="20">
        <v>26.090437214199355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>
        <v>30.495813133539006</v>
      </c>
      <c r="K155" s="20">
        <v>21.928241712127569</v>
      </c>
      <c r="L155" s="20">
        <v>23.957110609480814</v>
      </c>
      <c r="M155" s="20">
        <v>22.173824130879339</v>
      </c>
      <c r="N155" s="20">
        <v>23.34521158129176</v>
      </c>
      <c r="O155" s="20">
        <v>23.453057513071155</v>
      </c>
      <c r="P155" s="20">
        <v>25.179903466432645</v>
      </c>
      <c r="Q155" s="20">
        <v>26.090437214199355</v>
      </c>
    </row>
    <row r="156" spans="1:17" ht="11.45" customHeight="1" x14ac:dyDescent="0.25">
      <c r="A156" s="25" t="s">
        <v>66</v>
      </c>
      <c r="B156" s="24">
        <f t="shared" ref="B156" si="183">IF(B19=0,0,B19/B46)</f>
        <v>4.1341805970293324</v>
      </c>
      <c r="C156" s="24">
        <f t="shared" ref="C156:Q156" si="184">IF(C19=0,0,C19/C46)</f>
        <v>4.3616247330144891</v>
      </c>
      <c r="D156" s="24">
        <f t="shared" si="184"/>
        <v>4.7157402748638182</v>
      </c>
      <c r="E156" s="24">
        <f t="shared" si="184"/>
        <v>4.2863310188081547</v>
      </c>
      <c r="F156" s="24">
        <f t="shared" si="184"/>
        <v>3.9755556887068386</v>
      </c>
      <c r="G156" s="24">
        <f t="shared" si="184"/>
        <v>4.217005971437251</v>
      </c>
      <c r="H156" s="24">
        <f t="shared" si="184"/>
        <v>3.8459886179089766</v>
      </c>
      <c r="I156" s="24">
        <f t="shared" si="184"/>
        <v>3.5640947566001926</v>
      </c>
      <c r="J156" s="24">
        <f t="shared" si="184"/>
        <v>3.1397064985115568</v>
      </c>
      <c r="K156" s="24">
        <f t="shared" si="184"/>
        <v>2.9641161799711129</v>
      </c>
      <c r="L156" s="24">
        <f t="shared" si="184"/>
        <v>3.0561701700147443</v>
      </c>
      <c r="M156" s="24">
        <f t="shared" si="184"/>
        <v>3.0655679366585082</v>
      </c>
      <c r="N156" s="24">
        <f t="shared" si="184"/>
        <v>2.8565985389001773</v>
      </c>
      <c r="O156" s="24">
        <f t="shared" si="184"/>
        <v>3.2460710825718451</v>
      </c>
      <c r="P156" s="24">
        <f t="shared" si="184"/>
        <v>3.0362248749841902</v>
      </c>
      <c r="Q156" s="24">
        <f t="shared" si="184"/>
        <v>2.9481887095244801</v>
      </c>
    </row>
    <row r="157" spans="1:17" ht="11.45" customHeight="1" x14ac:dyDescent="0.25">
      <c r="A157" s="23" t="s">
        <v>27</v>
      </c>
      <c r="B157" s="22">
        <f t="shared" ref="B157" si="185">IF(B20=0,0,B20/B47)</f>
        <v>0.32746465747189385</v>
      </c>
      <c r="C157" s="22">
        <f t="shared" ref="C157:Q157" si="186">IF(C20=0,0,C20/C47)</f>
        <v>0.32379974993331162</v>
      </c>
      <c r="D157" s="22">
        <f t="shared" si="186"/>
        <v>0.32107910805131035</v>
      </c>
      <c r="E157" s="22">
        <f t="shared" si="186"/>
        <v>0.31961953633812401</v>
      </c>
      <c r="F157" s="22">
        <f t="shared" si="186"/>
        <v>0.32012434105804988</v>
      </c>
      <c r="G157" s="22">
        <f t="shared" si="186"/>
        <v>0.3231815082697036</v>
      </c>
      <c r="H157" s="22">
        <f t="shared" si="186"/>
        <v>0.32889730396933631</v>
      </c>
      <c r="I157" s="22">
        <f t="shared" si="186"/>
        <v>0.33323244422340653</v>
      </c>
      <c r="J157" s="22">
        <f t="shared" si="186"/>
        <v>0.33379895081233163</v>
      </c>
      <c r="K157" s="22">
        <f t="shared" si="186"/>
        <v>0.3377533991979505</v>
      </c>
      <c r="L157" s="22">
        <f t="shared" si="186"/>
        <v>0.33914511331579861</v>
      </c>
      <c r="M157" s="22">
        <f t="shared" si="186"/>
        <v>0.33822563175907583</v>
      </c>
      <c r="N157" s="22">
        <f t="shared" si="186"/>
        <v>0.33582726255972722</v>
      </c>
      <c r="O157" s="22">
        <f t="shared" si="186"/>
        <v>0.33599319895318258</v>
      </c>
      <c r="P157" s="22">
        <f t="shared" si="186"/>
        <v>0.33357309498456883</v>
      </c>
      <c r="Q157" s="22">
        <f t="shared" si="186"/>
        <v>0.33006254516110328</v>
      </c>
    </row>
    <row r="158" spans="1:17" ht="11.45" customHeight="1" x14ac:dyDescent="0.25">
      <c r="A158" s="62" t="s">
        <v>59</v>
      </c>
      <c r="B158" s="70">
        <v>0.24559756948425426</v>
      </c>
      <c r="C158" s="70">
        <v>0.24419024295556205</v>
      </c>
      <c r="D158" s="70">
        <v>0.24266901849627776</v>
      </c>
      <c r="E158" s="70">
        <v>0.24099328685381075</v>
      </c>
      <c r="F158" s="70">
        <v>0.23914622666557087</v>
      </c>
      <c r="G158" s="70">
        <v>0.24069510010246639</v>
      </c>
      <c r="H158" s="70">
        <v>0.24187024261768253</v>
      </c>
      <c r="I158" s="70">
        <v>0.24253745653666323</v>
      </c>
      <c r="J158" s="70">
        <v>0.24106967984598468</v>
      </c>
      <c r="K158" s="70">
        <v>0.24248448404420173</v>
      </c>
      <c r="L158" s="70">
        <v>0.24190245313076658</v>
      </c>
      <c r="M158" s="70">
        <v>0.24072822285530202</v>
      </c>
      <c r="N158" s="70">
        <v>0.23915579318495331</v>
      </c>
      <c r="O158" s="70">
        <v>0.23861900514881382</v>
      </c>
      <c r="P158" s="70">
        <v>0.2370819504257127</v>
      </c>
      <c r="Q158" s="70">
        <v>0.23538871794871799</v>
      </c>
    </row>
    <row r="159" spans="1:17" ht="11.45" customHeight="1" x14ac:dyDescent="0.25">
      <c r="A159" s="62" t="s">
        <v>58</v>
      </c>
      <c r="B159" s="70">
        <v>0.34738650958159445</v>
      </c>
      <c r="C159" s="70">
        <v>0.34470233900112063</v>
      </c>
      <c r="D159" s="70">
        <v>0.34186709050995229</v>
      </c>
      <c r="E159" s="70">
        <v>0.3388246092852284</v>
      </c>
      <c r="F159" s="70">
        <v>0.3368975159387439</v>
      </c>
      <c r="G159" s="70">
        <v>0.33975495564906877</v>
      </c>
      <c r="H159" s="70">
        <v>0.34209384922925218</v>
      </c>
      <c r="I159" s="70">
        <v>0.34372088324577688</v>
      </c>
      <c r="J159" s="70">
        <v>0.34232133418395966</v>
      </c>
      <c r="K159" s="70">
        <v>0.34501629267537992</v>
      </c>
      <c r="L159" s="70">
        <v>0.34487379581825728</v>
      </c>
      <c r="M159" s="70">
        <v>0.34388339763609133</v>
      </c>
      <c r="N159" s="70">
        <v>0.34095113746418027</v>
      </c>
      <c r="O159" s="70">
        <v>0.34086353502682598</v>
      </c>
      <c r="P159" s="70">
        <v>0.3379878148110641</v>
      </c>
      <c r="Q159" s="70">
        <v>0.33490006690673801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 t="s">
        <v>183</v>
      </c>
      <c r="P160" s="70" t="s">
        <v>183</v>
      </c>
      <c r="Q160" s="70" t="s">
        <v>183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 t="s">
        <v>183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 t="s">
        <v>183</v>
      </c>
      <c r="O162" s="70" t="s">
        <v>183</v>
      </c>
      <c r="P162" s="70" t="s">
        <v>183</v>
      </c>
      <c r="Q162" s="70" t="s">
        <v>183</v>
      </c>
    </row>
    <row r="163" spans="1:17" ht="11.45" customHeight="1" x14ac:dyDescent="0.25">
      <c r="A163" s="19" t="s">
        <v>24</v>
      </c>
      <c r="B163" s="21">
        <f t="shared" ref="B163" si="187">IF(B26=0,0,B26/B53)</f>
        <v>11.784986518961936</v>
      </c>
      <c r="C163" s="21">
        <f t="shared" ref="C163:Q163" si="188">IF(C26=0,0,C26/C53)</f>
        <v>11.560353083373579</v>
      </c>
      <c r="D163" s="21">
        <f t="shared" si="188"/>
        <v>12.566758523665596</v>
      </c>
      <c r="E163" s="21">
        <f t="shared" si="188"/>
        <v>10.094238575425424</v>
      </c>
      <c r="F163" s="21">
        <f t="shared" si="188"/>
        <v>9.4492720336961309</v>
      </c>
      <c r="G163" s="21">
        <f t="shared" si="188"/>
        <v>9.3230044899077011</v>
      </c>
      <c r="H163" s="21">
        <f t="shared" si="188"/>
        <v>8.6559628390862606</v>
      </c>
      <c r="I163" s="21">
        <f t="shared" si="188"/>
        <v>8.818588964172017</v>
      </c>
      <c r="J163" s="21">
        <f t="shared" si="188"/>
        <v>7.8277801413842507</v>
      </c>
      <c r="K163" s="21">
        <f t="shared" si="188"/>
        <v>7.9572453716784759</v>
      </c>
      <c r="L163" s="21">
        <f t="shared" si="188"/>
        <v>8.3101990398794481</v>
      </c>
      <c r="M163" s="21">
        <f t="shared" si="188"/>
        <v>8.6701638793588405</v>
      </c>
      <c r="N163" s="21">
        <f t="shared" si="188"/>
        <v>8.5378387857206413</v>
      </c>
      <c r="O163" s="21">
        <f t="shared" si="188"/>
        <v>9.316659406152386</v>
      </c>
      <c r="P163" s="21">
        <f t="shared" si="188"/>
        <v>9.3103873829540564</v>
      </c>
      <c r="Q163" s="21">
        <f t="shared" si="188"/>
        <v>9.2090097541641551</v>
      </c>
    </row>
    <row r="164" spans="1:17" ht="11.45" customHeight="1" x14ac:dyDescent="0.25">
      <c r="A164" s="17" t="s">
        <v>23</v>
      </c>
      <c r="B164" s="20">
        <f t="shared" ref="B164" si="189">IF(B27=0,0,B27/B54)</f>
        <v>9.66390059573469</v>
      </c>
      <c r="C164" s="20">
        <f t="shared" ref="C164:Q164" si="190">IF(C27=0,0,C27/C54)</f>
        <v>9.328989989601606</v>
      </c>
      <c r="D164" s="20">
        <f t="shared" si="190"/>
        <v>11.116432436158917</v>
      </c>
      <c r="E164" s="20">
        <f t="shared" si="190"/>
        <v>7.745554022854531</v>
      </c>
      <c r="F164" s="20">
        <f t="shared" si="190"/>
        <v>6.7702605408849879</v>
      </c>
      <c r="G164" s="20">
        <f t="shared" si="190"/>
        <v>6.7326344353648198</v>
      </c>
      <c r="H164" s="20">
        <f t="shared" si="190"/>
        <v>6.4726867335562988</v>
      </c>
      <c r="I164" s="20">
        <f t="shared" si="190"/>
        <v>6.8648018648018647</v>
      </c>
      <c r="J164" s="20">
        <f t="shared" si="190"/>
        <v>6.7443181818181817</v>
      </c>
      <c r="K164" s="20">
        <f t="shared" si="190"/>
        <v>6.8543478260869568</v>
      </c>
      <c r="L164" s="20">
        <f t="shared" si="190"/>
        <v>7.0103092783505154</v>
      </c>
      <c r="M164" s="20">
        <f t="shared" si="190"/>
        <v>7.2989921612541995</v>
      </c>
      <c r="N164" s="20">
        <f t="shared" si="190"/>
        <v>7.2087155963302756</v>
      </c>
      <c r="O164" s="20">
        <f t="shared" si="190"/>
        <v>7.9294377067254684</v>
      </c>
      <c r="P164" s="20">
        <f t="shared" si="190"/>
        <v>7.9372093023255816</v>
      </c>
      <c r="Q164" s="20">
        <f t="shared" si="190"/>
        <v>7.7535135135135134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13.913692746975427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13.939417391086483</v>
      </c>
      <c r="I165" s="69">
        <f t="shared" si="192"/>
        <v>13.963308820051857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13.989681202243817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6932.9680815438933</v>
      </c>
      <c r="C167" s="68">
        <f t="shared" ref="C167:Q167" si="194">IF(C30=0,"",C30*1000000/C84)</f>
        <v>6814.8608699268998</v>
      </c>
      <c r="D167" s="68">
        <f t="shared" si="194"/>
        <v>7183.4449558557772</v>
      </c>
      <c r="E167" s="68">
        <f t="shared" si="194"/>
        <v>7368.9249505366952</v>
      </c>
      <c r="F167" s="68">
        <f t="shared" si="194"/>
        <v>7708.969571537471</v>
      </c>
      <c r="G167" s="68">
        <f t="shared" si="194"/>
        <v>8095.9863797668395</v>
      </c>
      <c r="H167" s="68">
        <f t="shared" si="194"/>
        <v>8661.5701860832469</v>
      </c>
      <c r="I167" s="68">
        <f t="shared" si="194"/>
        <v>8141.638025465958</v>
      </c>
      <c r="J167" s="68">
        <f t="shared" si="194"/>
        <v>8485.5690525276932</v>
      </c>
      <c r="K167" s="68">
        <f t="shared" si="194"/>
        <v>8700.6763165381926</v>
      </c>
      <c r="L167" s="68">
        <f t="shared" si="194"/>
        <v>8491.4895181791635</v>
      </c>
      <c r="M167" s="68">
        <f t="shared" si="194"/>
        <v>8375.4679256105828</v>
      </c>
      <c r="N167" s="68">
        <f t="shared" si="194"/>
        <v>8718.6806704388764</v>
      </c>
      <c r="O167" s="68">
        <f t="shared" si="194"/>
        <v>8044.6794948596753</v>
      </c>
      <c r="P167" s="68">
        <f t="shared" si="194"/>
        <v>8897.3910050528757</v>
      </c>
      <c r="Q167" s="68">
        <f t="shared" si="194"/>
        <v>9734.1022937454727</v>
      </c>
    </row>
    <row r="168" spans="1:17" ht="11.45" customHeight="1" x14ac:dyDescent="0.25">
      <c r="A168" s="25" t="s">
        <v>39</v>
      </c>
      <c r="B168" s="66">
        <f t="shared" si="193"/>
        <v>6550.8046284127713</v>
      </c>
      <c r="C168" s="66">
        <f t="shared" ref="C168:Q168" si="195">IF(C31=0,"",C31*1000000/C85)</f>
        <v>6410.2657899124824</v>
      </c>
      <c r="D168" s="66">
        <f t="shared" si="195"/>
        <v>6801.6983822877837</v>
      </c>
      <c r="E168" s="66">
        <f t="shared" si="195"/>
        <v>6912.8432262125107</v>
      </c>
      <c r="F168" s="66">
        <f t="shared" si="195"/>
        <v>7215.4257185858869</v>
      </c>
      <c r="G168" s="66">
        <f t="shared" si="195"/>
        <v>7653.2432819792084</v>
      </c>
      <c r="H168" s="66">
        <f t="shared" si="195"/>
        <v>8248.6783963628586</v>
      </c>
      <c r="I168" s="66">
        <f t="shared" si="195"/>
        <v>7727.147151157963</v>
      </c>
      <c r="J168" s="66">
        <f t="shared" si="195"/>
        <v>8073.0141577682916</v>
      </c>
      <c r="K168" s="66">
        <f t="shared" si="195"/>
        <v>8369.599225828506</v>
      </c>
      <c r="L168" s="66">
        <f t="shared" si="195"/>
        <v>8152.189023926976</v>
      </c>
      <c r="M168" s="66">
        <f t="shared" si="195"/>
        <v>7996.1205844063234</v>
      </c>
      <c r="N168" s="66">
        <f t="shared" si="195"/>
        <v>8348.915107740444</v>
      </c>
      <c r="O168" s="66">
        <f t="shared" si="195"/>
        <v>7595.3754359166796</v>
      </c>
      <c r="P168" s="66">
        <f t="shared" si="195"/>
        <v>8509.2213404176873</v>
      </c>
      <c r="Q168" s="66">
        <f t="shared" si="195"/>
        <v>9351.5046723490759</v>
      </c>
    </row>
    <row r="169" spans="1:17" ht="11.45" customHeight="1" x14ac:dyDescent="0.25">
      <c r="A169" s="23" t="s">
        <v>30</v>
      </c>
      <c r="B169" s="65">
        <f t="shared" si="193"/>
        <v>3837.1599956933346</v>
      </c>
      <c r="C169" s="65">
        <f t="shared" ref="C169:Q169" si="196">IF(C32=0,"",C32*1000000/C86)</f>
        <v>3881.8002802520909</v>
      </c>
      <c r="D169" s="65">
        <f t="shared" si="196"/>
        <v>3893.2985975045526</v>
      </c>
      <c r="E169" s="65">
        <f t="shared" si="196"/>
        <v>3806.4391959055442</v>
      </c>
      <c r="F169" s="65">
        <f t="shared" si="196"/>
        <v>4062.2190528456945</v>
      </c>
      <c r="G169" s="65">
        <f t="shared" si="196"/>
        <v>4343.7751588500969</v>
      </c>
      <c r="H169" s="65">
        <f t="shared" si="196"/>
        <v>4449.5761461964703</v>
      </c>
      <c r="I169" s="65">
        <f t="shared" si="196"/>
        <v>3981.5938411469533</v>
      </c>
      <c r="J169" s="65">
        <f t="shared" si="196"/>
        <v>3826.352671862674</v>
      </c>
      <c r="K169" s="65">
        <f t="shared" si="196"/>
        <v>3711.4986095617828</v>
      </c>
      <c r="L169" s="65">
        <f t="shared" si="196"/>
        <v>3796.8920989169205</v>
      </c>
      <c r="M169" s="65">
        <f t="shared" si="196"/>
        <v>3830.8346210014529</v>
      </c>
      <c r="N169" s="65">
        <f t="shared" si="196"/>
        <v>3936.3129539020624</v>
      </c>
      <c r="O169" s="65">
        <f t="shared" si="196"/>
        <v>3959.8512178718624</v>
      </c>
      <c r="P169" s="65">
        <f t="shared" si="196"/>
        <v>3989.0634467368595</v>
      </c>
      <c r="Q169" s="65">
        <f t="shared" si="196"/>
        <v>4091.4770801902746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6452.7374166352847</v>
      </c>
      <c r="C170" s="63">
        <f t="shared" ref="C170:Q170" si="198">IF(C33=0,"",C33*1000000/C87)</f>
        <v>6302.3073776431575</v>
      </c>
      <c r="D170" s="63">
        <f t="shared" si="198"/>
        <v>6686.6919826727299</v>
      </c>
      <c r="E170" s="63">
        <f t="shared" si="198"/>
        <v>6845.6911429722659</v>
      </c>
      <c r="F170" s="63">
        <f t="shared" si="198"/>
        <v>7167.7986389393318</v>
      </c>
      <c r="G170" s="63">
        <f t="shared" si="198"/>
        <v>7605.44642213113</v>
      </c>
      <c r="H170" s="63">
        <f t="shared" si="198"/>
        <v>8225.0198221743194</v>
      </c>
      <c r="I170" s="63">
        <f t="shared" si="198"/>
        <v>7709.7699925939178</v>
      </c>
      <c r="J170" s="63">
        <f t="shared" si="198"/>
        <v>8111.3147290902398</v>
      </c>
      <c r="K170" s="63">
        <f t="shared" si="198"/>
        <v>8437.3425053058618</v>
      </c>
      <c r="L170" s="63">
        <f t="shared" si="198"/>
        <v>8229.604746743842</v>
      </c>
      <c r="M170" s="63">
        <f t="shared" si="198"/>
        <v>8056.7076685474849</v>
      </c>
      <c r="N170" s="63">
        <f t="shared" si="198"/>
        <v>8446.6338447472226</v>
      </c>
      <c r="O170" s="63">
        <f t="shared" si="198"/>
        <v>7665.5555088862011</v>
      </c>
      <c r="P170" s="63">
        <f t="shared" si="198"/>
        <v>8629.8637507206386</v>
      </c>
      <c r="Q170" s="63">
        <f t="shared" si="198"/>
        <v>9517.7028271764411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5090.7306169756903</v>
      </c>
      <c r="C171" s="64">
        <f t="shared" ref="C171:Q171" si="200">IF(C34=0,"",C34*1000000/C88)</f>
        <v>4463.1724579969396</v>
      </c>
      <c r="D171" s="64">
        <f t="shared" si="200"/>
        <v>4783.6267988778327</v>
      </c>
      <c r="E171" s="64">
        <f t="shared" si="200"/>
        <v>4591.4852751495655</v>
      </c>
      <c r="F171" s="64">
        <f t="shared" si="200"/>
        <v>4225.4714461989442</v>
      </c>
      <c r="G171" s="64">
        <f t="shared" si="200"/>
        <v>4062.2961639725418</v>
      </c>
      <c r="H171" s="64">
        <f t="shared" si="200"/>
        <v>4676.8577449465092</v>
      </c>
      <c r="I171" s="64">
        <f t="shared" si="200"/>
        <v>4514.4416501019941</v>
      </c>
      <c r="J171" s="64">
        <f t="shared" si="200"/>
        <v>4535.1198602214145</v>
      </c>
      <c r="K171" s="64">
        <f t="shared" si="200"/>
        <v>4979.0818449523294</v>
      </c>
      <c r="L171" s="64">
        <f t="shared" si="200"/>
        <v>4599.0450592526959</v>
      </c>
      <c r="M171" s="64">
        <f t="shared" si="200"/>
        <v>4561.395463357665</v>
      </c>
      <c r="N171" s="64">
        <f t="shared" si="200"/>
        <v>4366.6002010474149</v>
      </c>
      <c r="O171" s="64">
        <f t="shared" si="200"/>
        <v>3779.2381556747159</v>
      </c>
      <c r="P171" s="64">
        <f t="shared" si="200"/>
        <v>4353.0210514911278</v>
      </c>
      <c r="Q171" s="64">
        <f t="shared" si="200"/>
        <v>4592.1032672659712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12906.833572732789</v>
      </c>
      <c r="C172" s="64">
        <f t="shared" ref="C172:Q172" si="202">IF(C35=0,"",C35*1000000/C89)</f>
        <v>15500.67442140606</v>
      </c>
      <c r="D172" s="64">
        <f t="shared" si="202"/>
        <v>14442.708185545836</v>
      </c>
      <c r="E172" s="64">
        <f t="shared" si="202"/>
        <v>13788.32909035902</v>
      </c>
      <c r="F172" s="64">
        <f t="shared" si="202"/>
        <v>15022.873715270804</v>
      </c>
      <c r="G172" s="64">
        <f t="shared" si="202"/>
        <v>17371.671476421718</v>
      </c>
      <c r="H172" s="64">
        <f t="shared" si="202"/>
        <v>15823.138434483924</v>
      </c>
      <c r="I172" s="64">
        <f t="shared" si="202"/>
        <v>13855.899203248709</v>
      </c>
      <c r="J172" s="64">
        <f t="shared" si="202"/>
        <v>14501.120878186866</v>
      </c>
      <c r="K172" s="64">
        <f t="shared" si="202"/>
        <v>13716.793307339825</v>
      </c>
      <c r="L172" s="64">
        <f t="shared" si="202"/>
        <v>14172.505594423748</v>
      </c>
      <c r="M172" s="64">
        <f t="shared" si="202"/>
        <v>12506.426733526589</v>
      </c>
      <c r="N172" s="64">
        <f t="shared" si="202"/>
        <v>13622.678513497198</v>
      </c>
      <c r="O172" s="64">
        <f t="shared" si="202"/>
        <v>12576.9221287166</v>
      </c>
      <c r="P172" s="64">
        <f t="shared" si="202"/>
        <v>14101.566082014459</v>
      </c>
      <c r="Q172" s="64">
        <f t="shared" si="202"/>
        <v>15799.83977243656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9867.2743637726289</v>
      </c>
      <c r="C173" s="64">
        <f t="shared" ref="C173:Q173" si="204">IF(C36=0,"",C36*1000000/C90)</f>
        <v>9345.5173288985261</v>
      </c>
      <c r="D173" s="64">
        <f t="shared" si="204"/>
        <v>9655.2482954725292</v>
      </c>
      <c r="E173" s="64">
        <f t="shared" si="204"/>
        <v>9608.2103862319273</v>
      </c>
      <c r="F173" s="64">
        <f t="shared" si="204"/>
        <v>9789.7634783838257</v>
      </c>
      <c r="G173" s="64">
        <f t="shared" si="204"/>
        <v>10114.882337589186</v>
      </c>
      <c r="H173" s="64">
        <f t="shared" si="204"/>
        <v>10661.94565628726</v>
      </c>
      <c r="I173" s="64">
        <f t="shared" si="204"/>
        <v>9671.6134800763866</v>
      </c>
      <c r="J173" s="64">
        <f t="shared" si="204"/>
        <v>10069.440793807533</v>
      </c>
      <c r="K173" s="64">
        <f t="shared" si="204"/>
        <v>10819.414669058095</v>
      </c>
      <c r="L173" s="64">
        <f t="shared" si="204"/>
        <v>10232.894682487475</v>
      </c>
      <c r="M173" s="64">
        <f t="shared" si="204"/>
        <v>9759.9080537241643</v>
      </c>
      <c r="N173" s="64">
        <f t="shared" si="204"/>
        <v>9957.7419384615459</v>
      </c>
      <c r="O173" s="64">
        <f t="shared" si="204"/>
        <v>8731.2536536589287</v>
      </c>
      <c r="P173" s="64">
        <f t="shared" si="204"/>
        <v>9600.0324714366216</v>
      </c>
      <c r="Q173" s="64">
        <f t="shared" si="204"/>
        <v>10329.756613567022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>
        <f t="shared" si="206"/>
        <v>8170.2834735262477</v>
      </c>
      <c r="G174" s="64">
        <f t="shared" si="206"/>
        <v>8175.1271122959488</v>
      </c>
      <c r="H174" s="64">
        <f t="shared" si="206"/>
        <v>8181.5320592336147</v>
      </c>
      <c r="I174" s="64">
        <f t="shared" si="206"/>
        <v>8176.240945384051</v>
      </c>
      <c r="J174" s="64">
        <f t="shared" si="206"/>
        <v>8180.3932087340227</v>
      </c>
      <c r="K174" s="64">
        <f t="shared" si="206"/>
        <v>8183.6175261493945</v>
      </c>
      <c r="L174" s="64">
        <f t="shared" si="206"/>
        <v>8181.5776534830511</v>
      </c>
      <c r="M174" s="64">
        <f t="shared" si="206"/>
        <v>8179.8406441375282</v>
      </c>
      <c r="N174" s="64">
        <f t="shared" si="206"/>
        <v>8183.7075963944917</v>
      </c>
      <c r="O174" s="64">
        <f t="shared" si="206"/>
        <v>8175.7707129029632</v>
      </c>
      <c r="P174" s="64">
        <f t="shared" si="206"/>
        <v>8185.464067163849</v>
      </c>
      <c r="Q174" s="64">
        <f t="shared" si="206"/>
        <v>8193.4835926306478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 t="str">
        <f t="shared" si="208"/>
        <v/>
      </c>
      <c r="Q175" s="64" t="str">
        <f t="shared" si="208"/>
        <v/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 t="str">
        <f t="shared" si="210"/>
        <v/>
      </c>
      <c r="N176" s="64" t="str">
        <f t="shared" si="210"/>
        <v/>
      </c>
      <c r="O176" s="64" t="str">
        <f t="shared" si="210"/>
        <v/>
      </c>
      <c r="P176" s="64" t="str">
        <f t="shared" si="210"/>
        <v/>
      </c>
      <c r="Q176" s="64" t="str">
        <f t="shared" si="210"/>
        <v/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38733.728123323388</v>
      </c>
      <c r="C177" s="63">
        <f t="shared" ref="C177:Q177" si="212">IF(C40=0,"",C40*1000000/C94)</f>
        <v>38723.669108408423</v>
      </c>
      <c r="D177" s="63">
        <f t="shared" si="212"/>
        <v>38427.688750427042</v>
      </c>
      <c r="E177" s="63">
        <f t="shared" si="212"/>
        <v>35177.988897826704</v>
      </c>
      <c r="F177" s="63">
        <f t="shared" si="212"/>
        <v>34241.121197642933</v>
      </c>
      <c r="G177" s="63">
        <f t="shared" si="212"/>
        <v>33749.102152575331</v>
      </c>
      <c r="H177" s="63">
        <f t="shared" si="212"/>
        <v>33784.352613412324</v>
      </c>
      <c r="I177" s="63">
        <f t="shared" si="212"/>
        <v>34556.324230302096</v>
      </c>
      <c r="J177" s="63">
        <f t="shared" si="212"/>
        <v>34251.641633330815</v>
      </c>
      <c r="K177" s="63">
        <f t="shared" si="212"/>
        <v>33823.007593499395</v>
      </c>
      <c r="L177" s="63">
        <f t="shared" si="212"/>
        <v>30642.595282562081</v>
      </c>
      <c r="M177" s="63">
        <f t="shared" si="212"/>
        <v>33376.561326871888</v>
      </c>
      <c r="N177" s="63">
        <f t="shared" si="212"/>
        <v>30360.403002231385</v>
      </c>
      <c r="O177" s="63">
        <f t="shared" si="212"/>
        <v>28828.887869454094</v>
      </c>
      <c r="P177" s="63">
        <f t="shared" si="212"/>
        <v>29591.637992598844</v>
      </c>
      <c r="Q177" s="63">
        <f t="shared" si="212"/>
        <v>30323.173143461874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38733.728123323388</v>
      </c>
      <c r="C179" s="67">
        <f t="shared" ref="C179:Q179" si="216">IF(C42=0,"",C42*1000000/C96)</f>
        <v>38723.669108408423</v>
      </c>
      <c r="D179" s="67">
        <f t="shared" si="216"/>
        <v>38427.688750427042</v>
      </c>
      <c r="E179" s="67">
        <f t="shared" si="216"/>
        <v>35177.988897826704</v>
      </c>
      <c r="F179" s="67">
        <f t="shared" si="216"/>
        <v>34269.260025140917</v>
      </c>
      <c r="G179" s="67">
        <f t="shared" si="216"/>
        <v>33866.863272889226</v>
      </c>
      <c r="H179" s="67">
        <f t="shared" si="216"/>
        <v>34010.00998627417</v>
      </c>
      <c r="I179" s="67">
        <f t="shared" si="216"/>
        <v>34862.409998685325</v>
      </c>
      <c r="J179" s="67">
        <f t="shared" si="216"/>
        <v>34594.930335567456</v>
      </c>
      <c r="K179" s="67">
        <f t="shared" si="216"/>
        <v>34040.952049037507</v>
      </c>
      <c r="L179" s="67">
        <f t="shared" si="216"/>
        <v>30680.2786043946</v>
      </c>
      <c r="M179" s="67">
        <f t="shared" si="216"/>
        <v>33412.793187644951</v>
      </c>
      <c r="N179" s="67">
        <f t="shared" si="216"/>
        <v>30394.512532814166</v>
      </c>
      <c r="O179" s="67">
        <f t="shared" si="216"/>
        <v>28806.180334738187</v>
      </c>
      <c r="P179" s="67">
        <f t="shared" si="216"/>
        <v>29571.380957936752</v>
      </c>
      <c r="Q179" s="67">
        <f t="shared" si="216"/>
        <v>30826.188580969047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>
        <f t="shared" si="220"/>
        <v>30574.631974655575</v>
      </c>
      <c r="G181" s="67">
        <f t="shared" si="220"/>
        <v>27375.906695278554</v>
      </c>
      <c r="H181" s="67">
        <f t="shared" si="220"/>
        <v>27405.930914540801</v>
      </c>
      <c r="I181" s="67">
        <f t="shared" si="220"/>
        <v>28573.221989176662</v>
      </c>
      <c r="J181" s="67">
        <f t="shared" si="220"/>
        <v>28142.633170486602</v>
      </c>
      <c r="K181" s="67">
        <f t="shared" si="220"/>
        <v>30858.839783983036</v>
      </c>
      <c r="L181" s="67">
        <f t="shared" si="220"/>
        <v>30233.273683294694</v>
      </c>
      <c r="M181" s="67">
        <f t="shared" si="220"/>
        <v>33071.738349300351</v>
      </c>
      <c r="N181" s="67">
        <f t="shared" si="220"/>
        <v>29940.99727163565</v>
      </c>
      <c r="O181" s="67">
        <f t="shared" si="220"/>
        <v>28357.153652780391</v>
      </c>
      <c r="P181" s="67">
        <f t="shared" si="220"/>
        <v>29145.452925193411</v>
      </c>
      <c r="Q181" s="67">
        <f t="shared" si="220"/>
        <v>27184.042835767235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>
        <f t="shared" si="222"/>
        <v>31081.15251593927</v>
      </c>
      <c r="K182" s="67">
        <f t="shared" si="222"/>
        <v>31100.729276790778</v>
      </c>
      <c r="L182" s="67">
        <f t="shared" si="222"/>
        <v>31254.669205163307</v>
      </c>
      <c r="M182" s="67">
        <f t="shared" si="222"/>
        <v>31388.510623604066</v>
      </c>
      <c r="N182" s="67">
        <f t="shared" si="222"/>
        <v>31537.510779549706</v>
      </c>
      <c r="O182" s="67">
        <f t="shared" si="222"/>
        <v>31619.237604903228</v>
      </c>
      <c r="P182" s="67">
        <f t="shared" si="222"/>
        <v>31660.549627344884</v>
      </c>
      <c r="Q182" s="67">
        <f t="shared" si="222"/>
        <v>31699.231385427207</v>
      </c>
    </row>
    <row r="183" spans="1:17" ht="11.45" customHeight="1" x14ac:dyDescent="0.25">
      <c r="A183" s="25" t="s">
        <v>18</v>
      </c>
      <c r="B183" s="66">
        <f t="shared" si="221"/>
        <v>11884.88210003819</v>
      </c>
      <c r="C183" s="66">
        <f t="shared" ref="C183:Q183" si="223">IF(C46=0,"",C46*1000000/C100)</f>
        <v>12548.00231747062</v>
      </c>
      <c r="D183" s="66">
        <f t="shared" si="223"/>
        <v>12812.098506476239</v>
      </c>
      <c r="E183" s="66">
        <f t="shared" si="223"/>
        <v>13827.37631489002</v>
      </c>
      <c r="F183" s="66">
        <f t="shared" si="223"/>
        <v>14127.970365179466</v>
      </c>
      <c r="G183" s="66">
        <f t="shared" si="223"/>
        <v>14115.170769281702</v>
      </c>
      <c r="H183" s="66">
        <f t="shared" si="223"/>
        <v>13754.255546519995</v>
      </c>
      <c r="I183" s="66">
        <f t="shared" si="223"/>
        <v>13112.191949162498</v>
      </c>
      <c r="J183" s="66">
        <f t="shared" si="223"/>
        <v>13284.109141824343</v>
      </c>
      <c r="K183" s="66">
        <f t="shared" si="223"/>
        <v>12491.775615080453</v>
      </c>
      <c r="L183" s="66">
        <f t="shared" si="223"/>
        <v>12554.162501456676</v>
      </c>
      <c r="M183" s="66">
        <f t="shared" si="223"/>
        <v>12684.936072671118</v>
      </c>
      <c r="N183" s="66">
        <f t="shared" si="223"/>
        <v>12980.913337395434</v>
      </c>
      <c r="O183" s="66">
        <f t="shared" si="223"/>
        <v>13342.909649497979</v>
      </c>
      <c r="P183" s="66">
        <f t="shared" si="223"/>
        <v>13581.617229914098</v>
      </c>
      <c r="Q183" s="66">
        <f t="shared" si="223"/>
        <v>14152.11972797351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9023.8846082053115</v>
      </c>
      <c r="C184" s="65">
        <f t="shared" ref="C184:Q184" si="225">IF(C47=0,"",C47*1000000/C101)</f>
        <v>9298.0912181690437</v>
      </c>
      <c r="D184" s="65">
        <f t="shared" si="225"/>
        <v>9653.9563557589991</v>
      </c>
      <c r="E184" s="65">
        <f t="shared" si="225"/>
        <v>10135.435866384747</v>
      </c>
      <c r="F184" s="65">
        <f t="shared" si="225"/>
        <v>10591.756624569098</v>
      </c>
      <c r="G184" s="65">
        <f t="shared" si="225"/>
        <v>10200.633501460657</v>
      </c>
      <c r="H184" s="65">
        <f t="shared" si="225"/>
        <v>10057.143841950892</v>
      </c>
      <c r="I184" s="65">
        <f t="shared" si="225"/>
        <v>9976.7303226897275</v>
      </c>
      <c r="J184" s="65">
        <f t="shared" si="225"/>
        <v>10294.413092671672</v>
      </c>
      <c r="K184" s="65">
        <f t="shared" si="225"/>
        <v>9973.5871617327157</v>
      </c>
      <c r="L184" s="65">
        <f t="shared" si="225"/>
        <v>10075.287306602972</v>
      </c>
      <c r="M184" s="65">
        <f t="shared" si="225"/>
        <v>10232.972110409091</v>
      </c>
      <c r="N184" s="65">
        <f t="shared" si="225"/>
        <v>10694.720953835567</v>
      </c>
      <c r="O184" s="65">
        <f t="shared" si="225"/>
        <v>10729.336170014858</v>
      </c>
      <c r="P184" s="65">
        <f t="shared" si="225"/>
        <v>11206.29408268559</v>
      </c>
      <c r="Q184" s="65">
        <f t="shared" si="225"/>
        <v>11697.494612464994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6483.3899985512653</v>
      </c>
      <c r="C185" s="64">
        <f t="shared" ref="C185:Q185" si="227">IF(C48=0,"",C48*1000000/C102)</f>
        <v>6672.3825011597683</v>
      </c>
      <c r="D185" s="64">
        <f t="shared" si="227"/>
        <v>6884.1575603573338</v>
      </c>
      <c r="E185" s="64">
        <f t="shared" si="227"/>
        <v>7126.852075587597</v>
      </c>
      <c r="F185" s="64">
        <f t="shared" si="227"/>
        <v>7406.3597882812892</v>
      </c>
      <c r="G185" s="64">
        <f t="shared" si="227"/>
        <v>7171.1073359659376</v>
      </c>
      <c r="H185" s="64">
        <f t="shared" si="227"/>
        <v>6998.5854306498077</v>
      </c>
      <c r="I185" s="64">
        <f t="shared" si="227"/>
        <v>6902.8490312146287</v>
      </c>
      <c r="J185" s="64">
        <f t="shared" si="227"/>
        <v>7115.5670270812834</v>
      </c>
      <c r="K185" s="64">
        <f t="shared" si="227"/>
        <v>6910.392213147632</v>
      </c>
      <c r="L185" s="64">
        <f t="shared" si="227"/>
        <v>6993.927189302166</v>
      </c>
      <c r="M185" s="64">
        <f t="shared" si="227"/>
        <v>7166.1751876389417</v>
      </c>
      <c r="N185" s="64">
        <f t="shared" si="227"/>
        <v>7404.87859028616</v>
      </c>
      <c r="O185" s="64">
        <f t="shared" si="227"/>
        <v>7488.5427947752059</v>
      </c>
      <c r="P185" s="64">
        <f t="shared" si="227"/>
        <v>7734.460260013645</v>
      </c>
      <c r="Q185" s="64">
        <f t="shared" si="227"/>
        <v>8016.6745303211828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9975.0392054103286</v>
      </c>
      <c r="C186" s="64">
        <f t="shared" ref="C186:Q186" si="229">IF(C49=0,"",C49*1000000/C103)</f>
        <v>10369.509282225477</v>
      </c>
      <c r="D186" s="64">
        <f t="shared" si="229"/>
        <v>10806.694566309867</v>
      </c>
      <c r="E186" s="64">
        <f t="shared" si="229"/>
        <v>11300.681255636509</v>
      </c>
      <c r="F186" s="64">
        <f t="shared" si="229"/>
        <v>11627.606138531079</v>
      </c>
      <c r="G186" s="64">
        <f t="shared" si="229"/>
        <v>11146.803780380775</v>
      </c>
      <c r="H186" s="64">
        <f t="shared" si="229"/>
        <v>10770.92564342629</v>
      </c>
      <c r="I186" s="64">
        <f t="shared" si="229"/>
        <v>10518.401901278918</v>
      </c>
      <c r="J186" s="64">
        <f t="shared" si="229"/>
        <v>10735.18482148251</v>
      </c>
      <c r="K186" s="64">
        <f t="shared" si="229"/>
        <v>10322.415476585196</v>
      </c>
      <c r="L186" s="64">
        <f t="shared" si="229"/>
        <v>10343.758469331919</v>
      </c>
      <c r="M186" s="64">
        <f t="shared" si="229"/>
        <v>10493.571147905699</v>
      </c>
      <c r="N186" s="64">
        <f t="shared" si="229"/>
        <v>10952.635586970247</v>
      </c>
      <c r="O186" s="64">
        <f t="shared" si="229"/>
        <v>10966.717041501543</v>
      </c>
      <c r="P186" s="64">
        <f t="shared" si="229"/>
        <v>11441.26750716105</v>
      </c>
      <c r="Q186" s="64">
        <f t="shared" si="229"/>
        <v>11978.520623551827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 t="str">
        <f t="shared" si="235"/>
        <v/>
      </c>
      <c r="P189" s="64" t="str">
        <f t="shared" si="235"/>
        <v/>
      </c>
      <c r="Q189" s="64" t="str">
        <f t="shared" si="235"/>
        <v/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32759.418994308769</v>
      </c>
      <c r="C190" s="63">
        <f t="shared" ref="C190:Q190" si="237">IF(C53=0,"",C53*1000000/C107)</f>
        <v>33296.233927607856</v>
      </c>
      <c r="D190" s="63">
        <f t="shared" si="237"/>
        <v>30829.625651231901</v>
      </c>
      <c r="E190" s="63">
        <f t="shared" si="237"/>
        <v>29630.295702045765</v>
      </c>
      <c r="F190" s="63">
        <f t="shared" si="237"/>
        <v>28252.30877741626</v>
      </c>
      <c r="G190" s="63">
        <f t="shared" si="237"/>
        <v>28413.304106467109</v>
      </c>
      <c r="H190" s="63">
        <f t="shared" si="237"/>
        <v>27660.318572203723</v>
      </c>
      <c r="I190" s="63">
        <f t="shared" si="237"/>
        <v>26821.064229559015</v>
      </c>
      <c r="J190" s="63">
        <f t="shared" si="237"/>
        <v>25805.848362100896</v>
      </c>
      <c r="K190" s="63">
        <f t="shared" si="237"/>
        <v>24023.344512657506</v>
      </c>
      <c r="L190" s="63">
        <f t="shared" si="237"/>
        <v>23947.762884317679</v>
      </c>
      <c r="M190" s="63">
        <f t="shared" si="237"/>
        <v>24989.96278166198</v>
      </c>
      <c r="N190" s="63">
        <f t="shared" si="237"/>
        <v>25049.26822529966</v>
      </c>
      <c r="O190" s="63">
        <f t="shared" si="237"/>
        <v>27127.754229266302</v>
      </c>
      <c r="P190" s="63">
        <f t="shared" si="237"/>
        <v>26739.119752183069</v>
      </c>
      <c r="Q190" s="63">
        <f t="shared" si="237"/>
        <v>28406.659813426431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20317.242317389013</v>
      </c>
      <c r="C191" s="67">
        <f t="shared" ref="C191:Q191" si="239">IF(C54=0,"",C54*1000000/C108)</f>
        <v>21134.618177347966</v>
      </c>
      <c r="D191" s="67">
        <f t="shared" si="239"/>
        <v>18866.811303672985</v>
      </c>
      <c r="E191" s="67">
        <f t="shared" si="239"/>
        <v>21246.693134560115</v>
      </c>
      <c r="F191" s="67">
        <f t="shared" si="239"/>
        <v>20041.616705225249</v>
      </c>
      <c r="G191" s="67">
        <f t="shared" si="239"/>
        <v>20542.113171910521</v>
      </c>
      <c r="H191" s="67">
        <f t="shared" si="239"/>
        <v>21630.615640599</v>
      </c>
      <c r="I191" s="67">
        <f t="shared" si="239"/>
        <v>21287.68142910309</v>
      </c>
      <c r="J191" s="67">
        <f t="shared" si="239"/>
        <v>22905.73077089931</v>
      </c>
      <c r="K191" s="67">
        <f t="shared" si="239"/>
        <v>21078.19552317456</v>
      </c>
      <c r="L191" s="67">
        <f t="shared" si="239"/>
        <v>20603.714804937339</v>
      </c>
      <c r="M191" s="67">
        <f t="shared" si="239"/>
        <v>21157.12661106899</v>
      </c>
      <c r="N191" s="67">
        <f t="shared" si="239"/>
        <v>21361.554102055314</v>
      </c>
      <c r="O191" s="67">
        <f t="shared" si="239"/>
        <v>22566.679936305733</v>
      </c>
      <c r="P191" s="67">
        <f t="shared" si="239"/>
        <v>22283.256464735452</v>
      </c>
      <c r="Q191" s="67">
        <f t="shared" si="239"/>
        <v>23550.07892458883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85000.000000000015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20149.894962795181</v>
      </c>
      <c r="C195" s="66">
        <f t="shared" ref="C195:Q195" si="243">IF(C4=0,"",C4*1000000/C85)</f>
        <v>19908.555162131754</v>
      </c>
      <c r="D195" s="66">
        <f t="shared" si="243"/>
        <v>20612.443822230103</v>
      </c>
      <c r="E195" s="66">
        <f t="shared" si="243"/>
        <v>18943.200962993298</v>
      </c>
      <c r="F195" s="66">
        <f t="shared" si="243"/>
        <v>18280.752559008917</v>
      </c>
      <c r="G195" s="66">
        <f t="shared" si="243"/>
        <v>18713.822655781449</v>
      </c>
      <c r="H195" s="66">
        <f t="shared" si="243"/>
        <v>18930.592627632195</v>
      </c>
      <c r="I195" s="66">
        <f t="shared" si="243"/>
        <v>19132.857128509415</v>
      </c>
      <c r="J195" s="66">
        <f t="shared" si="243"/>
        <v>19713.859145076989</v>
      </c>
      <c r="K195" s="66">
        <f t="shared" si="243"/>
        <v>19594.453335283521</v>
      </c>
      <c r="L195" s="66">
        <f t="shared" si="243"/>
        <v>19396.599959952153</v>
      </c>
      <c r="M195" s="66">
        <f t="shared" si="243"/>
        <v>19386.736640445612</v>
      </c>
      <c r="N195" s="66">
        <f t="shared" si="243"/>
        <v>19401.763900288071</v>
      </c>
      <c r="O195" s="66">
        <f t="shared" si="243"/>
        <v>19446.322017126615</v>
      </c>
      <c r="P195" s="66">
        <f t="shared" si="243"/>
        <v>20185.17882506577</v>
      </c>
      <c r="Q195" s="66">
        <f t="shared" si="243"/>
        <v>20927.347006648084</v>
      </c>
    </row>
    <row r="196" spans="1:17" ht="11.45" customHeight="1" x14ac:dyDescent="0.25">
      <c r="A196" s="23" t="s">
        <v>30</v>
      </c>
      <c r="B196" s="65">
        <f t="shared" si="242"/>
        <v>4624.4008237757007</v>
      </c>
      <c r="C196" s="65">
        <f t="shared" ref="C196:Q196" si="244">IF(C5=0,"",C5*1000000/C86)</f>
        <v>4678.1098858526575</v>
      </c>
      <c r="D196" s="65">
        <f t="shared" si="244"/>
        <v>4691.151668374413</v>
      </c>
      <c r="E196" s="65">
        <f t="shared" si="244"/>
        <v>4588.4183702113787</v>
      </c>
      <c r="F196" s="65">
        <f t="shared" si="244"/>
        <v>4897.4003496058167</v>
      </c>
      <c r="G196" s="65">
        <f t="shared" si="244"/>
        <v>5232.1015314889419</v>
      </c>
      <c r="H196" s="65">
        <f t="shared" si="244"/>
        <v>5361.0344299126536</v>
      </c>
      <c r="I196" s="65">
        <f t="shared" si="244"/>
        <v>4804.8896983229943</v>
      </c>
      <c r="J196" s="65">
        <f t="shared" si="244"/>
        <v>4619.9785708926865</v>
      </c>
      <c r="K196" s="65">
        <f t="shared" si="244"/>
        <v>4483.4531005067583</v>
      </c>
      <c r="L196" s="65">
        <f t="shared" si="244"/>
        <v>4578.7278267014672</v>
      </c>
      <c r="M196" s="65">
        <f t="shared" si="244"/>
        <v>4615.612779517407</v>
      </c>
      <c r="N196" s="65">
        <f t="shared" si="244"/>
        <v>4733.962240390133</v>
      </c>
      <c r="O196" s="65">
        <f t="shared" si="244"/>
        <v>4759.9048201476835</v>
      </c>
      <c r="P196" s="65">
        <f t="shared" si="244"/>
        <v>4796.7646163337295</v>
      </c>
      <c r="Q196" s="65">
        <f t="shared" si="244"/>
        <v>4920.0206338108292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13499.272344055804</v>
      </c>
      <c r="C197" s="63">
        <f t="shared" ref="C197:Q197" si="246">IF(C6=0,"",C6*1000000/C87)</f>
        <v>13376.803950711992</v>
      </c>
      <c r="D197" s="63">
        <f t="shared" si="246"/>
        <v>13476.840991674713</v>
      </c>
      <c r="E197" s="63">
        <f t="shared" si="246"/>
        <v>13294.071796648333</v>
      </c>
      <c r="F197" s="63">
        <f t="shared" si="246"/>
        <v>13451.443569553805</v>
      </c>
      <c r="G197" s="63">
        <f t="shared" si="246"/>
        <v>13829.285936049602</v>
      </c>
      <c r="H197" s="63">
        <f t="shared" si="246"/>
        <v>14453.511203777594</v>
      </c>
      <c r="I197" s="63">
        <f t="shared" si="246"/>
        <v>14750.79732806102</v>
      </c>
      <c r="J197" s="63">
        <f t="shared" si="246"/>
        <v>15438.275487449249</v>
      </c>
      <c r="K197" s="63">
        <f t="shared" si="246"/>
        <v>16586.06483969192</v>
      </c>
      <c r="L197" s="63">
        <f t="shared" si="246"/>
        <v>16428.172108396506</v>
      </c>
      <c r="M197" s="63">
        <f t="shared" si="246"/>
        <v>16441.065928521984</v>
      </c>
      <c r="N197" s="63">
        <f t="shared" si="246"/>
        <v>16670.133623471233</v>
      </c>
      <c r="O197" s="63">
        <f t="shared" si="246"/>
        <v>16868.855811609901</v>
      </c>
      <c r="P197" s="63">
        <f t="shared" si="246"/>
        <v>17359.172901801372</v>
      </c>
      <c r="Q197" s="63">
        <f t="shared" si="246"/>
        <v>17913.741947490675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10587.777255088791</v>
      </c>
      <c r="C198" s="64">
        <f t="shared" ref="C198:Q198" si="248">IF(C7=0,"",C7*1000000/C88)</f>
        <v>9408.474871200282</v>
      </c>
      <c r="D198" s="64">
        <f t="shared" si="248"/>
        <v>9586.4713670259389</v>
      </c>
      <c r="E198" s="64">
        <f t="shared" si="248"/>
        <v>8824.3651772942667</v>
      </c>
      <c r="F198" s="64">
        <f t="shared" si="248"/>
        <v>7803.1435267080169</v>
      </c>
      <c r="G198" s="64">
        <f t="shared" si="248"/>
        <v>7266.1496722003667</v>
      </c>
      <c r="H198" s="64">
        <f t="shared" si="248"/>
        <v>8084.6987250463289</v>
      </c>
      <c r="I198" s="64">
        <f t="shared" si="248"/>
        <v>8475.7509156547821</v>
      </c>
      <c r="J198" s="64">
        <f t="shared" si="248"/>
        <v>8442.3588609545386</v>
      </c>
      <c r="K198" s="64">
        <f t="shared" si="248"/>
        <v>9575.2697100521636</v>
      </c>
      <c r="L198" s="64">
        <f t="shared" si="248"/>
        <v>8976.6102413767476</v>
      </c>
      <c r="M198" s="64">
        <f t="shared" si="248"/>
        <v>9070.5415331229233</v>
      </c>
      <c r="N198" s="64">
        <f t="shared" si="248"/>
        <v>8382.5485462697052</v>
      </c>
      <c r="O198" s="64">
        <f t="shared" si="248"/>
        <v>8085.2146913767183</v>
      </c>
      <c r="P198" s="64">
        <f t="shared" si="248"/>
        <v>8520.8497815071169</v>
      </c>
      <c r="Q198" s="64">
        <f t="shared" si="248"/>
        <v>8401.4861627458158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28292.3138898574</v>
      </c>
      <c r="C199" s="64">
        <f t="shared" ref="C199:Q199" si="250">IF(C8=0,"",C8*1000000/C89)</f>
        <v>34438.976272949869</v>
      </c>
      <c r="D199" s="64">
        <f t="shared" si="250"/>
        <v>30505.222962004325</v>
      </c>
      <c r="E199" s="64">
        <f t="shared" si="250"/>
        <v>27929.682227591777</v>
      </c>
      <c r="F199" s="64">
        <f t="shared" si="250"/>
        <v>29239.606138651903</v>
      </c>
      <c r="G199" s="64">
        <f t="shared" si="250"/>
        <v>32749.030094599613</v>
      </c>
      <c r="H199" s="64">
        <f t="shared" si="250"/>
        <v>28828.788101468192</v>
      </c>
      <c r="I199" s="64">
        <f t="shared" si="250"/>
        <v>27417.820853605852</v>
      </c>
      <c r="J199" s="64">
        <f t="shared" si="250"/>
        <v>28451.206636440525</v>
      </c>
      <c r="K199" s="64">
        <f t="shared" si="250"/>
        <v>27802.152615528605</v>
      </c>
      <c r="L199" s="64">
        <f t="shared" si="250"/>
        <v>29155.159336405246</v>
      </c>
      <c r="M199" s="64">
        <f t="shared" si="250"/>
        <v>26211.55650311858</v>
      </c>
      <c r="N199" s="64">
        <f t="shared" si="250"/>
        <v>27562.539705210133</v>
      </c>
      <c r="O199" s="64">
        <f t="shared" si="250"/>
        <v>28358.662607923769</v>
      </c>
      <c r="P199" s="64">
        <f t="shared" si="250"/>
        <v>29092.669037157335</v>
      </c>
      <c r="Q199" s="64">
        <f t="shared" si="250"/>
        <v>30466.406417880124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20023.283897945552</v>
      </c>
      <c r="C200" s="64">
        <f t="shared" ref="C200:Q200" si="252">IF(C9=0,"",C9*1000000/C90)</f>
        <v>19241.009882035534</v>
      </c>
      <c r="D200" s="64">
        <f t="shared" si="252"/>
        <v>18876.086854291472</v>
      </c>
      <c r="E200" s="64">
        <f t="shared" si="252"/>
        <v>18099.015711175991</v>
      </c>
      <c r="F200" s="64">
        <f t="shared" si="252"/>
        <v>17820.79323003945</v>
      </c>
      <c r="G200" s="64">
        <f t="shared" si="252"/>
        <v>17840.524345751368</v>
      </c>
      <c r="H200" s="64">
        <f t="shared" si="252"/>
        <v>18173.752489241262</v>
      </c>
      <c r="I200" s="64">
        <f t="shared" si="252"/>
        <v>17949.185268105834</v>
      </c>
      <c r="J200" s="64">
        <f t="shared" si="252"/>
        <v>18590.223901581016</v>
      </c>
      <c r="K200" s="64">
        <f t="shared" si="252"/>
        <v>20630.662761668456</v>
      </c>
      <c r="L200" s="64">
        <f t="shared" si="252"/>
        <v>19814.380809137696</v>
      </c>
      <c r="M200" s="64">
        <f t="shared" si="252"/>
        <v>19319.23056141186</v>
      </c>
      <c r="N200" s="64">
        <f t="shared" si="252"/>
        <v>19062.858056912748</v>
      </c>
      <c r="O200" s="64">
        <f t="shared" si="252"/>
        <v>18637.614847926165</v>
      </c>
      <c r="P200" s="64">
        <f t="shared" si="252"/>
        <v>18731.369289004131</v>
      </c>
      <c r="Q200" s="64">
        <f t="shared" si="252"/>
        <v>18858.884311100017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>
        <f t="shared" si="254"/>
        <v>14872.773252797391</v>
      </c>
      <c r="G201" s="64">
        <f t="shared" si="254"/>
        <v>14419.204238740553</v>
      </c>
      <c r="H201" s="64">
        <f t="shared" si="254"/>
        <v>13945.779074537242</v>
      </c>
      <c r="I201" s="64">
        <f t="shared" si="254"/>
        <v>15173.979380761199</v>
      </c>
      <c r="J201" s="64">
        <f t="shared" si="254"/>
        <v>15102.660064982059</v>
      </c>
      <c r="K201" s="64">
        <f t="shared" si="254"/>
        <v>15604.675346745522</v>
      </c>
      <c r="L201" s="64">
        <f t="shared" si="254"/>
        <v>15842.330081153243</v>
      </c>
      <c r="M201" s="64">
        <f t="shared" si="254"/>
        <v>16191.569273995419</v>
      </c>
      <c r="N201" s="64">
        <f t="shared" si="254"/>
        <v>15666.690024048694</v>
      </c>
      <c r="O201" s="64">
        <f t="shared" si="254"/>
        <v>17451.888546175145</v>
      </c>
      <c r="P201" s="64">
        <f t="shared" si="254"/>
        <v>15971.294961773718</v>
      </c>
      <c r="Q201" s="64">
        <f t="shared" si="254"/>
        <v>14958.722161504966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 t="str">
        <f t="shared" si="256"/>
        <v/>
      </c>
      <c r="Q202" s="64" t="str">
        <f t="shared" si="256"/>
        <v/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 t="str">
        <f t="shared" si="258"/>
        <v/>
      </c>
      <c r="N203" s="64" t="str">
        <f t="shared" si="258"/>
        <v/>
      </c>
      <c r="O203" s="64" t="str">
        <f t="shared" si="258"/>
        <v/>
      </c>
      <c r="P203" s="64" t="str">
        <f t="shared" si="258"/>
        <v/>
      </c>
      <c r="Q203" s="64" t="str">
        <f t="shared" si="258"/>
        <v/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1215077.0512286548</v>
      </c>
      <c r="C204" s="63">
        <f t="shared" ref="C204:Q204" si="260">IF(C13=0,"",C13*1000000/C94)</f>
        <v>1190752.8250835589</v>
      </c>
      <c r="D204" s="63">
        <f t="shared" si="260"/>
        <v>1158594.8158253753</v>
      </c>
      <c r="E204" s="63">
        <f t="shared" si="260"/>
        <v>1039861.3518197574</v>
      </c>
      <c r="F204" s="63">
        <f t="shared" si="260"/>
        <v>992307.69230769225</v>
      </c>
      <c r="G204" s="63">
        <f t="shared" si="260"/>
        <v>958811.99215466517</v>
      </c>
      <c r="H204" s="63">
        <f t="shared" si="260"/>
        <v>940894.22028353321</v>
      </c>
      <c r="I204" s="63">
        <f t="shared" si="260"/>
        <v>943544.46221233404</v>
      </c>
      <c r="J204" s="63">
        <f t="shared" si="260"/>
        <v>1044531.6627670013</v>
      </c>
      <c r="K204" s="63">
        <f t="shared" si="260"/>
        <v>741679.08594138105</v>
      </c>
      <c r="L204" s="63">
        <f t="shared" si="260"/>
        <v>734108.04454589472</v>
      </c>
      <c r="M204" s="63">
        <f t="shared" si="260"/>
        <v>740086.00095556618</v>
      </c>
      <c r="N204" s="63">
        <f t="shared" si="260"/>
        <v>708770.03178037738</v>
      </c>
      <c r="O204" s="63">
        <f t="shared" si="260"/>
        <v>676125.56524018617</v>
      </c>
      <c r="P204" s="63">
        <f t="shared" si="260"/>
        <v>745114.58806725964</v>
      </c>
      <c r="Q204" s="63">
        <f t="shared" si="260"/>
        <v>791144.84503478813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1215077.0512286548</v>
      </c>
      <c r="C206" s="67">
        <f t="shared" ref="C206:Q206" si="264">IF(C15=0,"",C15*1000000/C96)</f>
        <v>1190752.8250835589</v>
      </c>
      <c r="D206" s="67">
        <f t="shared" si="264"/>
        <v>1158594.8158253753</v>
      </c>
      <c r="E206" s="67">
        <f t="shared" si="264"/>
        <v>1039861.3518197574</v>
      </c>
      <c r="F206" s="67">
        <f t="shared" si="264"/>
        <v>993123.15552858391</v>
      </c>
      <c r="G206" s="67">
        <f t="shared" si="264"/>
        <v>962157.58558278298</v>
      </c>
      <c r="H206" s="67">
        <f t="shared" si="264"/>
        <v>947178.77811773552</v>
      </c>
      <c r="I206" s="67">
        <f t="shared" si="264"/>
        <v>951901.99265438144</v>
      </c>
      <c r="J206" s="67">
        <f t="shared" si="264"/>
        <v>1055000.5308812649</v>
      </c>
      <c r="K206" s="67">
        <f t="shared" si="264"/>
        <v>746458.2246422387</v>
      </c>
      <c r="L206" s="67">
        <f t="shared" si="264"/>
        <v>735010.82805516897</v>
      </c>
      <c r="M206" s="67">
        <f t="shared" si="264"/>
        <v>740889.39986428258</v>
      </c>
      <c r="N206" s="67">
        <f t="shared" si="264"/>
        <v>709566.32598877081</v>
      </c>
      <c r="O206" s="67">
        <f t="shared" si="264"/>
        <v>675593.00412251393</v>
      </c>
      <c r="P206" s="67">
        <f t="shared" si="264"/>
        <v>744604.51788995194</v>
      </c>
      <c r="Q206" s="67">
        <f t="shared" si="264"/>
        <v>804268.73772484204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>
        <f t="shared" si="268"/>
        <v>886052.83462551842</v>
      </c>
      <c r="G208" s="67">
        <f t="shared" si="268"/>
        <v>777749.50921286375</v>
      </c>
      <c r="H208" s="67">
        <f t="shared" si="268"/>
        <v>763255.17596996133</v>
      </c>
      <c r="I208" s="67">
        <f t="shared" si="268"/>
        <v>780178.62072871393</v>
      </c>
      <c r="J208" s="67">
        <f t="shared" si="268"/>
        <v>858232.48225289572</v>
      </c>
      <c r="K208" s="67">
        <f t="shared" si="268"/>
        <v>676680.09773899859</v>
      </c>
      <c r="L208" s="67">
        <f t="shared" si="268"/>
        <v>724301.88171739643</v>
      </c>
      <c r="M208" s="67">
        <f t="shared" si="268"/>
        <v>733326.90985984378</v>
      </c>
      <c r="N208" s="67">
        <f t="shared" si="268"/>
        <v>698978.9162612136</v>
      </c>
      <c r="O208" s="67">
        <f t="shared" si="268"/>
        <v>665061.95552565425</v>
      </c>
      <c r="P208" s="67">
        <f t="shared" si="268"/>
        <v>733879.69114182715</v>
      </c>
      <c r="Q208" s="67">
        <f t="shared" si="268"/>
        <v>709243.56283469079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>
        <f t="shared" si="270"/>
        <v>947845.01910110959</v>
      </c>
      <c r="K209" s="67">
        <f t="shared" si="270"/>
        <v>681984.30900491064</v>
      </c>
      <c r="L209" s="67">
        <f t="shared" si="270"/>
        <v>748771.5672108311</v>
      </c>
      <c r="M209" s="67">
        <f t="shared" si="270"/>
        <v>696003.31429803441</v>
      </c>
      <c r="N209" s="67">
        <f t="shared" si="270"/>
        <v>736249.86189585761</v>
      </c>
      <c r="O209" s="67">
        <f t="shared" si="270"/>
        <v>741567.79806725762</v>
      </c>
      <c r="P209" s="67">
        <f t="shared" si="270"/>
        <v>797209.58331074426</v>
      </c>
      <c r="Q209" s="67">
        <f t="shared" si="270"/>
        <v>827046.80619986611</v>
      </c>
    </row>
    <row r="210" spans="1:17" ht="11.45" customHeight="1" x14ac:dyDescent="0.25">
      <c r="A210" s="25" t="s">
        <v>62</v>
      </c>
      <c r="B210" s="66">
        <f t="shared" si="269"/>
        <v>49134.248975959104</v>
      </c>
      <c r="C210" s="66">
        <f t="shared" ref="C210:Q210" si="271">IF(C19=0,"",C19*1000000/C100)</f>
        <v>54729.677257802978</v>
      </c>
      <c r="D210" s="66">
        <f t="shared" si="271"/>
        <v>60418.528932512578</v>
      </c>
      <c r="E210" s="66">
        <f t="shared" si="271"/>
        <v>59268.7120072463</v>
      </c>
      <c r="F210" s="66">
        <f t="shared" si="271"/>
        <v>56166.532955170856</v>
      </c>
      <c r="G210" s="66">
        <f t="shared" si="271"/>
        <v>59523.759421917479</v>
      </c>
      <c r="H210" s="66">
        <f t="shared" si="271"/>
        <v>52898.710279727304</v>
      </c>
      <c r="I210" s="66">
        <f t="shared" si="271"/>
        <v>46733.094573545321</v>
      </c>
      <c r="J210" s="66">
        <f t="shared" si="271"/>
        <v>41708.203799522671</v>
      </c>
      <c r="K210" s="66">
        <f t="shared" si="271"/>
        <v>37027.074217228568</v>
      </c>
      <c r="L210" s="66">
        <f t="shared" si="271"/>
        <v>38367.656946469579</v>
      </c>
      <c r="M210" s="66">
        <f t="shared" si="271"/>
        <v>38886.533302943477</v>
      </c>
      <c r="N210" s="66">
        <f t="shared" si="271"/>
        <v>37081.258073193625</v>
      </c>
      <c r="O210" s="66">
        <f t="shared" si="271"/>
        <v>43312.033170604227</v>
      </c>
      <c r="P210" s="66">
        <f t="shared" si="271"/>
        <v>41236.844075979054</v>
      </c>
      <c r="Q210" s="66">
        <f t="shared" si="271"/>
        <v>41723.119597850156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2955.0032822918465</v>
      </c>
      <c r="C211" s="65">
        <f t="shared" ref="C211:Q211" si="273">IF(C20=0,"",C20*1000000/C101)</f>
        <v>3010.7196113002578</v>
      </c>
      <c r="D211" s="65">
        <f t="shared" si="273"/>
        <v>3099.6836958733784</v>
      </c>
      <c r="E211" s="65">
        <f t="shared" si="273"/>
        <v>3239.4833121986849</v>
      </c>
      <c r="F211" s="65">
        <f t="shared" si="273"/>
        <v>3390.679110087417</v>
      </c>
      <c r="G211" s="65">
        <f t="shared" si="273"/>
        <v>3296.656120308523</v>
      </c>
      <c r="H211" s="65">
        <f t="shared" si="273"/>
        <v>3307.7674952494613</v>
      </c>
      <c r="I211" s="65">
        <f t="shared" si="273"/>
        <v>3324.5702307876736</v>
      </c>
      <c r="J211" s="65">
        <f t="shared" si="273"/>
        <v>3436.264289562534</v>
      </c>
      <c r="K211" s="65">
        <f t="shared" si="273"/>
        <v>3368.6129660722636</v>
      </c>
      <c r="L211" s="65">
        <f t="shared" si="273"/>
        <v>3416.9844552870923</v>
      </c>
      <c r="M211" s="65">
        <f t="shared" si="273"/>
        <v>3461.0534568161183</v>
      </c>
      <c r="N211" s="65">
        <f t="shared" si="273"/>
        <v>3591.5788617667536</v>
      </c>
      <c r="O211" s="65">
        <f t="shared" si="273"/>
        <v>3604.9839824073802</v>
      </c>
      <c r="P211" s="65">
        <f t="shared" si="273"/>
        <v>3738.1182004686916</v>
      </c>
      <c r="Q211" s="65">
        <f t="shared" si="273"/>
        <v>3860.9048437984898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1592.3048256627135</v>
      </c>
      <c r="C212" s="64">
        <f t="shared" ref="C212:Q212" si="275">IF(C21=0,"",C21*1000000/C102)</f>
        <v>1629.3307040506445</v>
      </c>
      <c r="D212" s="64">
        <f t="shared" si="275"/>
        <v>1670.5717583456442</v>
      </c>
      <c r="E212" s="64">
        <f t="shared" si="275"/>
        <v>1717.5235066167581</v>
      </c>
      <c r="F212" s="64">
        <f t="shared" si="275"/>
        <v>1771.2029966950865</v>
      </c>
      <c r="G212" s="64">
        <f t="shared" si="275"/>
        <v>1726.0503980758524</v>
      </c>
      <c r="H212" s="64">
        <f t="shared" si="275"/>
        <v>1692.7495560918471</v>
      </c>
      <c r="I212" s="64">
        <f t="shared" si="275"/>
        <v>1674.1994468873656</v>
      </c>
      <c r="J212" s="64">
        <f t="shared" si="275"/>
        <v>1715.3474651411298</v>
      </c>
      <c r="K212" s="64">
        <f t="shared" si="275"/>
        <v>1675.6628903481728</v>
      </c>
      <c r="L212" s="64">
        <f t="shared" si="275"/>
        <v>1691.8481441101615</v>
      </c>
      <c r="M212" s="64">
        <f t="shared" si="275"/>
        <v>1725.1006175900829</v>
      </c>
      <c r="N212" s="64">
        <f t="shared" si="275"/>
        <v>1770.9196126981653</v>
      </c>
      <c r="O212" s="64">
        <f t="shared" si="275"/>
        <v>1786.9086317035776</v>
      </c>
      <c r="P212" s="64">
        <f t="shared" si="275"/>
        <v>1833.7009239341996</v>
      </c>
      <c r="Q212" s="64">
        <f t="shared" si="275"/>
        <v>1887.034739904444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3465.1940525070554</v>
      </c>
      <c r="C213" s="64">
        <f t="shared" ref="C213:Q213" si="277">IF(C22=0,"",C22*1000000/C103)</f>
        <v>3574.3941038769535</v>
      </c>
      <c r="D213" s="64">
        <f t="shared" si="277"/>
        <v>3694.4532294140649</v>
      </c>
      <c r="E213" s="64">
        <f t="shared" si="277"/>
        <v>3828.9489110979448</v>
      </c>
      <c r="F213" s="64">
        <f t="shared" si="277"/>
        <v>3917.3116243852101</v>
      </c>
      <c r="G213" s="64">
        <f t="shared" si="277"/>
        <v>3787.1818240321422</v>
      </c>
      <c r="H213" s="64">
        <f t="shared" si="277"/>
        <v>3684.6674131217592</v>
      </c>
      <c r="I213" s="64">
        <f t="shared" si="277"/>
        <v>3615.3943918416485</v>
      </c>
      <c r="J213" s="64">
        <f t="shared" si="277"/>
        <v>3674.882790801285</v>
      </c>
      <c r="K213" s="64">
        <f t="shared" si="277"/>
        <v>3561.40151918639</v>
      </c>
      <c r="L213" s="64">
        <f t="shared" si="277"/>
        <v>3567.291246345746</v>
      </c>
      <c r="M213" s="64">
        <f t="shared" si="277"/>
        <v>3608.5648996778714</v>
      </c>
      <c r="N213" s="64">
        <f t="shared" si="277"/>
        <v>3734.3135616081654</v>
      </c>
      <c r="O213" s="64">
        <f t="shared" si="277"/>
        <v>3738.1539384051507</v>
      </c>
      <c r="P213" s="64">
        <f t="shared" si="277"/>
        <v>3867.0090034141936</v>
      </c>
      <c r="Q213" s="64">
        <f t="shared" si="277"/>
        <v>4011.6073582712479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 t="str">
        <f t="shared" si="283"/>
        <v/>
      </c>
      <c r="P216" s="64" t="str">
        <f t="shared" si="283"/>
        <v/>
      </c>
      <c r="Q216" s="64" t="str">
        <f t="shared" si="283"/>
        <v/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386069.31121695443</v>
      </c>
      <c r="C217" s="63">
        <f t="shared" ref="C217:Q217" si="285">IF(C26=0,"",C26*1000000/C107)</f>
        <v>384916.2205497495</v>
      </c>
      <c r="D217" s="63">
        <f t="shared" si="285"/>
        <v>387428.46093403798</v>
      </c>
      <c r="E217" s="63">
        <f t="shared" si="285"/>
        <v>299095.27387685253</v>
      </c>
      <c r="F217" s="63">
        <f t="shared" si="285"/>
        <v>266963.75121778721</v>
      </c>
      <c r="G217" s="63">
        <f t="shared" si="285"/>
        <v>264897.3617577058</v>
      </c>
      <c r="H217" s="63">
        <f t="shared" si="285"/>
        <v>239426.689678283</v>
      </c>
      <c r="I217" s="63">
        <f t="shared" si="285"/>
        <v>236523.94102213805</v>
      </c>
      <c r="J217" s="63">
        <f t="shared" si="285"/>
        <v>202002.50734042667</v>
      </c>
      <c r="K217" s="63">
        <f t="shared" si="285"/>
        <v>191159.6469355814</v>
      </c>
      <c r="L217" s="63">
        <f t="shared" si="285"/>
        <v>199010.67612851746</v>
      </c>
      <c r="M217" s="63">
        <f t="shared" si="285"/>
        <v>216667.07265608749</v>
      </c>
      <c r="N217" s="63">
        <f t="shared" si="285"/>
        <v>213866.61380788311</v>
      </c>
      <c r="O217" s="63">
        <f t="shared" si="285"/>
        <v>252740.04660788403</v>
      </c>
      <c r="P217" s="63">
        <f t="shared" si="285"/>
        <v>248951.56317202287</v>
      </c>
      <c r="Q217" s="63">
        <f t="shared" si="285"/>
        <v>261597.20730506693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196343.81013470172</v>
      </c>
      <c r="C218" s="61">
        <f t="shared" ref="C218:Q218" si="287">IF(C27=0,"",C27*1000000/C108)</f>
        <v>197164.64141053133</v>
      </c>
      <c r="D218" s="61">
        <f t="shared" si="287"/>
        <v>209731.63314304006</v>
      </c>
      <c r="E218" s="61">
        <f t="shared" si="287"/>
        <v>164567.40948074783</v>
      </c>
      <c r="F218" s="61">
        <f t="shared" si="287"/>
        <v>135686.96675492791</v>
      </c>
      <c r="G218" s="61">
        <f t="shared" si="287"/>
        <v>138302.53851636604</v>
      </c>
      <c r="H218" s="61">
        <f t="shared" si="287"/>
        <v>140008.19889556055</v>
      </c>
      <c r="I218" s="61">
        <f t="shared" si="287"/>
        <v>146135.71517181493</v>
      </c>
      <c r="J218" s="61">
        <f t="shared" si="287"/>
        <v>154483.53650600842</v>
      </c>
      <c r="K218" s="61">
        <f t="shared" si="287"/>
        <v>144477.28366210737</v>
      </c>
      <c r="L218" s="61">
        <f t="shared" si="287"/>
        <v>144438.41306554011</v>
      </c>
      <c r="M218" s="61">
        <f t="shared" si="287"/>
        <v>154425.7012888552</v>
      </c>
      <c r="N218" s="61">
        <f t="shared" si="287"/>
        <v>153989.36821733913</v>
      </c>
      <c r="O218" s="61">
        <f t="shared" si="287"/>
        <v>178941.08280254778</v>
      </c>
      <c r="P218" s="61">
        <f t="shared" si="287"/>
        <v>176866.87049800486</v>
      </c>
      <c r="Q218" s="61">
        <f t="shared" si="287"/>
        <v>182595.85518610929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1192080.5605456282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1195335.6886198663</v>
      </c>
      <c r="M219" s="60">
        <f t="shared" si="289"/>
        <v>1191169.2026780283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7.781955356099924E-3</v>
      </c>
      <c r="C223" s="54">
        <f t="shared" si="291"/>
        <v>7.7472391948433111E-3</v>
      </c>
      <c r="D223" s="54">
        <f t="shared" si="291"/>
        <v>7.3887134470620661E-3</v>
      </c>
      <c r="E223" s="54">
        <f t="shared" si="291"/>
        <v>7.6810338776748463E-3</v>
      </c>
      <c r="F223" s="54">
        <f t="shared" si="291"/>
        <v>8.0251003896355307E-3</v>
      </c>
      <c r="G223" s="54">
        <f t="shared" si="291"/>
        <v>8.0752878617272837E-3</v>
      </c>
      <c r="H223" s="54">
        <f t="shared" si="291"/>
        <v>8.0234327401282439E-3</v>
      </c>
      <c r="I223" s="54">
        <f t="shared" si="291"/>
        <v>7.9766249940924575E-3</v>
      </c>
      <c r="J223" s="54">
        <f t="shared" si="291"/>
        <v>8.5851104539902464E-3</v>
      </c>
      <c r="K223" s="54">
        <f t="shared" si="291"/>
        <v>9.2047476328531563E-3</v>
      </c>
      <c r="L223" s="54">
        <f t="shared" si="291"/>
        <v>9.8846689390873557E-3</v>
      </c>
      <c r="M223" s="54">
        <f t="shared" si="291"/>
        <v>1.0220835849622257E-2</v>
      </c>
      <c r="N223" s="54">
        <f t="shared" si="291"/>
        <v>1.0876636422702909E-2</v>
      </c>
      <c r="O223" s="54">
        <f t="shared" si="291"/>
        <v>1.1284583634561017E-2</v>
      </c>
      <c r="P223" s="54">
        <f t="shared" si="291"/>
        <v>1.1220610214788315E-2</v>
      </c>
      <c r="Q223" s="54">
        <f t="shared" si="291"/>
        <v>1.1451933731168908E-2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0.64335009523274556</v>
      </c>
      <c r="C224" s="50">
        <f t="shared" si="292"/>
        <v>0.64586827861941232</v>
      </c>
      <c r="D224" s="50">
        <f t="shared" si="292"/>
        <v>0.62835715017826688</v>
      </c>
      <c r="E224" s="50">
        <f t="shared" si="292"/>
        <v>0.67548098137373358</v>
      </c>
      <c r="F224" s="50">
        <f t="shared" si="292"/>
        <v>0.70996043350760341</v>
      </c>
      <c r="G224" s="50">
        <f t="shared" si="292"/>
        <v>0.71362952767183274</v>
      </c>
      <c r="H224" s="50">
        <f t="shared" si="292"/>
        <v>0.73796681826938348</v>
      </c>
      <c r="I224" s="50">
        <f t="shared" si="292"/>
        <v>0.74257924348703308</v>
      </c>
      <c r="J224" s="50">
        <f t="shared" si="292"/>
        <v>0.75087437066546781</v>
      </c>
      <c r="K224" s="50">
        <f t="shared" si="292"/>
        <v>0.80833501056543322</v>
      </c>
      <c r="L224" s="50">
        <f t="shared" si="292"/>
        <v>0.80740717797292438</v>
      </c>
      <c r="M224" s="50">
        <f t="shared" si="292"/>
        <v>0.80760319281705362</v>
      </c>
      <c r="N224" s="50">
        <f t="shared" si="292"/>
        <v>0.81685449321545178</v>
      </c>
      <c r="O224" s="50">
        <f t="shared" si="292"/>
        <v>0.82333939950684309</v>
      </c>
      <c r="P224" s="50">
        <f t="shared" si="292"/>
        <v>0.81534888278981121</v>
      </c>
      <c r="Q224" s="50">
        <f t="shared" si="292"/>
        <v>0.81026356522630727</v>
      </c>
    </row>
    <row r="225" spans="1:17" ht="11.45" customHeight="1" x14ac:dyDescent="0.25">
      <c r="A225" s="53" t="s">
        <v>59</v>
      </c>
      <c r="B225" s="52">
        <f t="shared" ref="B225:Q225" si="293">IF(B7=0,0,B7/B$4)</f>
        <v>0.39204652455057537</v>
      </c>
      <c r="C225" s="52">
        <f t="shared" si="293"/>
        <v>0.3372070948394888</v>
      </c>
      <c r="D225" s="52">
        <f t="shared" si="293"/>
        <v>0.31829912374278951</v>
      </c>
      <c r="E225" s="52">
        <f t="shared" si="293"/>
        <v>0.30060482345793865</v>
      </c>
      <c r="F225" s="52">
        <f t="shared" si="293"/>
        <v>0.26188500422513161</v>
      </c>
      <c r="G225" s="52">
        <f t="shared" si="293"/>
        <v>0.22970992494261921</v>
      </c>
      <c r="H225" s="52">
        <f t="shared" si="293"/>
        <v>0.23705249601739561</v>
      </c>
      <c r="I225" s="52">
        <f t="shared" si="293"/>
        <v>0.23947745473586329</v>
      </c>
      <c r="J225" s="52">
        <f t="shared" si="293"/>
        <v>0.22672897641379056</v>
      </c>
      <c r="K225" s="52">
        <f t="shared" si="293"/>
        <v>0.25052340253621302</v>
      </c>
      <c r="L225" s="52">
        <f t="shared" si="293"/>
        <v>0.2348258936689111</v>
      </c>
      <c r="M225" s="52">
        <f t="shared" si="293"/>
        <v>0.21945256528606399</v>
      </c>
      <c r="N225" s="52">
        <f t="shared" si="293"/>
        <v>0.19666993121105264</v>
      </c>
      <c r="O225" s="52">
        <f t="shared" si="293"/>
        <v>0.1846619264012567</v>
      </c>
      <c r="P225" s="52">
        <f t="shared" si="293"/>
        <v>0.18098556267209667</v>
      </c>
      <c r="Q225" s="52">
        <f t="shared" si="293"/>
        <v>0.16793648764535557</v>
      </c>
    </row>
    <row r="226" spans="1:17" ht="11.45" customHeight="1" x14ac:dyDescent="0.25">
      <c r="A226" s="53" t="s">
        <v>58</v>
      </c>
      <c r="B226" s="52">
        <f t="shared" ref="B226:Q226" si="294">IF(B8=0,0,B8/B$4)</f>
        <v>0.13158255207050121</v>
      </c>
      <c r="C226" s="52">
        <f t="shared" si="294"/>
        <v>0.15695854635809323</v>
      </c>
      <c r="D226" s="52">
        <f t="shared" si="294"/>
        <v>0.14874176671621275</v>
      </c>
      <c r="E226" s="52">
        <f t="shared" si="294"/>
        <v>0.20399336139358207</v>
      </c>
      <c r="F226" s="52">
        <f t="shared" si="294"/>
        <v>0.27132344966010363</v>
      </c>
      <c r="G226" s="52">
        <f t="shared" si="294"/>
        <v>0.28279715098672503</v>
      </c>
      <c r="H226" s="52">
        <f t="shared" si="294"/>
        <v>0.29226556707649598</v>
      </c>
      <c r="I226" s="52">
        <f t="shared" si="294"/>
        <v>0.31424454542461877</v>
      </c>
      <c r="J226" s="52">
        <f t="shared" si="294"/>
        <v>0.34999286673067925</v>
      </c>
      <c r="K226" s="52">
        <f t="shared" si="294"/>
        <v>0.37361557962232606</v>
      </c>
      <c r="L226" s="52">
        <f t="shared" si="294"/>
        <v>0.38066626156367822</v>
      </c>
      <c r="M226" s="52">
        <f t="shared" si="294"/>
        <v>0.41816723232819869</v>
      </c>
      <c r="N226" s="52">
        <f t="shared" si="294"/>
        <v>0.44513640722296094</v>
      </c>
      <c r="O226" s="52">
        <f t="shared" si="294"/>
        <v>0.45547341032544969</v>
      </c>
      <c r="P226" s="52">
        <f t="shared" si="294"/>
        <v>0.44025809221224493</v>
      </c>
      <c r="Q226" s="52">
        <f t="shared" si="294"/>
        <v>0.45022953194390702</v>
      </c>
    </row>
    <row r="227" spans="1:17" ht="11.45" customHeight="1" x14ac:dyDescent="0.25">
      <c r="A227" s="53" t="s">
        <v>57</v>
      </c>
      <c r="B227" s="52">
        <f t="shared" ref="B227:Q227" si="295">IF(B9=0,0,B9/B$4)</f>
        <v>0.11972101861166887</v>
      </c>
      <c r="C227" s="52">
        <f t="shared" si="295"/>
        <v>0.15170263742183041</v>
      </c>
      <c r="D227" s="52">
        <f t="shared" si="295"/>
        <v>0.16131625971926461</v>
      </c>
      <c r="E227" s="52">
        <f t="shared" si="295"/>
        <v>0.17088279652221289</v>
      </c>
      <c r="F227" s="52">
        <f t="shared" si="295"/>
        <v>0.17491701745431054</v>
      </c>
      <c r="G227" s="52">
        <f t="shared" si="295"/>
        <v>0.19507452925675028</v>
      </c>
      <c r="H227" s="52">
        <f t="shared" si="295"/>
        <v>0.20157032283712578</v>
      </c>
      <c r="I227" s="52">
        <f t="shared" si="295"/>
        <v>0.17863944971751139</v>
      </c>
      <c r="J227" s="52">
        <f t="shared" si="295"/>
        <v>0.16516830627747192</v>
      </c>
      <c r="K227" s="52">
        <f t="shared" si="295"/>
        <v>0.17102835979040432</v>
      </c>
      <c r="L227" s="52">
        <f t="shared" si="295"/>
        <v>0.17249310974685853</v>
      </c>
      <c r="M227" s="52">
        <f t="shared" si="295"/>
        <v>0.15249076724730362</v>
      </c>
      <c r="N227" s="52">
        <f t="shared" si="295"/>
        <v>0.15688772592770908</v>
      </c>
      <c r="O227" s="52">
        <f t="shared" si="295"/>
        <v>0.16185704115029478</v>
      </c>
      <c r="P227" s="52">
        <f t="shared" si="295"/>
        <v>0.16879737048433874</v>
      </c>
      <c r="Q227" s="52">
        <f t="shared" si="295"/>
        <v>0.17195010659170096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1.834962168057715E-3</v>
      </c>
      <c r="G228" s="52">
        <f t="shared" si="296"/>
        <v>6.0479224857381397E-3</v>
      </c>
      <c r="H228" s="52">
        <f t="shared" si="296"/>
        <v>7.0784323383661293E-3</v>
      </c>
      <c r="I228" s="52">
        <f t="shared" si="296"/>
        <v>1.0217793609039644E-2</v>
      </c>
      <c r="J228" s="52">
        <f t="shared" si="296"/>
        <v>8.9842212435262483E-3</v>
      </c>
      <c r="K228" s="52">
        <f t="shared" si="296"/>
        <v>1.3167668616489811E-2</v>
      </c>
      <c r="L228" s="52">
        <f t="shared" si="296"/>
        <v>1.942191299347662E-2</v>
      </c>
      <c r="M228" s="52">
        <f t="shared" si="296"/>
        <v>1.7492627955487321E-2</v>
      </c>
      <c r="N228" s="52">
        <f t="shared" si="296"/>
        <v>1.816042885372909E-2</v>
      </c>
      <c r="O228" s="52">
        <f t="shared" si="296"/>
        <v>2.134702162984194E-2</v>
      </c>
      <c r="P228" s="52">
        <f t="shared" si="296"/>
        <v>2.5307857421130911E-2</v>
      </c>
      <c r="Q228" s="52">
        <f t="shared" si="296"/>
        <v>2.0147439045343853E-2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0</v>
      </c>
      <c r="Q229" s="52">
        <f t="shared" si="297"/>
        <v>0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0</v>
      </c>
      <c r="N230" s="52">
        <f t="shared" si="298"/>
        <v>0</v>
      </c>
      <c r="O230" s="52">
        <f t="shared" si="298"/>
        <v>0</v>
      </c>
      <c r="P230" s="52">
        <f t="shared" si="298"/>
        <v>0</v>
      </c>
      <c r="Q230" s="52">
        <f t="shared" si="298"/>
        <v>0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0.34886794941115462</v>
      </c>
      <c r="C231" s="50">
        <f t="shared" si="299"/>
        <v>0.34638448218574436</v>
      </c>
      <c r="D231" s="50">
        <f t="shared" si="299"/>
        <v>0.36425413637467113</v>
      </c>
      <c r="E231" s="50">
        <f t="shared" si="299"/>
        <v>0.31683798474859171</v>
      </c>
      <c r="F231" s="50">
        <f t="shared" si="299"/>
        <v>0.28201446610276115</v>
      </c>
      <c r="G231" s="50">
        <f t="shared" si="299"/>
        <v>0.27829518446644003</v>
      </c>
      <c r="H231" s="50">
        <f t="shared" si="299"/>
        <v>0.25400974899048834</v>
      </c>
      <c r="I231" s="50">
        <f t="shared" si="299"/>
        <v>0.2494441315188744</v>
      </c>
      <c r="J231" s="50">
        <f t="shared" si="299"/>
        <v>0.24054051888054193</v>
      </c>
      <c r="K231" s="50">
        <f t="shared" si="299"/>
        <v>0.18246024180171366</v>
      </c>
      <c r="L231" s="50">
        <f t="shared" si="299"/>
        <v>0.18270815308798824</v>
      </c>
      <c r="M231" s="50">
        <f t="shared" si="299"/>
        <v>0.18217597133332408</v>
      </c>
      <c r="N231" s="50">
        <f t="shared" si="299"/>
        <v>0.17226887036184535</v>
      </c>
      <c r="O231" s="50">
        <f t="shared" si="299"/>
        <v>0.16537601685859596</v>
      </c>
      <c r="P231" s="50">
        <f t="shared" si="299"/>
        <v>0.17343050699540033</v>
      </c>
      <c r="Q231" s="50">
        <f t="shared" si="299"/>
        <v>0.1782845010425238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0.34886794941115462</v>
      </c>
      <c r="C233" s="52">
        <f t="shared" si="301"/>
        <v>0.34638448218574436</v>
      </c>
      <c r="D233" s="52">
        <f t="shared" si="301"/>
        <v>0.36425413637467113</v>
      </c>
      <c r="E233" s="52">
        <f t="shared" si="301"/>
        <v>0.31683798474859171</v>
      </c>
      <c r="F233" s="52">
        <f t="shared" si="301"/>
        <v>0.28009659276562282</v>
      </c>
      <c r="G233" s="52">
        <f t="shared" si="301"/>
        <v>0.27419970073821204</v>
      </c>
      <c r="H233" s="52">
        <f t="shared" si="301"/>
        <v>0.2469690365687609</v>
      </c>
      <c r="I233" s="52">
        <f t="shared" si="301"/>
        <v>0.23940598510858135</v>
      </c>
      <c r="J233" s="52">
        <f t="shared" si="301"/>
        <v>0.2299501773229663</v>
      </c>
      <c r="K233" s="52">
        <f t="shared" si="301"/>
        <v>0.17103387194455405</v>
      </c>
      <c r="L233" s="52">
        <f t="shared" si="301"/>
        <v>0.16606561650881344</v>
      </c>
      <c r="M233" s="52">
        <f t="shared" si="301"/>
        <v>0.16637822014044426</v>
      </c>
      <c r="N233" s="52">
        <f t="shared" si="301"/>
        <v>0.15706918864375591</v>
      </c>
      <c r="O233" s="52">
        <f t="shared" si="301"/>
        <v>0.13686190849441263</v>
      </c>
      <c r="P233" s="52">
        <f t="shared" si="301"/>
        <v>0.1406927582700353</v>
      </c>
      <c r="Q233" s="52">
        <f t="shared" si="301"/>
        <v>0.14687363220397334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1.9178733371383353E-3</v>
      </c>
      <c r="G235" s="52">
        <f t="shared" si="303"/>
        <v>4.0954837282280079E-3</v>
      </c>
      <c r="H235" s="52">
        <f t="shared" si="303"/>
        <v>7.0407124217273841E-3</v>
      </c>
      <c r="I235" s="52">
        <f t="shared" si="303"/>
        <v>1.0038146410293063E-2</v>
      </c>
      <c r="J235" s="52">
        <f t="shared" si="303"/>
        <v>1.0442068113366062E-2</v>
      </c>
      <c r="K235" s="52">
        <f t="shared" si="303"/>
        <v>1.1128706901638575E-2</v>
      </c>
      <c r="L235" s="52">
        <f t="shared" si="303"/>
        <v>1.599801255142631E-2</v>
      </c>
      <c r="M235" s="52">
        <f t="shared" si="303"/>
        <v>1.5154596218164337E-2</v>
      </c>
      <c r="N235" s="52">
        <f t="shared" si="303"/>
        <v>1.4485777597810954E-2</v>
      </c>
      <c r="O235" s="52">
        <f t="shared" si="303"/>
        <v>2.2962908801208888E-2</v>
      </c>
      <c r="P235" s="52">
        <f t="shared" si="303"/>
        <v>2.5329002165956481E-2</v>
      </c>
      <c r="Q235" s="52">
        <f t="shared" si="303"/>
        <v>2.3665873231045145E-2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1.482734442095717E-4</v>
      </c>
      <c r="K236" s="52">
        <f t="shared" si="304"/>
        <v>2.976629555210281E-4</v>
      </c>
      <c r="L236" s="52">
        <f t="shared" si="304"/>
        <v>6.4452402774846601E-4</v>
      </c>
      <c r="M236" s="52">
        <f t="shared" si="304"/>
        <v>6.4315497471549847E-4</v>
      </c>
      <c r="N236" s="52">
        <f t="shared" si="304"/>
        <v>7.1390412027847524E-4</v>
      </c>
      <c r="O236" s="52">
        <f t="shared" si="304"/>
        <v>5.5511995629744671E-3</v>
      </c>
      <c r="P236" s="52">
        <f t="shared" si="304"/>
        <v>7.4087465594085689E-3</v>
      </c>
      <c r="Q236" s="52">
        <f t="shared" si="304"/>
        <v>7.7449956075053171E-3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5.2892181655978504E-2</v>
      </c>
      <c r="C238" s="54">
        <f t="shared" si="306"/>
        <v>4.7560989349096125E-2</v>
      </c>
      <c r="D238" s="54">
        <f t="shared" si="306"/>
        <v>4.3652113044186765E-2</v>
      </c>
      <c r="E238" s="54">
        <f t="shared" si="306"/>
        <v>4.4306502144635156E-2</v>
      </c>
      <c r="F238" s="54">
        <f t="shared" si="306"/>
        <v>4.8280628053692279E-2</v>
      </c>
      <c r="G238" s="54">
        <f t="shared" si="306"/>
        <v>4.3479946853175203E-2</v>
      </c>
      <c r="H238" s="54">
        <f t="shared" si="306"/>
        <v>4.9397285614545976E-2</v>
      </c>
      <c r="I238" s="54">
        <f t="shared" si="306"/>
        <v>5.7897373174821451E-2</v>
      </c>
      <c r="J238" s="54">
        <f t="shared" si="306"/>
        <v>6.6508590172055376E-2</v>
      </c>
      <c r="K238" s="54">
        <f t="shared" si="306"/>
        <v>7.4670884161465959E-2</v>
      </c>
      <c r="L238" s="54">
        <f t="shared" si="306"/>
        <v>7.314501593775459E-2</v>
      </c>
      <c r="M238" s="54">
        <f t="shared" si="306"/>
        <v>7.4215366616833131E-2</v>
      </c>
      <c r="N238" s="54">
        <f t="shared" si="306"/>
        <v>8.143095339796351E-2</v>
      </c>
      <c r="O238" s="54">
        <f t="shared" si="306"/>
        <v>6.996723123781555E-2</v>
      </c>
      <c r="P238" s="54">
        <f t="shared" si="306"/>
        <v>7.6787513219325976E-2</v>
      </c>
      <c r="Q238" s="54">
        <f t="shared" si="306"/>
        <v>7.8942482972232692E-2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7.7639053198602171E-3</v>
      </c>
      <c r="C239" s="52">
        <f t="shared" si="307"/>
        <v>7.4590656750433103E-3</v>
      </c>
      <c r="D239" s="52">
        <f t="shared" si="307"/>
        <v>6.9137976908589908E-3</v>
      </c>
      <c r="E239" s="52">
        <f t="shared" si="307"/>
        <v>6.5580863397292641E-3</v>
      </c>
      <c r="F239" s="52">
        <f t="shared" si="307"/>
        <v>6.1888581276415503E-3</v>
      </c>
      <c r="G239" s="52">
        <f t="shared" si="307"/>
        <v>5.4178242635717286E-3</v>
      </c>
      <c r="H239" s="52">
        <f t="shared" si="307"/>
        <v>4.7831658125791513E-3</v>
      </c>
      <c r="I239" s="52">
        <f t="shared" si="307"/>
        <v>4.3680929841512705E-3</v>
      </c>
      <c r="J239" s="52">
        <f t="shared" si="307"/>
        <v>4.042912150587415E-3</v>
      </c>
      <c r="K239" s="52">
        <f t="shared" si="307"/>
        <v>3.7974020101396639E-3</v>
      </c>
      <c r="L239" s="52">
        <f t="shared" si="307"/>
        <v>2.9025374049589836E-3</v>
      </c>
      <c r="M239" s="52">
        <f t="shared" si="307"/>
        <v>2.8971319994142881E-3</v>
      </c>
      <c r="N239" s="52">
        <f t="shared" si="307"/>
        <v>2.9189393974982333E-3</v>
      </c>
      <c r="O239" s="52">
        <f t="shared" si="307"/>
        <v>2.3669445303666284E-3</v>
      </c>
      <c r="P239" s="52">
        <f t="shared" si="307"/>
        <v>2.3877278224575596E-3</v>
      </c>
      <c r="Q239" s="52">
        <f t="shared" si="307"/>
        <v>2.7368468660146374E-3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4.5128276336118288E-2</v>
      </c>
      <c r="C240" s="52">
        <f t="shared" si="308"/>
        <v>4.0101923674052818E-2</v>
      </c>
      <c r="D240" s="52">
        <f t="shared" si="308"/>
        <v>3.673831535332777E-2</v>
      </c>
      <c r="E240" s="52">
        <f t="shared" si="308"/>
        <v>3.7748415804905892E-2</v>
      </c>
      <c r="F240" s="52">
        <f t="shared" si="308"/>
        <v>4.209176992605073E-2</v>
      </c>
      <c r="G240" s="52">
        <f t="shared" si="308"/>
        <v>3.8062122589603474E-2</v>
      </c>
      <c r="H240" s="52">
        <f t="shared" si="308"/>
        <v>4.461411980196682E-2</v>
      </c>
      <c r="I240" s="52">
        <f t="shared" si="308"/>
        <v>5.352928019067018E-2</v>
      </c>
      <c r="J240" s="52">
        <f t="shared" si="308"/>
        <v>6.2465678021467963E-2</v>
      </c>
      <c r="K240" s="52">
        <f t="shared" si="308"/>
        <v>7.08734821513263E-2</v>
      </c>
      <c r="L240" s="52">
        <f t="shared" si="308"/>
        <v>7.024247853279561E-2</v>
      </c>
      <c r="M240" s="52">
        <f t="shared" si="308"/>
        <v>7.1318234617418846E-2</v>
      </c>
      <c r="N240" s="52">
        <f t="shared" si="308"/>
        <v>7.8512014000465272E-2</v>
      </c>
      <c r="O240" s="52">
        <f t="shared" si="308"/>
        <v>6.7600286707448928E-2</v>
      </c>
      <c r="P240" s="52">
        <f t="shared" si="308"/>
        <v>7.4399785396868423E-2</v>
      </c>
      <c r="Q240" s="52">
        <f t="shared" si="308"/>
        <v>7.6205636106218055E-2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0</v>
      </c>
      <c r="P243" s="52">
        <f t="shared" si="311"/>
        <v>0</v>
      </c>
      <c r="Q243" s="52">
        <f t="shared" si="311"/>
        <v>0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0.94710781834402147</v>
      </c>
      <c r="C244" s="50">
        <f t="shared" si="312"/>
        <v>0.95243901065090386</v>
      </c>
      <c r="D244" s="50">
        <f t="shared" si="312"/>
        <v>0.9563478869558133</v>
      </c>
      <c r="E244" s="50">
        <f t="shared" si="312"/>
        <v>0.95569349785536495</v>
      </c>
      <c r="F244" s="50">
        <f t="shared" si="312"/>
        <v>0.95171937194630774</v>
      </c>
      <c r="G244" s="50">
        <f t="shared" si="312"/>
        <v>0.95652005314682476</v>
      </c>
      <c r="H244" s="50">
        <f t="shared" si="312"/>
        <v>0.95060271438545396</v>
      </c>
      <c r="I244" s="50">
        <f t="shared" si="312"/>
        <v>0.94210262682517854</v>
      </c>
      <c r="J244" s="50">
        <f t="shared" si="312"/>
        <v>0.93349140982794465</v>
      </c>
      <c r="K244" s="50">
        <f t="shared" si="312"/>
        <v>0.92532911583853406</v>
      </c>
      <c r="L244" s="50">
        <f t="shared" si="312"/>
        <v>0.92685498406224531</v>
      </c>
      <c r="M244" s="50">
        <f t="shared" si="312"/>
        <v>0.92578463338316686</v>
      </c>
      <c r="N244" s="50">
        <f t="shared" si="312"/>
        <v>0.91856904660203642</v>
      </c>
      <c r="O244" s="50">
        <f t="shared" si="312"/>
        <v>0.93003276876218444</v>
      </c>
      <c r="P244" s="50">
        <f t="shared" si="312"/>
        <v>0.92321248678067402</v>
      </c>
      <c r="Q244" s="50">
        <f t="shared" si="312"/>
        <v>0.92105751702776728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0.38901901189917726</v>
      </c>
      <c r="C245" s="52">
        <f t="shared" si="313"/>
        <v>0.39496322524190924</v>
      </c>
      <c r="D245" s="52">
        <f t="shared" si="313"/>
        <v>0.42406330474521758</v>
      </c>
      <c r="E245" s="52">
        <f t="shared" si="313"/>
        <v>0.45669094544203015</v>
      </c>
      <c r="F245" s="52">
        <f t="shared" si="313"/>
        <v>0.42257883034293742</v>
      </c>
      <c r="G245" s="52">
        <f t="shared" si="313"/>
        <v>0.43841446064074469</v>
      </c>
      <c r="H245" s="52">
        <f t="shared" si="313"/>
        <v>0.50298582448275153</v>
      </c>
      <c r="I245" s="52">
        <f t="shared" si="313"/>
        <v>0.53152272845744952</v>
      </c>
      <c r="J245" s="52">
        <f t="shared" si="313"/>
        <v>0.68055471782729204</v>
      </c>
      <c r="K245" s="52">
        <f t="shared" si="313"/>
        <v>0.6671356508259163</v>
      </c>
      <c r="L245" s="52">
        <f t="shared" si="313"/>
        <v>0.63776236842985168</v>
      </c>
      <c r="M245" s="52">
        <f t="shared" si="313"/>
        <v>0.62022333998214296</v>
      </c>
      <c r="N245" s="52">
        <f t="shared" si="313"/>
        <v>0.62306660404732805</v>
      </c>
      <c r="O245" s="52">
        <f t="shared" si="313"/>
        <v>0.61036293953405463</v>
      </c>
      <c r="P245" s="52">
        <f t="shared" si="313"/>
        <v>0.60929392145166794</v>
      </c>
      <c r="Q245" s="52">
        <f t="shared" si="313"/>
        <v>0.59209113777274736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0.55808880644484427</v>
      </c>
      <c r="C246" s="46">
        <f t="shared" si="314"/>
        <v>0.55747578540899456</v>
      </c>
      <c r="D246" s="46">
        <f t="shared" si="314"/>
        <v>0.53228458221059571</v>
      </c>
      <c r="E246" s="46">
        <f t="shared" si="314"/>
        <v>0.49900255241333474</v>
      </c>
      <c r="F246" s="46">
        <f t="shared" si="314"/>
        <v>0.52914054160337032</v>
      </c>
      <c r="G246" s="46">
        <f t="shared" si="314"/>
        <v>0.51810559250608001</v>
      </c>
      <c r="H246" s="46">
        <f t="shared" si="314"/>
        <v>0.44761688990270249</v>
      </c>
      <c r="I246" s="46">
        <f t="shared" si="314"/>
        <v>0.41057989836772901</v>
      </c>
      <c r="J246" s="46">
        <f t="shared" si="314"/>
        <v>0.25293669200065261</v>
      </c>
      <c r="K246" s="46">
        <f t="shared" si="314"/>
        <v>0.25819346501261775</v>
      </c>
      <c r="L246" s="46">
        <f t="shared" si="314"/>
        <v>0.28909261563239369</v>
      </c>
      <c r="M246" s="46">
        <f t="shared" si="314"/>
        <v>0.30556129340102395</v>
      </c>
      <c r="N246" s="46">
        <f t="shared" si="314"/>
        <v>0.29550244255470837</v>
      </c>
      <c r="O246" s="46">
        <f t="shared" si="314"/>
        <v>0.31966982922812981</v>
      </c>
      <c r="P246" s="46">
        <f t="shared" si="314"/>
        <v>0.31391856532900614</v>
      </c>
      <c r="Q246" s="46">
        <f t="shared" si="314"/>
        <v>0.32896637925501993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1.9861923855000848E-2</v>
      </c>
      <c r="C250" s="54">
        <f t="shared" si="316"/>
        <v>1.9965189597874085E-2</v>
      </c>
      <c r="D250" s="54">
        <f t="shared" si="316"/>
        <v>1.8583143411569237E-2</v>
      </c>
      <c r="E250" s="54">
        <f t="shared" si="316"/>
        <v>1.7461125199579024E-2</v>
      </c>
      <c r="F250" s="54">
        <f t="shared" si="316"/>
        <v>1.6864765816246213E-2</v>
      </c>
      <c r="G250" s="54">
        <f t="shared" si="316"/>
        <v>1.6393292106534726E-2</v>
      </c>
      <c r="H250" s="54">
        <f t="shared" si="316"/>
        <v>1.5283052383483809E-2</v>
      </c>
      <c r="I250" s="54">
        <f t="shared" si="316"/>
        <v>1.6366407273992988E-2</v>
      </c>
      <c r="J250" s="54">
        <f t="shared" si="316"/>
        <v>1.7363083632900816E-2</v>
      </c>
      <c r="K250" s="54">
        <f t="shared" si="316"/>
        <v>1.783926866157497E-2</v>
      </c>
      <c r="L250" s="54">
        <f t="shared" si="316"/>
        <v>1.950279802224265E-2</v>
      </c>
      <c r="M250" s="54">
        <f t="shared" si="316"/>
        <v>2.0567230997806368E-2</v>
      </c>
      <c r="N250" s="54">
        <f t="shared" si="316"/>
        <v>2.1016994547361941E-2</v>
      </c>
      <c r="O250" s="54">
        <f t="shared" si="316"/>
        <v>2.4035566747275521E-2</v>
      </c>
      <c r="P250" s="54">
        <f t="shared" si="316"/>
        <v>2.2135115526140631E-2</v>
      </c>
      <c r="Q250" s="54">
        <f t="shared" si="316"/>
        <v>2.1312024423815218E-2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0.94593031168036013</v>
      </c>
      <c r="C251" s="50">
        <f t="shared" si="317"/>
        <v>0.94505020230600245</v>
      </c>
      <c r="D251" s="50">
        <f t="shared" si="317"/>
        <v>0.94480436446330862</v>
      </c>
      <c r="E251" s="50">
        <f t="shared" si="317"/>
        <v>0.95316714858266216</v>
      </c>
      <c r="F251" s="50">
        <f t="shared" si="317"/>
        <v>0.95848022802579869</v>
      </c>
      <c r="G251" s="50">
        <f t="shared" si="317"/>
        <v>0.95965417482902571</v>
      </c>
      <c r="H251" s="50">
        <f t="shared" si="317"/>
        <v>0.96378522242852704</v>
      </c>
      <c r="I251" s="50">
        <f t="shared" si="317"/>
        <v>0.9610132538427375</v>
      </c>
      <c r="J251" s="50">
        <f t="shared" si="317"/>
        <v>0.96337568886992275</v>
      </c>
      <c r="K251" s="50">
        <f t="shared" si="317"/>
        <v>0.96268055313542777</v>
      </c>
      <c r="L251" s="50">
        <f t="shared" si="317"/>
        <v>0.96235145472607719</v>
      </c>
      <c r="M251" s="50">
        <f t="shared" si="317"/>
        <v>0.95951338651123852</v>
      </c>
      <c r="N251" s="50">
        <f t="shared" si="317"/>
        <v>0.96183474142048997</v>
      </c>
      <c r="O251" s="50">
        <f t="shared" si="317"/>
        <v>0.95791093840387143</v>
      </c>
      <c r="P251" s="50">
        <f t="shared" si="317"/>
        <v>0.96152630806154493</v>
      </c>
      <c r="Q251" s="50">
        <f t="shared" si="317"/>
        <v>0.96339595360083952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0.57981716471348976</v>
      </c>
      <c r="C252" s="52">
        <f t="shared" si="318"/>
        <v>0.49680373061091071</v>
      </c>
      <c r="D252" s="52">
        <f t="shared" si="318"/>
        <v>0.48133347835897838</v>
      </c>
      <c r="E252" s="52">
        <f t="shared" si="318"/>
        <v>0.42861002764791034</v>
      </c>
      <c r="F252" s="52">
        <f t="shared" si="318"/>
        <v>0.35929263705751457</v>
      </c>
      <c r="G252" s="52">
        <f t="shared" si="318"/>
        <v>0.31402483328768377</v>
      </c>
      <c r="H252" s="52">
        <f t="shared" si="318"/>
        <v>0.31471300559219556</v>
      </c>
      <c r="I252" s="52">
        <f t="shared" si="318"/>
        <v>0.31582836948429571</v>
      </c>
      <c r="J252" s="52">
        <f t="shared" si="318"/>
        <v>0.29741846186041693</v>
      </c>
      <c r="K252" s="52">
        <f t="shared" si="318"/>
        <v>0.30498258424632657</v>
      </c>
      <c r="L252" s="52">
        <f t="shared" si="318"/>
        <v>0.28625471408514735</v>
      </c>
      <c r="M252" s="52">
        <f t="shared" si="318"/>
        <v>0.26756576686514438</v>
      </c>
      <c r="N252" s="52">
        <f t="shared" si="318"/>
        <v>0.23807647806533574</v>
      </c>
      <c r="O252" s="52">
        <f t="shared" si="318"/>
        <v>0.22099288593941646</v>
      </c>
      <c r="P252" s="52">
        <f t="shared" si="318"/>
        <v>0.21932824900102427</v>
      </c>
      <c r="Q252" s="52">
        <f t="shared" si="318"/>
        <v>0.20541553060494566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0.18464080593241675</v>
      </c>
      <c r="C253" s="52">
        <f t="shared" si="319"/>
        <v>0.21940627023534401</v>
      </c>
      <c r="D253" s="52">
        <f t="shared" si="319"/>
        <v>0.2134123185136719</v>
      </c>
      <c r="E253" s="52">
        <f t="shared" si="319"/>
        <v>0.27596775391936645</v>
      </c>
      <c r="F253" s="52">
        <f t="shared" si="319"/>
        <v>0.35318393301959111</v>
      </c>
      <c r="G253" s="52">
        <f t="shared" si="319"/>
        <v>0.36680494827704457</v>
      </c>
      <c r="H253" s="52">
        <f t="shared" si="319"/>
        <v>0.3681490911046742</v>
      </c>
      <c r="I253" s="52">
        <f t="shared" si="319"/>
        <v>0.39321508885737949</v>
      </c>
      <c r="J253" s="52">
        <f t="shared" si="319"/>
        <v>0.43560816443941036</v>
      </c>
      <c r="K253" s="52">
        <f t="shared" si="319"/>
        <v>0.43154653951350658</v>
      </c>
      <c r="L253" s="52">
        <f t="shared" si="319"/>
        <v>0.44027798756264647</v>
      </c>
      <c r="M253" s="52">
        <f t="shared" si="319"/>
        <v>0.48374423942690781</v>
      </c>
      <c r="N253" s="52">
        <f t="shared" si="319"/>
        <v>0.51126676431230822</v>
      </c>
      <c r="O253" s="52">
        <f t="shared" si="319"/>
        <v>0.51717780950253489</v>
      </c>
      <c r="P253" s="52">
        <f t="shared" si="319"/>
        <v>0.50621371624375566</v>
      </c>
      <c r="Q253" s="52">
        <f t="shared" si="319"/>
        <v>0.52251421543546783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0.18147234103445342</v>
      </c>
      <c r="C254" s="52">
        <f t="shared" si="320"/>
        <v>0.22884020145974773</v>
      </c>
      <c r="D254" s="52">
        <f t="shared" si="320"/>
        <v>0.25005856759065836</v>
      </c>
      <c r="E254" s="52">
        <f t="shared" si="320"/>
        <v>0.24858936701538539</v>
      </c>
      <c r="F254" s="52">
        <f t="shared" si="320"/>
        <v>0.24344975497966193</v>
      </c>
      <c r="G254" s="52">
        <f t="shared" si="320"/>
        <v>0.27043990757915604</v>
      </c>
      <c r="H254" s="52">
        <f t="shared" si="320"/>
        <v>0.27139277729463296</v>
      </c>
      <c r="I254" s="52">
        <f t="shared" si="320"/>
        <v>0.23833740671473386</v>
      </c>
      <c r="J254" s="52">
        <f t="shared" si="320"/>
        <v>0.21846576135806395</v>
      </c>
      <c r="K254" s="52">
        <f t="shared" si="320"/>
        <v>0.2099844842741232</v>
      </c>
      <c r="L254" s="52">
        <f t="shared" si="320"/>
        <v>0.21195375679441522</v>
      </c>
      <c r="M254" s="52">
        <f t="shared" si="320"/>
        <v>0.18677761527959225</v>
      </c>
      <c r="N254" s="52">
        <f t="shared" si="320"/>
        <v>0.19044649802465163</v>
      </c>
      <c r="O254" s="52">
        <f t="shared" si="320"/>
        <v>0.19413600881846535</v>
      </c>
      <c r="P254" s="52">
        <f t="shared" si="320"/>
        <v>0.20521619624971582</v>
      </c>
      <c r="Q254" s="52">
        <f t="shared" si="320"/>
        <v>0.21077020715953845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2.5539029690309373E-3</v>
      </c>
      <c r="G255" s="52">
        <f t="shared" si="321"/>
        <v>8.3844856851414112E-3</v>
      </c>
      <c r="H255" s="52">
        <f t="shared" si="321"/>
        <v>9.5303484370245061E-3</v>
      </c>
      <c r="I255" s="52">
        <f t="shared" si="321"/>
        <v>1.3632388786328465E-2</v>
      </c>
      <c r="J255" s="52">
        <f t="shared" si="321"/>
        <v>1.1883301212031388E-2</v>
      </c>
      <c r="K255" s="52">
        <f t="shared" si="321"/>
        <v>1.6166945101471427E-2</v>
      </c>
      <c r="L255" s="52">
        <f t="shared" si="321"/>
        <v>2.3864996283868126E-2</v>
      </c>
      <c r="M255" s="52">
        <f t="shared" si="321"/>
        <v>2.1425764939593896E-2</v>
      </c>
      <c r="N255" s="52">
        <f t="shared" si="321"/>
        <v>2.204500101819435E-2</v>
      </c>
      <c r="O255" s="52">
        <f t="shared" si="321"/>
        <v>2.5604234143454918E-2</v>
      </c>
      <c r="P255" s="52">
        <f t="shared" si="321"/>
        <v>3.0768146567049133E-2</v>
      </c>
      <c r="Q255" s="52">
        <f t="shared" si="321"/>
        <v>2.4696000400887517E-2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0</v>
      </c>
      <c r="Q256" s="52">
        <f t="shared" si="322"/>
        <v>0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0</v>
      </c>
      <c r="N257" s="52">
        <f t="shared" si="323"/>
        <v>0</v>
      </c>
      <c r="O257" s="52">
        <f t="shared" si="323"/>
        <v>0</v>
      </c>
      <c r="P257" s="52">
        <f t="shared" si="323"/>
        <v>0</v>
      </c>
      <c r="Q257" s="52">
        <f t="shared" si="323"/>
        <v>0</v>
      </c>
    </row>
    <row r="258" spans="1:17" ht="11.45" customHeight="1" x14ac:dyDescent="0.25">
      <c r="A258" s="51" t="s">
        <v>28</v>
      </c>
      <c r="B258" s="50">
        <f t="shared" ref="B258:Q258" si="324">IF(B40=0,0,B40/B$31)</f>
        <v>3.4207764464638989E-2</v>
      </c>
      <c r="C258" s="50">
        <f t="shared" si="324"/>
        <v>3.4984608096123533E-2</v>
      </c>
      <c r="D258" s="50">
        <f t="shared" si="324"/>
        <v>3.6612492125122055E-2</v>
      </c>
      <c r="E258" s="50">
        <f t="shared" si="324"/>
        <v>2.9371726217758864E-2</v>
      </c>
      <c r="F258" s="50">
        <f t="shared" si="324"/>
        <v>2.4655006157955042E-2</v>
      </c>
      <c r="G258" s="50">
        <f t="shared" si="324"/>
        <v>2.3952533064439601E-2</v>
      </c>
      <c r="H258" s="50">
        <f t="shared" si="324"/>
        <v>2.0931725187989095E-2</v>
      </c>
      <c r="I258" s="50">
        <f t="shared" si="324"/>
        <v>2.2620338883269482E-2</v>
      </c>
      <c r="J258" s="50">
        <f t="shared" si="324"/>
        <v>1.926122749717649E-2</v>
      </c>
      <c r="K258" s="50">
        <f t="shared" si="324"/>
        <v>1.948017820299738E-2</v>
      </c>
      <c r="L258" s="50">
        <f t="shared" si="324"/>
        <v>1.8145747251680111E-2</v>
      </c>
      <c r="M258" s="50">
        <f t="shared" si="324"/>
        <v>1.9919382490955123E-2</v>
      </c>
      <c r="N258" s="50">
        <f t="shared" si="324"/>
        <v>1.7148264032148121E-2</v>
      </c>
      <c r="O258" s="50">
        <f t="shared" si="324"/>
        <v>1.8053494848852936E-2</v>
      </c>
      <c r="P258" s="50">
        <f t="shared" si="324"/>
        <v>1.6338576412314482E-2</v>
      </c>
      <c r="Q258" s="50">
        <f t="shared" si="324"/>
        <v>1.5292021975345221E-2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3.4207764464638989E-2</v>
      </c>
      <c r="C260" s="52">
        <f t="shared" si="326"/>
        <v>3.4984608096123533E-2</v>
      </c>
      <c r="D260" s="52">
        <f t="shared" si="326"/>
        <v>3.6612492125122055E-2</v>
      </c>
      <c r="E260" s="52">
        <f t="shared" si="326"/>
        <v>2.9371726217758864E-2</v>
      </c>
      <c r="F260" s="52">
        <f t="shared" si="326"/>
        <v>2.4487336819602398E-2</v>
      </c>
      <c r="G260" s="52">
        <f t="shared" si="326"/>
        <v>2.3600039687296435E-2</v>
      </c>
      <c r="H260" s="52">
        <f t="shared" si="326"/>
        <v>2.0351533844448273E-2</v>
      </c>
      <c r="I260" s="52">
        <f t="shared" si="326"/>
        <v>2.1710049784952799E-2</v>
      </c>
      <c r="J260" s="52">
        <f t="shared" si="326"/>
        <v>1.8413208298737126E-2</v>
      </c>
      <c r="K260" s="52">
        <f t="shared" si="326"/>
        <v>1.8260253693236389E-2</v>
      </c>
      <c r="L260" s="52">
        <f t="shared" si="326"/>
        <v>1.6492885804128207E-2</v>
      </c>
      <c r="M260" s="52">
        <f t="shared" si="326"/>
        <v>1.8192033674287369E-2</v>
      </c>
      <c r="N260" s="52">
        <f t="shared" si="326"/>
        <v>1.5635232950218295E-2</v>
      </c>
      <c r="O260" s="52">
        <f t="shared" si="326"/>
        <v>1.494071393750363E-2</v>
      </c>
      <c r="P260" s="52">
        <f t="shared" si="326"/>
        <v>1.3254411934085088E-2</v>
      </c>
      <c r="Q260" s="52">
        <f t="shared" si="326"/>
        <v>1.2597813035504555E-2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1.6766933835264165E-4</v>
      </c>
      <c r="G262" s="52">
        <f t="shared" si="328"/>
        <v>3.5249337714316577E-4</v>
      </c>
      <c r="H262" s="52">
        <f t="shared" si="328"/>
        <v>5.8019134354082369E-4</v>
      </c>
      <c r="I262" s="52">
        <f t="shared" si="328"/>
        <v>9.1028909831668248E-4</v>
      </c>
      <c r="J262" s="52">
        <f t="shared" si="328"/>
        <v>8.3614623602121956E-4</v>
      </c>
      <c r="K262" s="52">
        <f t="shared" si="328"/>
        <v>1.1881448334834454E-3</v>
      </c>
      <c r="L262" s="52">
        <f t="shared" si="328"/>
        <v>1.588850236735674E-3</v>
      </c>
      <c r="M262" s="52">
        <f t="shared" si="328"/>
        <v>1.6570253275239629E-3</v>
      </c>
      <c r="N262" s="52">
        <f t="shared" si="328"/>
        <v>1.4419664936356159E-3</v>
      </c>
      <c r="O262" s="52">
        <f t="shared" si="328"/>
        <v>2.5067767602104771E-3</v>
      </c>
      <c r="P262" s="52">
        <f t="shared" si="328"/>
        <v>2.3861997782612413E-3</v>
      </c>
      <c r="Q262" s="52">
        <f t="shared" si="328"/>
        <v>2.0298963252479122E-3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1.1872962418147888E-5</v>
      </c>
      <c r="K263" s="52">
        <f t="shared" si="329"/>
        <v>3.1779676277542073E-5</v>
      </c>
      <c r="L263" s="52">
        <f t="shared" si="329"/>
        <v>6.401121081622607E-5</v>
      </c>
      <c r="M263" s="52">
        <f t="shared" si="329"/>
        <v>7.0323489143790939E-5</v>
      </c>
      <c r="N263" s="52">
        <f t="shared" si="329"/>
        <v>7.1064588294213199E-5</v>
      </c>
      <c r="O263" s="52">
        <f t="shared" si="329"/>
        <v>6.0600415113882958E-4</v>
      </c>
      <c r="P263" s="52">
        <f t="shared" si="329"/>
        <v>6.9796469996815096E-4</v>
      </c>
      <c r="Q263" s="52">
        <f t="shared" si="329"/>
        <v>6.6431261459275377E-4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0.6677539885520779</v>
      </c>
      <c r="C265" s="54">
        <f t="shared" si="331"/>
        <v>0.64065271055453388</v>
      </c>
      <c r="D265" s="54">
        <f t="shared" si="331"/>
        <v>0.6411255743630736</v>
      </c>
      <c r="E265" s="54">
        <f t="shared" si="331"/>
        <v>0.59418249789503585</v>
      </c>
      <c r="F265" s="54">
        <f t="shared" si="331"/>
        <v>0.59958678830482737</v>
      </c>
      <c r="G265" s="54">
        <f t="shared" si="331"/>
        <v>0.56734432764822473</v>
      </c>
      <c r="H265" s="54">
        <f t="shared" si="331"/>
        <v>0.57763136376105695</v>
      </c>
      <c r="I265" s="54">
        <f t="shared" si="331"/>
        <v>0.61924259696322659</v>
      </c>
      <c r="J265" s="54">
        <f t="shared" si="331"/>
        <v>0.62557851743352366</v>
      </c>
      <c r="K265" s="54">
        <f t="shared" si="331"/>
        <v>0.65530998782348604</v>
      </c>
      <c r="L265" s="54">
        <f t="shared" si="331"/>
        <v>0.65913854281622386</v>
      </c>
      <c r="M265" s="54">
        <f t="shared" si="331"/>
        <v>0.67266412401878806</v>
      </c>
      <c r="N265" s="54">
        <f t="shared" si="331"/>
        <v>0.69266426056312236</v>
      </c>
      <c r="O265" s="54">
        <f t="shared" si="331"/>
        <v>0.67596191457535226</v>
      </c>
      <c r="P265" s="54">
        <f t="shared" si="331"/>
        <v>0.69892974352586845</v>
      </c>
      <c r="Q265" s="54">
        <f t="shared" si="331"/>
        <v>0.70513101353855834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0.13069097873379706</v>
      </c>
      <c r="C266" s="52">
        <f t="shared" si="332"/>
        <v>0.13323073411810651</v>
      </c>
      <c r="D266" s="52">
        <f t="shared" si="332"/>
        <v>0.13435449825888801</v>
      </c>
      <c r="E266" s="52">
        <f t="shared" si="332"/>
        <v>0.11664278814146181</v>
      </c>
      <c r="F266" s="52">
        <f t="shared" si="332"/>
        <v>0.10288328809951112</v>
      </c>
      <c r="G266" s="52">
        <f t="shared" si="332"/>
        <v>9.4920907247191183E-2</v>
      </c>
      <c r="H266" s="52">
        <f t="shared" si="332"/>
        <v>7.6057315168897383E-2</v>
      </c>
      <c r="I266" s="52">
        <f t="shared" si="332"/>
        <v>6.4189249460535378E-2</v>
      </c>
      <c r="J266" s="52">
        <f t="shared" si="332"/>
        <v>5.2655139212116342E-2</v>
      </c>
      <c r="K266" s="52">
        <f t="shared" si="332"/>
        <v>4.6419220530654635E-2</v>
      </c>
      <c r="L266" s="52">
        <f t="shared" si="332"/>
        <v>3.667035253087076E-2</v>
      </c>
      <c r="M266" s="52">
        <f t="shared" si="332"/>
        <v>3.6893700540506384E-2</v>
      </c>
      <c r="N266" s="52">
        <f t="shared" si="332"/>
        <v>3.486529808451333E-2</v>
      </c>
      <c r="O266" s="52">
        <f t="shared" si="332"/>
        <v>3.2198902972053994E-2</v>
      </c>
      <c r="P266" s="52">
        <f t="shared" si="332"/>
        <v>3.0578787614239288E-2</v>
      </c>
      <c r="Q266" s="52">
        <f t="shared" si="332"/>
        <v>3.4278367716160787E-2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0.53706300981828081</v>
      </c>
      <c r="C267" s="52">
        <f t="shared" si="333"/>
        <v>0.50742197643642739</v>
      </c>
      <c r="D267" s="52">
        <f t="shared" si="333"/>
        <v>0.50677107610418559</v>
      </c>
      <c r="E267" s="52">
        <f t="shared" si="333"/>
        <v>0.47753970975357413</v>
      </c>
      <c r="F267" s="52">
        <f t="shared" si="333"/>
        <v>0.49670350020531623</v>
      </c>
      <c r="G267" s="52">
        <f t="shared" si="333"/>
        <v>0.47242342040103358</v>
      </c>
      <c r="H267" s="52">
        <f t="shared" si="333"/>
        <v>0.50157404859215959</v>
      </c>
      <c r="I267" s="52">
        <f t="shared" si="333"/>
        <v>0.5550533475026912</v>
      </c>
      <c r="J267" s="52">
        <f t="shared" si="333"/>
        <v>0.57292337822140738</v>
      </c>
      <c r="K267" s="52">
        <f t="shared" si="333"/>
        <v>0.60889076729283131</v>
      </c>
      <c r="L267" s="52">
        <f t="shared" si="333"/>
        <v>0.62246819028535305</v>
      </c>
      <c r="M267" s="52">
        <f t="shared" si="333"/>
        <v>0.63577042347828172</v>
      </c>
      <c r="N267" s="52">
        <f t="shared" si="333"/>
        <v>0.65779896247860903</v>
      </c>
      <c r="O267" s="52">
        <f t="shared" si="333"/>
        <v>0.6437630116032983</v>
      </c>
      <c r="P267" s="52">
        <f t="shared" si="333"/>
        <v>0.66835095591162919</v>
      </c>
      <c r="Q267" s="52">
        <f t="shared" si="333"/>
        <v>0.67085264582239745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0</v>
      </c>
      <c r="P270" s="52">
        <f t="shared" si="336"/>
        <v>0</v>
      </c>
      <c r="Q270" s="52">
        <f t="shared" si="336"/>
        <v>0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0.3322460114479221</v>
      </c>
      <c r="C271" s="50">
        <f t="shared" si="337"/>
        <v>0.35934728944546612</v>
      </c>
      <c r="D271" s="50">
        <f t="shared" si="337"/>
        <v>0.35887442563692629</v>
      </c>
      <c r="E271" s="50">
        <f t="shared" si="337"/>
        <v>0.40581750210496398</v>
      </c>
      <c r="F271" s="50">
        <f t="shared" si="337"/>
        <v>0.40041321169517263</v>
      </c>
      <c r="G271" s="50">
        <f t="shared" si="337"/>
        <v>0.43265567235177532</v>
      </c>
      <c r="H271" s="50">
        <f t="shared" si="337"/>
        <v>0.422368636238943</v>
      </c>
      <c r="I271" s="50">
        <f t="shared" si="337"/>
        <v>0.38075740303677341</v>
      </c>
      <c r="J271" s="50">
        <f t="shared" si="337"/>
        <v>0.37442148256647628</v>
      </c>
      <c r="K271" s="50">
        <f t="shared" si="337"/>
        <v>0.34469001217651396</v>
      </c>
      <c r="L271" s="50">
        <f t="shared" si="337"/>
        <v>0.34086145718377603</v>
      </c>
      <c r="M271" s="50">
        <f t="shared" si="337"/>
        <v>0.32733587598121189</v>
      </c>
      <c r="N271" s="50">
        <f t="shared" si="337"/>
        <v>0.30733573943687759</v>
      </c>
      <c r="O271" s="50">
        <f t="shared" si="337"/>
        <v>0.32403808542464768</v>
      </c>
      <c r="P271" s="50">
        <f t="shared" si="337"/>
        <v>0.30107025647413144</v>
      </c>
      <c r="Q271" s="50">
        <f t="shared" si="337"/>
        <v>0.29486898646144172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0.16642088098246147</v>
      </c>
      <c r="C272" s="48">
        <f t="shared" si="338"/>
        <v>0.18465893668729844</v>
      </c>
      <c r="D272" s="48">
        <f t="shared" si="338"/>
        <v>0.17989336208027698</v>
      </c>
      <c r="E272" s="48">
        <f t="shared" si="338"/>
        <v>0.25272931538286181</v>
      </c>
      <c r="F272" s="48">
        <f t="shared" si="338"/>
        <v>0.24814195299452155</v>
      </c>
      <c r="G272" s="48">
        <f t="shared" si="338"/>
        <v>0.27460222535998746</v>
      </c>
      <c r="H272" s="48">
        <f t="shared" si="338"/>
        <v>0.29886781726996403</v>
      </c>
      <c r="I272" s="48">
        <f t="shared" si="338"/>
        <v>0.27595805484528735</v>
      </c>
      <c r="J272" s="48">
        <f t="shared" si="338"/>
        <v>0.31682106516199526</v>
      </c>
      <c r="K272" s="48">
        <f t="shared" si="338"/>
        <v>0.28849828269913808</v>
      </c>
      <c r="L272" s="48">
        <f t="shared" si="338"/>
        <v>0.2780348553198041</v>
      </c>
      <c r="M272" s="48">
        <f t="shared" si="338"/>
        <v>0.2604930574812121</v>
      </c>
      <c r="N272" s="48">
        <f t="shared" si="338"/>
        <v>0.24690267315652703</v>
      </c>
      <c r="O272" s="48">
        <f t="shared" si="338"/>
        <v>0.24986405860967786</v>
      </c>
      <c r="P272" s="48">
        <f t="shared" si="338"/>
        <v>0.23307352622617447</v>
      </c>
      <c r="Q272" s="48">
        <f t="shared" si="338"/>
        <v>0.22513617914623305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0.16582513046546063</v>
      </c>
      <c r="C273" s="46">
        <f t="shared" si="339"/>
        <v>0.17468835275816774</v>
      </c>
      <c r="D273" s="46">
        <f t="shared" si="339"/>
        <v>0.17898106355664933</v>
      </c>
      <c r="E273" s="46">
        <f t="shared" si="339"/>
        <v>0.15308818672210223</v>
      </c>
      <c r="F273" s="46">
        <f t="shared" si="339"/>
        <v>0.15227125870065103</v>
      </c>
      <c r="G273" s="46">
        <f t="shared" si="339"/>
        <v>0.15805344699178792</v>
      </c>
      <c r="H273" s="46">
        <f t="shared" si="339"/>
        <v>0.12350081896897899</v>
      </c>
      <c r="I273" s="46">
        <f t="shared" si="339"/>
        <v>0.10479934819148608</v>
      </c>
      <c r="J273" s="46">
        <f t="shared" si="339"/>
        <v>5.760041740448104E-2</v>
      </c>
      <c r="K273" s="46">
        <f t="shared" si="339"/>
        <v>5.6191729477375843E-2</v>
      </c>
      <c r="L273" s="46">
        <f t="shared" si="339"/>
        <v>6.2826601863971945E-2</v>
      </c>
      <c r="M273" s="46">
        <f t="shared" si="339"/>
        <v>6.6842818499999859E-2</v>
      </c>
      <c r="N273" s="46">
        <f t="shared" si="339"/>
        <v>6.043306628035057E-2</v>
      </c>
      <c r="O273" s="46">
        <f t="shared" si="339"/>
        <v>7.4174026814969818E-2</v>
      </c>
      <c r="P273" s="46">
        <f t="shared" si="339"/>
        <v>6.799673024795698E-2</v>
      </c>
      <c r="Q273" s="46">
        <f t="shared" si="339"/>
        <v>6.97328073152087E-2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1662.9645362313131</v>
      </c>
      <c r="C4" s="96">
        <f t="shared" ref="C4:Q4" si="0">C5+C9+C10+C15</f>
        <v>1721.6215400000001</v>
      </c>
      <c r="D4" s="96">
        <f t="shared" si="0"/>
        <v>1823.8853399999998</v>
      </c>
      <c r="E4" s="96">
        <f t="shared" si="0"/>
        <v>2062.1335800000002</v>
      </c>
      <c r="F4" s="96">
        <f t="shared" si="0"/>
        <v>2191.1651700000002</v>
      </c>
      <c r="G4" s="96">
        <f t="shared" si="0"/>
        <v>2410.9348244252869</v>
      </c>
      <c r="H4" s="96">
        <f t="shared" si="0"/>
        <v>2534.0962500000005</v>
      </c>
      <c r="I4" s="96">
        <f t="shared" si="0"/>
        <v>2399.7690399999997</v>
      </c>
      <c r="J4" s="96">
        <f t="shared" si="0"/>
        <v>2543.7079078027728</v>
      </c>
      <c r="K4" s="96">
        <f t="shared" si="0"/>
        <v>2538.1076223241134</v>
      </c>
      <c r="L4" s="96">
        <f t="shared" si="0"/>
        <v>2484.4851180648243</v>
      </c>
      <c r="M4" s="96">
        <f t="shared" si="0"/>
        <v>2485.4392370903993</v>
      </c>
      <c r="N4" s="96">
        <f t="shared" si="0"/>
        <v>2651.9935633570249</v>
      </c>
      <c r="O4" s="96">
        <f t="shared" si="0"/>
        <v>2400.1297114719605</v>
      </c>
      <c r="P4" s="96">
        <f t="shared" si="0"/>
        <v>2727.9963473925113</v>
      </c>
      <c r="Q4" s="96">
        <f t="shared" si="0"/>
        <v>3025.5109009462253</v>
      </c>
    </row>
    <row r="5" spans="1:17" ht="11.45" customHeight="1" x14ac:dyDescent="0.25">
      <c r="A5" s="95" t="s">
        <v>91</v>
      </c>
      <c r="B5" s="94">
        <f>SUM(B6:B8)</f>
        <v>1662.9645362313131</v>
      </c>
      <c r="C5" s="94">
        <f t="shared" ref="C5:Q5" si="1">SUM(C6:C8)</f>
        <v>1721.6215400000001</v>
      </c>
      <c r="D5" s="94">
        <f t="shared" si="1"/>
        <v>1823.8853399999998</v>
      </c>
      <c r="E5" s="94">
        <f t="shared" si="1"/>
        <v>2062.1335800000002</v>
      </c>
      <c r="F5" s="94">
        <f t="shared" si="1"/>
        <v>2185.36517</v>
      </c>
      <c r="G5" s="94">
        <f t="shared" si="1"/>
        <v>2391.8492935376207</v>
      </c>
      <c r="H5" s="94">
        <f t="shared" si="1"/>
        <v>2503.3980000000001</v>
      </c>
      <c r="I5" s="94">
        <f t="shared" si="1"/>
        <v>2360.4699499999997</v>
      </c>
      <c r="J5" s="94">
        <f t="shared" si="1"/>
        <v>2504.52288</v>
      </c>
      <c r="K5" s="94">
        <f t="shared" si="1"/>
        <v>2484.9642699999999</v>
      </c>
      <c r="L5" s="94">
        <f t="shared" si="1"/>
        <v>2404.6590143783615</v>
      </c>
      <c r="M5" s="94">
        <f t="shared" si="1"/>
        <v>2406.9709136124366</v>
      </c>
      <c r="N5" s="94">
        <f t="shared" si="1"/>
        <v>2500.6603604566462</v>
      </c>
      <c r="O5" s="94">
        <f t="shared" si="1"/>
        <v>2213.1931389737993</v>
      </c>
      <c r="P5" s="94">
        <f t="shared" si="1"/>
        <v>2511.5376358309413</v>
      </c>
      <c r="Q5" s="94">
        <f t="shared" si="1"/>
        <v>2781.1421736592929</v>
      </c>
    </row>
    <row r="6" spans="1:17" ht="11.45" customHeight="1" x14ac:dyDescent="0.25">
      <c r="A6" s="17" t="s">
        <v>90</v>
      </c>
      <c r="B6" s="94">
        <v>216.4419539126481</v>
      </c>
      <c r="C6" s="94">
        <v>286.69472000000002</v>
      </c>
      <c r="D6" s="94">
        <v>330.69017000000002</v>
      </c>
      <c r="E6" s="94">
        <v>353.70468</v>
      </c>
      <c r="F6" s="94">
        <v>371.90976000000001</v>
      </c>
      <c r="G6" s="94">
        <v>434.29579532451214</v>
      </c>
      <c r="H6" s="94">
        <v>454.29338000000001</v>
      </c>
      <c r="I6" s="94">
        <v>382.3048</v>
      </c>
      <c r="J6" s="94">
        <v>364.70443999999998</v>
      </c>
      <c r="K6" s="94">
        <v>387.81025</v>
      </c>
      <c r="L6" s="94">
        <v>373.55630775271635</v>
      </c>
      <c r="M6" s="94">
        <v>349.38341266413465</v>
      </c>
      <c r="N6" s="94">
        <v>370.26111670860456</v>
      </c>
      <c r="O6" s="94">
        <v>397.72604873629126</v>
      </c>
      <c r="P6" s="94">
        <v>433.98217878240769</v>
      </c>
      <c r="Q6" s="94">
        <v>462.55581911739614</v>
      </c>
    </row>
    <row r="7" spans="1:17" ht="11.45" customHeight="1" x14ac:dyDescent="0.25">
      <c r="A7" s="17" t="s">
        <v>89</v>
      </c>
      <c r="B7" s="94">
        <v>706.72315409492353</v>
      </c>
      <c r="C7" s="94">
        <v>608.05953</v>
      </c>
      <c r="D7" s="94">
        <v>654.07678999999996</v>
      </c>
      <c r="E7" s="94">
        <v>628.48101999999994</v>
      </c>
      <c r="F7" s="94">
        <v>586.91593</v>
      </c>
      <c r="G7" s="94">
        <v>571.20091887225988</v>
      </c>
      <c r="H7" s="94">
        <v>635.19128000000001</v>
      </c>
      <c r="I7" s="94">
        <v>627.39558999999997</v>
      </c>
      <c r="J7" s="94">
        <v>628.37837999999999</v>
      </c>
      <c r="K7" s="94">
        <v>647.29877999999997</v>
      </c>
      <c r="L7" s="94">
        <v>610.58587991812544</v>
      </c>
      <c r="M7" s="94">
        <v>564.34508455144794</v>
      </c>
      <c r="N7" s="94">
        <v>540.17620283817541</v>
      </c>
      <c r="O7" s="94">
        <v>442.43814176536813</v>
      </c>
      <c r="P7" s="94">
        <v>505.49337004365213</v>
      </c>
      <c r="Q7" s="94">
        <v>520.20877211957952</v>
      </c>
    </row>
    <row r="8" spans="1:17" ht="11.45" customHeight="1" x14ac:dyDescent="0.25">
      <c r="A8" s="17" t="s">
        <v>88</v>
      </c>
      <c r="B8" s="94">
        <v>739.79942822374153</v>
      </c>
      <c r="C8" s="94">
        <v>826.86729000000003</v>
      </c>
      <c r="D8" s="94">
        <v>839.11838</v>
      </c>
      <c r="E8" s="94">
        <v>1079.9478800000002</v>
      </c>
      <c r="F8" s="94">
        <v>1226.5394799999999</v>
      </c>
      <c r="G8" s="94">
        <v>1386.3525793408485</v>
      </c>
      <c r="H8" s="94">
        <v>1413.9133400000001</v>
      </c>
      <c r="I8" s="94">
        <v>1350.76956</v>
      </c>
      <c r="J8" s="94">
        <v>1511.4400600000001</v>
      </c>
      <c r="K8" s="94">
        <v>1449.8552399999999</v>
      </c>
      <c r="L8" s="94">
        <v>1420.5168267075194</v>
      </c>
      <c r="M8" s="94">
        <v>1493.242416396854</v>
      </c>
      <c r="N8" s="94">
        <v>1590.2230409098665</v>
      </c>
      <c r="O8" s="94">
        <v>1373.02894847214</v>
      </c>
      <c r="P8" s="94">
        <v>1572.0620870048815</v>
      </c>
      <c r="Q8" s="94">
        <v>1798.3775824223173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5.7999999999999829</v>
      </c>
      <c r="G9" s="94">
        <v>19.085530887666295</v>
      </c>
      <c r="H9" s="94">
        <v>25.298290000000009</v>
      </c>
      <c r="I9" s="94">
        <v>36.99911000000003</v>
      </c>
      <c r="J9" s="94">
        <v>34.998789999999985</v>
      </c>
      <c r="K9" s="94">
        <v>49.103880000000004</v>
      </c>
      <c r="L9" s="94">
        <v>65.922604925157287</v>
      </c>
      <c r="M9" s="94">
        <v>60.739474569422129</v>
      </c>
      <c r="N9" s="94">
        <v>64.82262624368542</v>
      </c>
      <c r="O9" s="94">
        <v>79.082050525113857</v>
      </c>
      <c r="P9" s="94">
        <v>99.805466830524153</v>
      </c>
      <c r="Q9" s="94">
        <v>91.788605489388601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5.3999600000000001</v>
      </c>
      <c r="I10" s="94">
        <f t="shared" si="2"/>
        <v>2.2999800000000001</v>
      </c>
      <c r="J10" s="94">
        <f t="shared" si="2"/>
        <v>4.0999499999999998</v>
      </c>
      <c r="K10" s="94">
        <f t="shared" si="2"/>
        <v>3.7999700000000001</v>
      </c>
      <c r="L10" s="94">
        <f t="shared" si="2"/>
        <v>13.422786928120226</v>
      </c>
      <c r="M10" s="94">
        <f t="shared" si="2"/>
        <v>17.196904190694866</v>
      </c>
      <c r="N10" s="94">
        <f t="shared" si="2"/>
        <v>85.936499092665656</v>
      </c>
      <c r="O10" s="94">
        <f t="shared" si="2"/>
        <v>103.34858764895463</v>
      </c>
      <c r="P10" s="94">
        <f t="shared" si="2"/>
        <v>110.70506167946951</v>
      </c>
      <c r="Q10" s="94">
        <f t="shared" si="2"/>
        <v>146.20609338818497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8.3834917256743129</v>
      </c>
      <c r="P12" s="94">
        <v>14.832327904640998</v>
      </c>
      <c r="Q12" s="94">
        <v>32.235841891762341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5.3999600000000001</v>
      </c>
      <c r="I13" s="94">
        <v>2.2999800000000001</v>
      </c>
      <c r="J13" s="94">
        <v>4.0999499999999998</v>
      </c>
      <c r="K13" s="94">
        <v>3.7999700000000001</v>
      </c>
      <c r="L13" s="94">
        <v>13.422786928120226</v>
      </c>
      <c r="M13" s="94">
        <v>17.196904190694866</v>
      </c>
      <c r="N13" s="94">
        <v>85.936499092665656</v>
      </c>
      <c r="O13" s="94">
        <v>94.965095923280316</v>
      </c>
      <c r="P13" s="94">
        <v>95.872733774828518</v>
      </c>
      <c r="Q13" s="94">
        <v>113.97025149642262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8.6287802772985756E-2</v>
      </c>
      <c r="K15" s="92">
        <v>0.2395023241131356</v>
      </c>
      <c r="L15" s="92">
        <v>0.48071183318489519</v>
      </c>
      <c r="M15" s="92">
        <v>0.53194471784517927</v>
      </c>
      <c r="N15" s="92">
        <v>0.57407756402758026</v>
      </c>
      <c r="O15" s="92">
        <v>4.5059343240926601</v>
      </c>
      <c r="P15" s="92">
        <v>5.9481830515766898</v>
      </c>
      <c r="Q15" s="92">
        <v>6.3740284093586554</v>
      </c>
    </row>
    <row r="17" spans="1:17" ht="11.45" customHeight="1" x14ac:dyDescent="0.25">
      <c r="A17" s="27" t="s">
        <v>81</v>
      </c>
      <c r="B17" s="71">
        <f t="shared" ref="B17:Q17" si="3">B18+B42</f>
        <v>1662.9645362313133</v>
      </c>
      <c r="C17" s="71">
        <f t="shared" si="3"/>
        <v>1721.6215400000001</v>
      </c>
      <c r="D17" s="71">
        <f t="shared" si="3"/>
        <v>1823.8853400000003</v>
      </c>
      <c r="E17" s="71">
        <f t="shared" si="3"/>
        <v>2062.1335800000002</v>
      </c>
      <c r="F17" s="71">
        <f t="shared" si="3"/>
        <v>2191.1651699999998</v>
      </c>
      <c r="G17" s="71">
        <f t="shared" si="3"/>
        <v>2410.9348244252869</v>
      </c>
      <c r="H17" s="71">
        <f t="shared" si="3"/>
        <v>2534.0962500000005</v>
      </c>
      <c r="I17" s="71">
        <f t="shared" si="3"/>
        <v>2399.7690400000001</v>
      </c>
      <c r="J17" s="71">
        <f t="shared" si="3"/>
        <v>2543.7079078027728</v>
      </c>
      <c r="K17" s="71">
        <f t="shared" si="3"/>
        <v>2538.1076223241125</v>
      </c>
      <c r="L17" s="71">
        <f t="shared" si="3"/>
        <v>2484.4851180648234</v>
      </c>
      <c r="M17" s="71">
        <f t="shared" si="3"/>
        <v>2485.4392370903988</v>
      </c>
      <c r="N17" s="71">
        <f t="shared" si="3"/>
        <v>2651.9935633570253</v>
      </c>
      <c r="O17" s="71">
        <f t="shared" si="3"/>
        <v>2400.1297114719609</v>
      </c>
      <c r="P17" s="71">
        <f t="shared" si="3"/>
        <v>2727.9963473925118</v>
      </c>
      <c r="Q17" s="71">
        <f t="shared" si="3"/>
        <v>3025.5109009462249</v>
      </c>
    </row>
    <row r="18" spans="1:17" ht="11.45" customHeight="1" x14ac:dyDescent="0.25">
      <c r="A18" s="25" t="s">
        <v>39</v>
      </c>
      <c r="B18" s="24">
        <f t="shared" ref="B18:Q18" si="4">B19+B21+B33</f>
        <v>1320.7971242643036</v>
      </c>
      <c r="C18" s="24">
        <f t="shared" si="4"/>
        <v>1329.160179658267</v>
      </c>
      <c r="D18" s="24">
        <f t="shared" si="4"/>
        <v>1469.9308068276605</v>
      </c>
      <c r="E18" s="24">
        <f t="shared" si="4"/>
        <v>1491.6674623657741</v>
      </c>
      <c r="F18" s="24">
        <f t="shared" si="4"/>
        <v>1554.7654230599521</v>
      </c>
      <c r="G18" s="24">
        <f t="shared" si="4"/>
        <v>1686.9519994243442</v>
      </c>
      <c r="H18" s="24">
        <f t="shared" si="4"/>
        <v>1818.6876330208167</v>
      </c>
      <c r="I18" s="24">
        <f t="shared" si="4"/>
        <v>1793.1823761557239</v>
      </c>
      <c r="J18" s="24">
        <f t="shared" si="4"/>
        <v>1845.5219623585508</v>
      </c>
      <c r="K18" s="24">
        <f t="shared" si="4"/>
        <v>1911.0568383820357</v>
      </c>
      <c r="L18" s="24">
        <f t="shared" si="4"/>
        <v>1873.2215555644118</v>
      </c>
      <c r="M18" s="24">
        <f t="shared" si="4"/>
        <v>1879.8206622561097</v>
      </c>
      <c r="N18" s="24">
        <f t="shared" si="4"/>
        <v>1955.6704383245046</v>
      </c>
      <c r="O18" s="24">
        <f t="shared" si="4"/>
        <v>1815.3405125585712</v>
      </c>
      <c r="P18" s="24">
        <f t="shared" si="4"/>
        <v>2055.8068407730652</v>
      </c>
      <c r="Q18" s="24">
        <f t="shared" si="4"/>
        <v>2255.9602112010757</v>
      </c>
    </row>
    <row r="19" spans="1:17" ht="11.45" customHeight="1" x14ac:dyDescent="0.25">
      <c r="A19" s="91" t="s">
        <v>80</v>
      </c>
      <c r="B19" s="90">
        <v>12.42420710908906</v>
      </c>
      <c r="C19" s="90">
        <v>12.764616920056802</v>
      </c>
      <c r="D19" s="90">
        <v>13.114256641179253</v>
      </c>
      <c r="E19" s="90">
        <v>13.237193901929349</v>
      </c>
      <c r="F19" s="90">
        <v>13.386830912847586</v>
      </c>
      <c r="G19" s="90">
        <v>14.358129952342894</v>
      </c>
      <c r="H19" s="90">
        <v>14.772641278551996</v>
      </c>
      <c r="I19" s="90">
        <v>15.373793137155069</v>
      </c>
      <c r="J19" s="90">
        <v>17.125425932984204</v>
      </c>
      <c r="K19" s="90">
        <v>18.010762687072507</v>
      </c>
      <c r="L19" s="90">
        <v>19.440861386653278</v>
      </c>
      <c r="M19" s="90">
        <v>20.371369248036075</v>
      </c>
      <c r="N19" s="90">
        <v>21.913405079997364</v>
      </c>
      <c r="O19" s="90">
        <v>23.026685146696913</v>
      </c>
      <c r="P19" s="90">
        <v>24.022979923155621</v>
      </c>
      <c r="Q19" s="90">
        <v>25.680495050888247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0.42820488205537022</v>
      </c>
      <c r="P20" s="88">
        <v>0.68479553647235047</v>
      </c>
      <c r="Q20" s="88">
        <v>1.4984893637602252</v>
      </c>
    </row>
    <row r="21" spans="1:17" ht="11.45" customHeight="1" x14ac:dyDescent="0.25">
      <c r="A21" s="19" t="s">
        <v>29</v>
      </c>
      <c r="B21" s="21">
        <f>B22+B24+B26+B27+B29+B32</f>
        <v>1039.8032045638531</v>
      </c>
      <c r="C21" s="21">
        <f t="shared" ref="C21:Q21" si="5">C22+C24+C26+C27+C29+C32</f>
        <v>1037.2168315338383</v>
      </c>
      <c r="D21" s="21">
        <f t="shared" si="5"/>
        <v>1138.0614768309056</v>
      </c>
      <c r="E21" s="21">
        <f t="shared" si="5"/>
        <v>1202.6246646505167</v>
      </c>
      <c r="F21" s="21">
        <f t="shared" si="5"/>
        <v>1287.188415566713</v>
      </c>
      <c r="G21" s="21">
        <f t="shared" si="5"/>
        <v>1403.1115336638586</v>
      </c>
      <c r="H21" s="21">
        <f t="shared" si="5"/>
        <v>1545.4811367729733</v>
      </c>
      <c r="I21" s="21">
        <f t="shared" si="5"/>
        <v>1503.5032624360874</v>
      </c>
      <c r="J21" s="21">
        <f t="shared" si="5"/>
        <v>1578.9155900834014</v>
      </c>
      <c r="K21" s="21">
        <f t="shared" si="5"/>
        <v>1633.6532512264487</v>
      </c>
      <c r="L21" s="21">
        <f t="shared" si="5"/>
        <v>1614.8991213667855</v>
      </c>
      <c r="M21" s="21">
        <f t="shared" si="5"/>
        <v>1598.0952582473867</v>
      </c>
      <c r="N21" s="21">
        <f t="shared" si="5"/>
        <v>1693.980314352717</v>
      </c>
      <c r="O21" s="21">
        <f t="shared" si="5"/>
        <v>1562.2789626855406</v>
      </c>
      <c r="P21" s="21">
        <f t="shared" si="5"/>
        <v>1795.7452877118521</v>
      </c>
      <c r="Q21" s="21">
        <f t="shared" si="5"/>
        <v>1981.9906346832947</v>
      </c>
    </row>
    <row r="22" spans="1:17" ht="11.45" customHeight="1" x14ac:dyDescent="0.25">
      <c r="A22" s="62" t="s">
        <v>59</v>
      </c>
      <c r="B22" s="70">
        <v>667.76127735371654</v>
      </c>
      <c r="C22" s="70">
        <v>568.07335415402497</v>
      </c>
      <c r="D22" s="70">
        <v>613.00010556776158</v>
      </c>
      <c r="E22" s="70">
        <v>586.47247984369119</v>
      </c>
      <c r="F22" s="70">
        <v>543.96304173240674</v>
      </c>
      <c r="G22" s="70">
        <v>529.79391968357811</v>
      </c>
      <c r="H22" s="70">
        <v>596.59939814152733</v>
      </c>
      <c r="I22" s="70">
        <v>591.23264738663056</v>
      </c>
      <c r="J22" s="70">
        <v>593.05225903226358</v>
      </c>
      <c r="K22" s="70">
        <v>614.0059978650437</v>
      </c>
      <c r="L22" s="70">
        <v>579.41364265221171</v>
      </c>
      <c r="M22" s="70">
        <v>531.23674881142551</v>
      </c>
      <c r="N22" s="70">
        <v>506.2715965814495</v>
      </c>
      <c r="O22" s="70">
        <v>416.72653723687318</v>
      </c>
      <c r="P22" s="70">
        <v>486.19384233150276</v>
      </c>
      <c r="Q22" s="70">
        <v>514.58317079021106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6.9973962683842963</v>
      </c>
      <c r="P23" s="70">
        <v>12.854192738901183</v>
      </c>
      <c r="Q23" s="70">
        <v>27.85600497034406</v>
      </c>
    </row>
    <row r="24" spans="1:17" ht="11.45" customHeight="1" x14ac:dyDescent="0.25">
      <c r="A24" s="62" t="s">
        <v>58</v>
      </c>
      <c r="B24" s="70">
        <v>155.59997329748842</v>
      </c>
      <c r="C24" s="70">
        <v>182.44875737981334</v>
      </c>
      <c r="D24" s="70">
        <v>194.37120126314392</v>
      </c>
      <c r="E24" s="70">
        <v>262.44750480682546</v>
      </c>
      <c r="F24" s="70">
        <v>366.85341282358297</v>
      </c>
      <c r="G24" s="70">
        <v>422.912866913931</v>
      </c>
      <c r="H24" s="70">
        <v>474.39325277367277</v>
      </c>
      <c r="I24" s="70">
        <v>501.46884153509126</v>
      </c>
      <c r="J24" s="70">
        <v>594.47550013740613</v>
      </c>
      <c r="K24" s="70">
        <v>595.09764617565338</v>
      </c>
      <c r="L24" s="70">
        <v>613.26309867889813</v>
      </c>
      <c r="M24" s="70">
        <v>674.17477423162745</v>
      </c>
      <c r="N24" s="70">
        <v>770.24525673004644</v>
      </c>
      <c r="O24" s="70">
        <v>696.80781755753367</v>
      </c>
      <c r="P24" s="70">
        <v>806.50233338645126</v>
      </c>
      <c r="Q24" s="70">
        <v>943.58507644358735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2.8127938916940209</v>
      </c>
      <c r="I25" s="70">
        <v>1.2771298960721638</v>
      </c>
      <c r="J25" s="70">
        <v>1.6082187277842686</v>
      </c>
      <c r="K25" s="70">
        <v>1.555632440885413</v>
      </c>
      <c r="L25" s="70">
        <v>5.7406182423364376</v>
      </c>
      <c r="M25" s="70">
        <v>7.6757264209294931</v>
      </c>
      <c r="N25" s="70">
        <v>39.490382166134182</v>
      </c>
      <c r="O25" s="70">
        <v>45.08937222786048</v>
      </c>
      <c r="P25" s="70">
        <v>46.392774089114575</v>
      </c>
      <c r="Q25" s="70">
        <v>56.395050500476763</v>
      </c>
    </row>
    <row r="26" spans="1:17" ht="11.45" customHeight="1" x14ac:dyDescent="0.25">
      <c r="A26" s="62" t="s">
        <v>57</v>
      </c>
      <c r="B26" s="70">
        <v>216.4419539126481</v>
      </c>
      <c r="C26" s="70">
        <v>286.69472000000002</v>
      </c>
      <c r="D26" s="70">
        <v>330.69017000000002</v>
      </c>
      <c r="E26" s="70">
        <v>353.70468</v>
      </c>
      <c r="F26" s="70">
        <v>371.90976000000001</v>
      </c>
      <c r="G26" s="70">
        <v>434.29579532451214</v>
      </c>
      <c r="H26" s="70">
        <v>454.29338000000001</v>
      </c>
      <c r="I26" s="70">
        <v>382.3048</v>
      </c>
      <c r="J26" s="70">
        <v>364.70443999999998</v>
      </c>
      <c r="K26" s="70">
        <v>387.81025</v>
      </c>
      <c r="L26" s="70">
        <v>373.55630775271635</v>
      </c>
      <c r="M26" s="70">
        <v>349.38341266413465</v>
      </c>
      <c r="N26" s="70">
        <v>370.26111670860456</v>
      </c>
      <c r="O26" s="70">
        <v>397.72604873629126</v>
      </c>
      <c r="P26" s="70">
        <v>433.98217878240769</v>
      </c>
      <c r="Q26" s="70">
        <v>462.55581911739614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4.4622010107233203</v>
      </c>
      <c r="G27" s="70">
        <v>16.108951741837291</v>
      </c>
      <c r="H27" s="70">
        <v>20.195105857773132</v>
      </c>
      <c r="I27" s="70">
        <v>28.496973514365372</v>
      </c>
      <c r="J27" s="70">
        <v>26.683390913731699</v>
      </c>
      <c r="K27" s="70">
        <v>36.739357185751786</v>
      </c>
      <c r="L27" s="70">
        <v>48.66607228295927</v>
      </c>
      <c r="M27" s="70">
        <v>43.300322540199133</v>
      </c>
      <c r="N27" s="70">
        <v>47.202344332616491</v>
      </c>
      <c r="O27" s="70">
        <v>51.018559154842379</v>
      </c>
      <c r="P27" s="70">
        <v>69.06693321149038</v>
      </c>
      <c r="Q27" s="70">
        <v>61.26656833210027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3" spans="1:17" ht="11.45" customHeight="1" x14ac:dyDescent="0.25">
      <c r="A33" s="19" t="s">
        <v>28</v>
      </c>
      <c r="B33" s="21">
        <f>B34+B36+B38+B39+B41</f>
        <v>268.56971259136139</v>
      </c>
      <c r="C33" s="21">
        <f t="shared" ref="C33:Q33" si="6">C34+C36+C38+C39+C41</f>
        <v>279.17873120437179</v>
      </c>
      <c r="D33" s="21">
        <f t="shared" si="6"/>
        <v>318.75507335557552</v>
      </c>
      <c r="E33" s="21">
        <f t="shared" si="6"/>
        <v>275.80560381332793</v>
      </c>
      <c r="F33" s="21">
        <f t="shared" si="6"/>
        <v>254.19017658039164</v>
      </c>
      <c r="G33" s="21">
        <f t="shared" si="6"/>
        <v>269.48233580814252</v>
      </c>
      <c r="H33" s="21">
        <f t="shared" si="6"/>
        <v>258.43385496929142</v>
      </c>
      <c r="I33" s="21">
        <f t="shared" si="6"/>
        <v>274.30532058248156</v>
      </c>
      <c r="J33" s="21">
        <f t="shared" si="6"/>
        <v>249.48094634216523</v>
      </c>
      <c r="K33" s="21">
        <f t="shared" si="6"/>
        <v>259.39282446851456</v>
      </c>
      <c r="L33" s="21">
        <f t="shared" si="6"/>
        <v>238.8815728109731</v>
      </c>
      <c r="M33" s="21">
        <f t="shared" si="6"/>
        <v>261.354034760687</v>
      </c>
      <c r="N33" s="21">
        <f t="shared" si="6"/>
        <v>239.77671889179021</v>
      </c>
      <c r="O33" s="21">
        <f t="shared" si="6"/>
        <v>230.03486472633364</v>
      </c>
      <c r="P33" s="21">
        <f t="shared" si="6"/>
        <v>236.0385731380573</v>
      </c>
      <c r="Q33" s="21">
        <f t="shared" si="6"/>
        <v>248.28908146689267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268.56971259136139</v>
      </c>
      <c r="C36" s="20">
        <v>279.17873120437179</v>
      </c>
      <c r="D36" s="20">
        <v>318.75507335557552</v>
      </c>
      <c r="E36" s="20">
        <v>275.80560381332793</v>
      </c>
      <c r="F36" s="20">
        <v>252.85237759111499</v>
      </c>
      <c r="G36" s="20">
        <v>266.5057566623135</v>
      </c>
      <c r="H36" s="20">
        <v>253.33067082706452</v>
      </c>
      <c r="I36" s="20">
        <v>265.80318409684691</v>
      </c>
      <c r="J36" s="20">
        <v>241.07925945312397</v>
      </c>
      <c r="K36" s="20">
        <v>246.78879933015324</v>
      </c>
      <c r="L36" s="20">
        <v>221.14432833559019</v>
      </c>
      <c r="M36" s="20">
        <v>243.3829380136188</v>
      </c>
      <c r="N36" s="20">
        <v>221.58235941669369</v>
      </c>
      <c r="O36" s="20">
        <v>197.46543903196948</v>
      </c>
      <c r="P36" s="20">
        <v>199.35185646744685</v>
      </c>
      <c r="Q36" s="20">
        <v>211.39301590024567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0.96382912020856515</v>
      </c>
      <c r="I37" s="20">
        <v>0.45181861632851927</v>
      </c>
      <c r="J37" s="20">
        <v>0.65218529585031237</v>
      </c>
      <c r="K37" s="20">
        <v>0.64512549285370258</v>
      </c>
      <c r="L37" s="20">
        <v>2.0700824298206073</v>
      </c>
      <c r="M37" s="20">
        <v>2.7710037799081726</v>
      </c>
      <c r="N37" s="20">
        <v>11.360501058827994</v>
      </c>
      <c r="O37" s="20">
        <v>12.774023599153043</v>
      </c>
      <c r="P37" s="20">
        <v>11.458527258342977</v>
      </c>
      <c r="Q37" s="20">
        <v>12.597676030103829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1.3377989892766626</v>
      </c>
      <c r="G39" s="20">
        <v>2.9765791458290032</v>
      </c>
      <c r="H39" s="20">
        <v>5.1031841422268762</v>
      </c>
      <c r="I39" s="20">
        <v>8.502136485634658</v>
      </c>
      <c r="J39" s="20">
        <v>8.3153990862682861</v>
      </c>
      <c r="K39" s="20">
        <v>12.364522814248218</v>
      </c>
      <c r="L39" s="20">
        <v>17.256532642198017</v>
      </c>
      <c r="M39" s="20">
        <v>17.439152029222996</v>
      </c>
      <c r="N39" s="20">
        <v>17.620281911068929</v>
      </c>
      <c r="O39" s="20">
        <v>28.063491370271478</v>
      </c>
      <c r="P39" s="20">
        <v>30.738533619033774</v>
      </c>
      <c r="Q39" s="20">
        <v>30.522037157288331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8.6287802772985756E-2</v>
      </c>
      <c r="K41" s="20">
        <v>0.2395023241131356</v>
      </c>
      <c r="L41" s="20">
        <v>0.48071183318489519</v>
      </c>
      <c r="M41" s="20">
        <v>0.53194471784517927</v>
      </c>
      <c r="N41" s="20">
        <v>0.57407756402758026</v>
      </c>
      <c r="O41" s="20">
        <v>4.5059343240926601</v>
      </c>
      <c r="P41" s="20">
        <v>5.9481830515766898</v>
      </c>
      <c r="Q41" s="20">
        <v>6.3740284093586554</v>
      </c>
    </row>
    <row r="42" spans="1:17" ht="11.45" customHeight="1" x14ac:dyDescent="0.25">
      <c r="A42" s="25" t="s">
        <v>18</v>
      </c>
      <c r="B42" s="24">
        <f t="shared" ref="B42" si="7">B43+B52</f>
        <v>342.16741196700963</v>
      </c>
      <c r="C42" s="24">
        <f t="shared" ref="C42:Q42" si="8">C43+C52</f>
        <v>392.46136034173304</v>
      </c>
      <c r="D42" s="24">
        <f t="shared" si="8"/>
        <v>353.95453317233972</v>
      </c>
      <c r="E42" s="24">
        <f t="shared" si="8"/>
        <v>570.46611763422607</v>
      </c>
      <c r="F42" s="24">
        <f t="shared" si="8"/>
        <v>636.39974694004763</v>
      </c>
      <c r="G42" s="24">
        <f t="shared" si="8"/>
        <v>723.98282500094285</v>
      </c>
      <c r="H42" s="24">
        <f t="shared" si="8"/>
        <v>715.40861697918353</v>
      </c>
      <c r="I42" s="24">
        <f t="shared" si="8"/>
        <v>606.58666384427625</v>
      </c>
      <c r="J42" s="24">
        <f t="shared" si="8"/>
        <v>698.18594544422217</v>
      </c>
      <c r="K42" s="24">
        <f t="shared" si="8"/>
        <v>627.05078394207703</v>
      </c>
      <c r="L42" s="24">
        <f t="shared" si="8"/>
        <v>611.26356250041158</v>
      </c>
      <c r="M42" s="24">
        <f t="shared" si="8"/>
        <v>605.61857483428889</v>
      </c>
      <c r="N42" s="24">
        <f t="shared" si="8"/>
        <v>696.32312503252069</v>
      </c>
      <c r="O42" s="24">
        <f t="shared" si="8"/>
        <v>584.78919891338955</v>
      </c>
      <c r="P42" s="24">
        <f t="shared" si="8"/>
        <v>672.18950661944655</v>
      </c>
      <c r="Q42" s="24">
        <f t="shared" si="8"/>
        <v>769.55068974514938</v>
      </c>
    </row>
    <row r="43" spans="1:17" ht="11.45" customHeight="1" x14ac:dyDescent="0.25">
      <c r="A43" s="23" t="s">
        <v>27</v>
      </c>
      <c r="B43" s="22">
        <f>B44+B46+B48+B49+B51</f>
        <v>96.782967638034663</v>
      </c>
      <c r="C43" s="22">
        <f t="shared" ref="C43:Q43" si="9">C44+C46+C48+C49+C51</f>
        <v>94.65552718145598</v>
      </c>
      <c r="D43" s="22">
        <f t="shared" si="9"/>
        <v>97.891316099404378</v>
      </c>
      <c r="E43" s="22">
        <f t="shared" si="9"/>
        <v>114.17328365522376</v>
      </c>
      <c r="F43" s="22">
        <f t="shared" si="9"/>
        <v>133.96697378669779</v>
      </c>
      <c r="G43" s="22">
        <f t="shared" si="9"/>
        <v>128.39489603568688</v>
      </c>
      <c r="H43" s="22">
        <f t="shared" si="9"/>
        <v>136.27681354271687</v>
      </c>
      <c r="I43" s="22">
        <f t="shared" si="9"/>
        <v>145.72007384180253</v>
      </c>
      <c r="J43" s="22">
        <f t="shared" si="9"/>
        <v>158.7803036478885</v>
      </c>
      <c r="K43" s="22">
        <f t="shared" si="9"/>
        <v>150.64254243947946</v>
      </c>
      <c r="L43" s="22">
        <f t="shared" si="9"/>
        <v>145.84170762660563</v>
      </c>
      <c r="M43" s="22">
        <f t="shared" si="9"/>
        <v>153.62759287435657</v>
      </c>
      <c r="N43" s="22">
        <f t="shared" si="9"/>
        <v>169.32764754978726</v>
      </c>
      <c r="O43" s="22">
        <f t="shared" si="9"/>
        <v>148.17292028593283</v>
      </c>
      <c r="P43" s="22">
        <f t="shared" si="9"/>
        <v>166.80908978825764</v>
      </c>
      <c r="Q43" s="22">
        <f t="shared" si="9"/>
        <v>192.3457204257314</v>
      </c>
    </row>
    <row r="44" spans="1:17" ht="11.45" customHeight="1" x14ac:dyDescent="0.25">
      <c r="A44" s="62" t="s">
        <v>59</v>
      </c>
      <c r="B44" s="70">
        <v>26.537669632117922</v>
      </c>
      <c r="C44" s="70">
        <v>27.221558925918188</v>
      </c>
      <c r="D44" s="70">
        <v>27.962427791059131</v>
      </c>
      <c r="E44" s="70">
        <v>28.771346254379377</v>
      </c>
      <c r="F44" s="70">
        <v>29.566057354745638</v>
      </c>
      <c r="G44" s="70">
        <v>27.048869236338856</v>
      </c>
      <c r="H44" s="70">
        <v>23.819240579920685</v>
      </c>
      <c r="I44" s="70">
        <v>20.789149476214316</v>
      </c>
      <c r="J44" s="70">
        <v>18.20069503475219</v>
      </c>
      <c r="K44" s="70">
        <v>15.282019447883766</v>
      </c>
      <c r="L44" s="70">
        <v>11.731375879260471</v>
      </c>
      <c r="M44" s="70">
        <v>12.736966491986289</v>
      </c>
      <c r="N44" s="70">
        <v>11.991201176728589</v>
      </c>
      <c r="O44" s="70">
        <v>11.068411107472379</v>
      </c>
      <c r="P44" s="70">
        <v>10.108875693634722</v>
      </c>
      <c r="Q44" s="70">
        <v>12.180948170242527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0.95789057523464616</v>
      </c>
      <c r="P45" s="70">
        <v>1.2933396292674639</v>
      </c>
      <c r="Q45" s="70">
        <v>2.8813475576580552</v>
      </c>
    </row>
    <row r="46" spans="1:17" ht="11.45" customHeight="1" x14ac:dyDescent="0.25">
      <c r="A46" s="62" t="s">
        <v>58</v>
      </c>
      <c r="B46" s="70">
        <v>70.245298005916737</v>
      </c>
      <c r="C46" s="70">
        <v>67.433968255537792</v>
      </c>
      <c r="D46" s="70">
        <v>69.92888830834525</v>
      </c>
      <c r="E46" s="70">
        <v>85.401937400844375</v>
      </c>
      <c r="F46" s="70">
        <v>104.40091643195214</v>
      </c>
      <c r="G46" s="70">
        <v>101.34602679934802</v>
      </c>
      <c r="H46" s="70">
        <v>112.45757296279618</v>
      </c>
      <c r="I46" s="70">
        <v>124.93092436558821</v>
      </c>
      <c r="J46" s="70">
        <v>140.57960861313632</v>
      </c>
      <c r="K46" s="70">
        <v>135.3605229915957</v>
      </c>
      <c r="L46" s="70">
        <v>134.11033174734516</v>
      </c>
      <c r="M46" s="70">
        <v>140.89062638237027</v>
      </c>
      <c r="N46" s="70">
        <v>157.33644637305866</v>
      </c>
      <c r="O46" s="70">
        <v>137.10450917846046</v>
      </c>
      <c r="P46" s="70">
        <v>156.70021409462291</v>
      </c>
      <c r="Q46" s="70">
        <v>180.16477225548888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0.38030626874273554</v>
      </c>
      <c r="K47" s="70">
        <v>0.35384314176700399</v>
      </c>
      <c r="L47" s="70">
        <v>1.2553767193445715</v>
      </c>
      <c r="M47" s="70">
        <v>1.60409131981689</v>
      </c>
      <c r="N47" s="70">
        <v>8.0666207829841614</v>
      </c>
      <c r="O47" s="70">
        <v>8.8631537354988055</v>
      </c>
      <c r="P47" s="70">
        <v>8.9898373558206188</v>
      </c>
      <c r="Q47" s="70">
        <v>10.658230257816065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</row>
    <row r="52" spans="1:17" ht="11.45" customHeight="1" x14ac:dyDescent="0.25">
      <c r="A52" s="19" t="s">
        <v>76</v>
      </c>
      <c r="B52" s="21">
        <f>B53+B55</f>
        <v>245.38444432897495</v>
      </c>
      <c r="C52" s="21">
        <f t="shared" ref="C52:Q52" si="10">C53+C55</f>
        <v>297.80583316027707</v>
      </c>
      <c r="D52" s="21">
        <f t="shared" si="10"/>
        <v>256.06321707293534</v>
      </c>
      <c r="E52" s="21">
        <f t="shared" si="10"/>
        <v>456.29283397900235</v>
      </c>
      <c r="F52" s="21">
        <f t="shared" si="10"/>
        <v>502.4327731533499</v>
      </c>
      <c r="G52" s="21">
        <f t="shared" si="10"/>
        <v>595.58792896525597</v>
      </c>
      <c r="H52" s="21">
        <f t="shared" si="10"/>
        <v>579.13180343646673</v>
      </c>
      <c r="I52" s="21">
        <f t="shared" si="10"/>
        <v>460.86659000247369</v>
      </c>
      <c r="J52" s="21">
        <f t="shared" si="10"/>
        <v>539.40564179633373</v>
      </c>
      <c r="K52" s="21">
        <f t="shared" si="10"/>
        <v>476.40824150259755</v>
      </c>
      <c r="L52" s="21">
        <f t="shared" si="10"/>
        <v>465.4218548738059</v>
      </c>
      <c r="M52" s="21">
        <f t="shared" si="10"/>
        <v>451.99098195993236</v>
      </c>
      <c r="N52" s="21">
        <f t="shared" si="10"/>
        <v>526.99547748273346</v>
      </c>
      <c r="O52" s="21">
        <f t="shared" si="10"/>
        <v>436.61627862745672</v>
      </c>
      <c r="P52" s="21">
        <f t="shared" si="10"/>
        <v>505.38041683118888</v>
      </c>
      <c r="Q52" s="21">
        <f t="shared" si="10"/>
        <v>577.20496931941796</v>
      </c>
    </row>
    <row r="53" spans="1:17" ht="11.45" customHeight="1" x14ac:dyDescent="0.25">
      <c r="A53" s="17" t="s">
        <v>23</v>
      </c>
      <c r="B53" s="20">
        <v>120.20308406458946</v>
      </c>
      <c r="C53" s="20">
        <v>140.7050215308434</v>
      </c>
      <c r="D53" s="20">
        <v>131.64257661838835</v>
      </c>
      <c r="E53" s="20">
        <v>246.59040196294399</v>
      </c>
      <c r="F53" s="20">
        <v>276.83292191157216</v>
      </c>
      <c r="G53" s="20">
        <v>317.66993686254096</v>
      </c>
      <c r="H53" s="20">
        <v>366.30604828395286</v>
      </c>
      <c r="I53" s="20">
        <v>328.72404068768975</v>
      </c>
      <c r="J53" s="20">
        <v>425.63295154515021</v>
      </c>
      <c r="K53" s="20">
        <v>370.24770866726095</v>
      </c>
      <c r="L53" s="20">
        <v>351.17261060242492</v>
      </c>
      <c r="M53" s="20">
        <v>347.8420765162283</v>
      </c>
      <c r="N53" s="20">
        <v>368.0454940012462</v>
      </c>
      <c r="O53" s="20">
        <v>342.52235785256875</v>
      </c>
      <c r="P53" s="20">
        <v>352.85575568772487</v>
      </c>
      <c r="Q53" s="20">
        <v>387.16769792003703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1.0267751721018583</v>
      </c>
      <c r="I54" s="20">
        <v>0.40730177026402026</v>
      </c>
      <c r="J54" s="20">
        <v>1.1514534807217254</v>
      </c>
      <c r="K54" s="20">
        <v>0.96785687267913567</v>
      </c>
      <c r="L54" s="20">
        <v>3.2872480000443254</v>
      </c>
      <c r="M54" s="20">
        <v>3.9603092834044165</v>
      </c>
      <c r="N54" s="20">
        <v>18.869648447217614</v>
      </c>
      <c r="O54" s="20">
        <v>22.152938301396343</v>
      </c>
      <c r="P54" s="20">
        <v>20.269810773482526</v>
      </c>
      <c r="Q54" s="20">
        <v>23.020110762408706</v>
      </c>
    </row>
    <row r="55" spans="1:17" ht="11.45" customHeight="1" x14ac:dyDescent="0.25">
      <c r="A55" s="17" t="s">
        <v>22</v>
      </c>
      <c r="B55" s="20">
        <v>125.18136026438549</v>
      </c>
      <c r="C55" s="20">
        <v>157.10081162943368</v>
      </c>
      <c r="D55" s="20">
        <v>124.420640454547</v>
      </c>
      <c r="E55" s="20">
        <v>209.70243201605837</v>
      </c>
      <c r="F55" s="20">
        <v>225.59985124177777</v>
      </c>
      <c r="G55" s="20">
        <v>277.917992102715</v>
      </c>
      <c r="H55" s="20">
        <v>212.82575515251381</v>
      </c>
      <c r="I55" s="20">
        <v>132.14254931478391</v>
      </c>
      <c r="J55" s="20">
        <v>113.77269025118352</v>
      </c>
      <c r="K55" s="20">
        <v>106.16053283533662</v>
      </c>
      <c r="L55" s="20">
        <v>114.24924427138099</v>
      </c>
      <c r="M55" s="20">
        <v>104.14890544370405</v>
      </c>
      <c r="N55" s="20">
        <v>158.94998348148724</v>
      </c>
      <c r="O55" s="20">
        <v>94.093920774888005</v>
      </c>
      <c r="P55" s="20">
        <v>152.52466114346402</v>
      </c>
      <c r="Q55" s="20">
        <v>190.03727139938093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0.59656181599555536</v>
      </c>
      <c r="I56" s="69">
        <v>0.16372971733529695</v>
      </c>
      <c r="J56" s="69">
        <v>0.30778622690095775</v>
      </c>
      <c r="K56" s="69">
        <v>0.27751205181474509</v>
      </c>
      <c r="L56" s="69">
        <v>1.069461536574285</v>
      </c>
      <c r="M56" s="69">
        <v>1.1857733866358946</v>
      </c>
      <c r="N56" s="69">
        <v>8.1493466375017078</v>
      </c>
      <c r="O56" s="69">
        <v>6.0856080593716397</v>
      </c>
      <c r="P56" s="69">
        <v>8.7617842980678091</v>
      </c>
      <c r="Q56" s="69">
        <v>11.29918394561725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10.731129587309486</v>
      </c>
      <c r="C60" s="71">
        <f>IF(C17=0,"",C17/TrRoad_act!C30*100)</f>
        <v>10.875384075270919</v>
      </c>
      <c r="D60" s="71">
        <f>IF(D17=0,"",D17/TrRoad_act!D30*100)</f>
        <v>10.510764939708723</v>
      </c>
      <c r="E60" s="71">
        <f>IF(E17=0,"",E17/TrRoad_act!E30*100)</f>
        <v>10.894475134269435</v>
      </c>
      <c r="F60" s="71">
        <f>IF(F17=0,"",F17/TrRoad_act!F30*100)</f>
        <v>10.443898368359642</v>
      </c>
      <c r="G60" s="71">
        <f>IF(G17=0,"",G17/TrRoad_act!G30*100)</f>
        <v>10.554057914766817</v>
      </c>
      <c r="H60" s="71">
        <f>IF(H17=0,"",H17/TrRoad_act!H30*100)</f>
        <v>10.05503691558151</v>
      </c>
      <c r="I60" s="71">
        <f>IF(I17=0,"",I17/TrRoad_act!I30*100)</f>
        <v>9.5678508014147408</v>
      </c>
      <c r="J60" s="71">
        <f>IF(J17=0,"",J17/TrRoad_act!J30*100)</f>
        <v>9.4584852240714827</v>
      </c>
      <c r="K60" s="71">
        <f>IF(K17=0,"",K17/TrRoad_act!K30*100)</f>
        <v>9.1778120454726686</v>
      </c>
      <c r="L60" s="71">
        <f>IF(L17=0,"",L17/TrRoad_act!L30*100)</f>
        <v>9.0170055831153491</v>
      </c>
      <c r="M60" s="71">
        <f>IF(M17=0,"",M17/TrRoad_act!M30*100)</f>
        <v>8.8838445187511184</v>
      </c>
      <c r="N60" s="71">
        <f>IF(N17=0,"",N17/TrRoad_act!N30*100)</f>
        <v>8.9247144297183016</v>
      </c>
      <c r="O60" s="71">
        <f>IF(O17=0,"",O17/TrRoad_act!O30*100)</f>
        <v>8.5729796326761711</v>
      </c>
      <c r="P60" s="71">
        <f>IF(P17=0,"",P17/TrRoad_act!P30*100)</f>
        <v>8.6364555181349871</v>
      </c>
      <c r="Q60" s="71">
        <f>IF(Q17=0,"",Q17/TrRoad_act!Q30*100)</f>
        <v>8.5324401703883019</v>
      </c>
    </row>
    <row r="61" spans="1:17" ht="11.45" customHeight="1" x14ac:dyDescent="0.25">
      <c r="A61" s="25" t="s">
        <v>39</v>
      </c>
      <c r="B61" s="24">
        <f>IF(B18=0,"",B18/TrRoad_act!B31*100)</f>
        <v>9.7164885594678161</v>
      </c>
      <c r="C61" s="24">
        <f>IF(C18=0,"",C18/TrRoad_act!C31*100)</f>
        <v>9.5561020547768933</v>
      </c>
      <c r="D61" s="24">
        <f>IF(D18=0,"",D18/TrRoad_act!D31*100)</f>
        <v>9.5531797303325199</v>
      </c>
      <c r="E61" s="24">
        <f>IF(E18=0,"",E18/TrRoad_act!E31*100)</f>
        <v>8.9938041397144364</v>
      </c>
      <c r="F61" s="24">
        <f>IF(F18=0,"",F18/TrRoad_act!F31*100)</f>
        <v>8.5262347554704707</v>
      </c>
      <c r="G61" s="24">
        <f>IF(G18=0,"",G18/TrRoad_act!G31*100)</f>
        <v>8.3865899795041763</v>
      </c>
      <c r="H61" s="24">
        <f>IF(H18=0,"",H18/TrRoad_act!H31*100)</f>
        <v>8.191943379544373</v>
      </c>
      <c r="I61" s="24">
        <f>IF(I18=0,"",I18/TrRoad_act!I31*100)</f>
        <v>8.1610595749228292</v>
      </c>
      <c r="J61" s="24">
        <f>IF(J18=0,"",J18/TrRoad_act!J31*100)</f>
        <v>7.8331904733414808</v>
      </c>
      <c r="K61" s="24">
        <f>IF(K18=0,"",K18/TrRoad_act!K31*100)</f>
        <v>7.8111052806837629</v>
      </c>
      <c r="L61" s="24">
        <f>IF(L18=0,"",L18/TrRoad_act!L31*100)</f>
        <v>7.6729130685487288</v>
      </c>
      <c r="M61" s="24">
        <f>IF(M18=0,"",M18/TrRoad_act!M31*100)</f>
        <v>7.6574369705276091</v>
      </c>
      <c r="N61" s="24">
        <f>IF(N18=0,"",N18/TrRoad_act!N31*100)</f>
        <v>7.4691209434867387</v>
      </c>
      <c r="O61" s="24">
        <f>IF(O18=0,"",O18/TrRoad_act!O31*100)</f>
        <v>7.4501569884951619</v>
      </c>
      <c r="P61" s="24">
        <f>IF(P18=0,"",P18/TrRoad_act!P31*100)</f>
        <v>7.3692314955966554</v>
      </c>
      <c r="Q61" s="24">
        <f>IF(Q18=0,"",Q18/TrRoad_act!Q31*100)</f>
        <v>7.195978107899963</v>
      </c>
    </row>
    <row r="62" spans="1:17" ht="11.45" customHeight="1" x14ac:dyDescent="0.25">
      <c r="A62" s="23" t="s">
        <v>30</v>
      </c>
      <c r="B62" s="22">
        <f>IF(B19=0,"",B19/TrRoad_act!B32*100)</f>
        <v>4.6017243343714656</v>
      </c>
      <c r="C62" s="22">
        <f>IF(C19=0,"",C19/TrRoad_act!C32*100)</f>
        <v>4.5966115533384189</v>
      </c>
      <c r="D62" s="22">
        <f>IF(D19=0,"",D19/TrRoad_act!D32*100)</f>
        <v>4.5864383106882052</v>
      </c>
      <c r="E62" s="22">
        <f>IF(E19=0,"",E19/TrRoad_act!E32*100)</f>
        <v>4.5708304640722339</v>
      </c>
      <c r="F62" s="22">
        <f>IF(F19=0,"",F19/TrRoad_act!F32*100)</f>
        <v>4.3530121098097618</v>
      </c>
      <c r="G62" s="22">
        <f>IF(G19=0,"",G19/TrRoad_act!G32*100)</f>
        <v>4.3542602992331547</v>
      </c>
      <c r="H62" s="22">
        <f>IF(H19=0,"",H19/TrRoad_act!H32*100)</f>
        <v>4.3538842472355492</v>
      </c>
      <c r="I62" s="22">
        <f>IF(I19=0,"",I19/TrRoad_act!I32*100)</f>
        <v>4.2751343278596314</v>
      </c>
      <c r="J62" s="22">
        <f>IF(J19=0,"",J19/TrRoad_act!J32*100)</f>
        <v>4.1863351474782426</v>
      </c>
      <c r="K62" s="22">
        <f>IF(K19=0,"",K19/TrRoad_act!K32*100)</f>
        <v>4.1266149316676195</v>
      </c>
      <c r="L62" s="22">
        <f>IF(L19=0,"",L19/TrRoad_act!L32*100)</f>
        <v>4.083097136241161</v>
      </c>
      <c r="M62" s="22">
        <f>IF(M19=0,"",M19/TrRoad_act!M32*100)</f>
        <v>4.0347014729649038</v>
      </c>
      <c r="N62" s="22">
        <f>IF(N19=0,"",N19/TrRoad_act!N32*100)</f>
        <v>3.9821083817348999</v>
      </c>
      <c r="O62" s="22">
        <f>IF(O19=0,"",O19/TrRoad_act!O32*100)</f>
        <v>3.9317362810696137</v>
      </c>
      <c r="P62" s="22">
        <f>IF(P19=0,"",P19/TrRoad_act!P32*100)</f>
        <v>3.8903168846026097</v>
      </c>
      <c r="Q62" s="22">
        <f>IF(Q19=0,"",Q19/TrRoad_act!Q32*100)</f>
        <v>3.8435902593713647</v>
      </c>
    </row>
    <row r="63" spans="1:17" ht="11.45" customHeight="1" x14ac:dyDescent="0.25">
      <c r="A63" s="19" t="s">
        <v>29</v>
      </c>
      <c r="B63" s="21">
        <f>IF(B21=0,"",B21/TrRoad_act!B33*100)</f>
        <v>8.08658653222213</v>
      </c>
      <c r="C63" s="21">
        <f>IF(C21=0,"",C21/TrRoad_act!C33*100)</f>
        <v>7.8907472693100642</v>
      </c>
      <c r="D63" s="21">
        <f>IF(D21=0,"",D21/TrRoad_act!D33*100)</f>
        <v>7.8284338931444903</v>
      </c>
      <c r="E63" s="21">
        <f>IF(E21=0,"",E21/TrRoad_act!E33*100)</f>
        <v>7.6073333946388431</v>
      </c>
      <c r="F63" s="21">
        <f>IF(F21=0,"",F21/TrRoad_act!F33*100)</f>
        <v>7.364637524916084</v>
      </c>
      <c r="G63" s="21">
        <f>IF(G21=0,"",G21/TrRoad_act!G33*100)</f>
        <v>7.2687565451006559</v>
      </c>
      <c r="H63" s="21">
        <f>IF(H21=0,"",H21/TrRoad_act!H33*100)</f>
        <v>7.222911172548879</v>
      </c>
      <c r="I63" s="21">
        <f>IF(I21=0,"",I21/TrRoad_act!I33*100)</f>
        <v>7.1202801890346583</v>
      </c>
      <c r="J63" s="21">
        <f>IF(J21=0,"",J21/TrRoad_act!J33*100)</f>
        <v>6.9563704189938802</v>
      </c>
      <c r="K63" s="21">
        <f>IF(K21=0,"",K21/TrRoad_act!K33*100)</f>
        <v>6.9361195507697539</v>
      </c>
      <c r="L63" s="21">
        <f>IF(L21=0,"",L21/TrRoad_act!L33*100)</f>
        <v>6.8735773185371123</v>
      </c>
      <c r="M63" s="21">
        <f>IF(M21=0,"",M21/TrRoad_act!M33*100)</f>
        <v>6.7845123390063629</v>
      </c>
      <c r="N63" s="21">
        <f>IF(N21=0,"",N21/TrRoad_act!N33*100)</f>
        <v>6.7263849783010015</v>
      </c>
      <c r="O63" s="21">
        <f>IF(O21=0,"",O21/TrRoad_act!O33*100)</f>
        <v>6.6933074850588232</v>
      </c>
      <c r="P63" s="21">
        <f>IF(P21=0,"",P21/TrRoad_act!P33*100)</f>
        <v>6.6945818666910908</v>
      </c>
      <c r="Q63" s="21">
        <f>IF(Q21=0,"",Q21/TrRoad_act!Q33*100)</f>
        <v>6.5622863608643751</v>
      </c>
    </row>
    <row r="64" spans="1:17" ht="11.45" customHeight="1" x14ac:dyDescent="0.25">
      <c r="A64" s="62" t="s">
        <v>59</v>
      </c>
      <c r="B64" s="70">
        <f>IF(B22=0,"",B22/TrRoad_act!B34*100)</f>
        <v>8.4723403192699678</v>
      </c>
      <c r="C64" s="70">
        <f>IF(C22=0,"",C22/TrRoad_act!C34*100)</f>
        <v>8.2209693284565475</v>
      </c>
      <c r="D64" s="70">
        <f>IF(D22=0,"",D22/TrRoad_act!D34*100)</f>
        <v>8.2768586118112282</v>
      </c>
      <c r="E64" s="70">
        <f>IF(E22=0,"",E22/TrRoad_act!E34*100)</f>
        <v>8.2500526331770576</v>
      </c>
      <c r="F64" s="70">
        <f>IF(F22=0,"",F22/TrRoad_act!F34*100)</f>
        <v>8.3025880232484361</v>
      </c>
      <c r="G64" s="70">
        <f>IF(G22=0,"",G22/TrRoad_act!G34*100)</f>
        <v>8.3873672890346036</v>
      </c>
      <c r="H64" s="70">
        <f>IF(H22=0,"",H22/TrRoad_act!H34*100)</f>
        <v>8.5388021070429261</v>
      </c>
      <c r="I64" s="70">
        <f>IF(I22=0,"",I22/TrRoad_act!I34*100)</f>
        <v>8.5197991291335295</v>
      </c>
      <c r="J64" s="70">
        <f>IF(J22=0,"",J22/TrRoad_act!J34*100)</f>
        <v>8.4633930501250543</v>
      </c>
      <c r="K64" s="70">
        <f>IF(K22=0,"",K22/TrRoad_act!K34*100)</f>
        <v>8.2287991270822474</v>
      </c>
      <c r="L64" s="70">
        <f>IF(L22=0,"",L22/TrRoad_act!L34*100)</f>
        <v>8.2910054466922656</v>
      </c>
      <c r="M64" s="70">
        <f>IF(M22=0,"",M22/TrRoad_act!M34*100)</f>
        <v>8.0876914484983882</v>
      </c>
      <c r="N64" s="70">
        <f>IF(N22=0,"",N22/TrRoad_act!N34*100)</f>
        <v>8.1215868753680578</v>
      </c>
      <c r="O64" s="70">
        <f>IF(O22=0,"",O22/TrRoad_act!O34*100)</f>
        <v>7.7389169904699653</v>
      </c>
      <c r="P64" s="70">
        <f>IF(P22=0,"",P22/TrRoad_act!P34*100)</f>
        <v>7.9461137074613868</v>
      </c>
      <c r="Q64" s="70">
        <f>IF(Q22=0,"",Q22/TrRoad_act!Q34*100)</f>
        <v>7.9906241003377687</v>
      </c>
    </row>
    <row r="65" spans="1:17" ht="11.45" customHeight="1" x14ac:dyDescent="0.25">
      <c r="A65" s="62" t="s">
        <v>58</v>
      </c>
      <c r="B65" s="70">
        <f>IF(B24=0,"",B24/TrRoad_act!B35*100)</f>
        <v>6.199477098073924</v>
      </c>
      <c r="C65" s="70">
        <f>IF(C24=0,"",C24/TrRoad_act!C35*100)</f>
        <v>5.9785426593242201</v>
      </c>
      <c r="D65" s="70">
        <f>IF(D24=0,"",D24/TrRoad_act!D35*100)</f>
        <v>5.9192065005309562</v>
      </c>
      <c r="E65" s="70">
        <f>IF(E24=0,"",E24/TrRoad_act!E35*100)</f>
        <v>5.7339713442264912</v>
      </c>
      <c r="F65" s="70">
        <f>IF(F24=0,"",F24/TrRoad_act!F35*100)</f>
        <v>5.6961843667361309</v>
      </c>
      <c r="G65" s="70">
        <f>IF(G24=0,"",G24/TrRoad_act!G35*100)</f>
        <v>5.7318972722062638</v>
      </c>
      <c r="H65" s="70">
        <f>IF(H24=0,"",H24/TrRoad_act!H35*100)</f>
        <v>5.8042164426460108</v>
      </c>
      <c r="I65" s="70">
        <f>IF(I24=0,"",I24/TrRoad_act!I35*100)</f>
        <v>5.8041130814863511</v>
      </c>
      <c r="J65" s="70">
        <f>IF(J24=0,"",J24/TrRoad_act!J35*100)</f>
        <v>5.7923849863631274</v>
      </c>
      <c r="K65" s="70">
        <f>IF(K24=0,"",K24/TrRoad_act!K35*100)</f>
        <v>5.6363698287707233</v>
      </c>
      <c r="L65" s="70">
        <f>IF(L24=0,"",L24/TrRoad_act!L35*100)</f>
        <v>5.7054642901058328</v>
      </c>
      <c r="M65" s="70">
        <f>IF(M24=0,"",M24/TrRoad_act!M35*100)</f>
        <v>5.6770628713373936</v>
      </c>
      <c r="N65" s="70">
        <f>IF(N24=0,"",N24/TrRoad_act!N35*100)</f>
        <v>5.7538070181375929</v>
      </c>
      <c r="O65" s="70">
        <f>IF(O24=0,"",O24/TrRoad_act!O35*100)</f>
        <v>5.5294311711933188</v>
      </c>
      <c r="P65" s="70">
        <f>IF(P24=0,"",P24/TrRoad_act!P35*100)</f>
        <v>5.7109927973632493</v>
      </c>
      <c r="Q65" s="70">
        <f>IF(Q24=0,"",Q24/TrRoad_act!Q35*100)</f>
        <v>5.7602502447525596</v>
      </c>
    </row>
    <row r="66" spans="1:17" ht="11.45" customHeight="1" x14ac:dyDescent="0.25">
      <c r="A66" s="62" t="s">
        <v>57</v>
      </c>
      <c r="B66" s="70">
        <f>IF(B26=0,"",B26/TrRoad_act!B36*100)</f>
        <v>8.7741334002957316</v>
      </c>
      <c r="C66" s="70">
        <f>IF(C26=0,"",C26/TrRoad_act!C36*100)</f>
        <v>9.0072212492317068</v>
      </c>
      <c r="D66" s="70">
        <f>IF(D26=0,"",D26/TrRoad_act!D36*100)</f>
        <v>8.5946976394965962</v>
      </c>
      <c r="E66" s="70">
        <f>IF(E26=0,"",E26/TrRoad_act!E36*100)</f>
        <v>8.5788617010584023</v>
      </c>
      <c r="F66" s="70">
        <f>IF(F26=0,"",F26/TrRoad_act!F36*100)</f>
        <v>8.3776197866412794</v>
      </c>
      <c r="G66" s="70">
        <f>IF(G26=0,"",G26/TrRoad_act!G36*100)</f>
        <v>7.9835772403964471</v>
      </c>
      <c r="H66" s="70">
        <f>IF(H26=0,"",H26/TrRoad_act!H36*100)</f>
        <v>7.5399237020838079</v>
      </c>
      <c r="I66" s="70">
        <f>IF(I26=0,"",I26/TrRoad_act!I36*100)</f>
        <v>7.3002818466131298</v>
      </c>
      <c r="J66" s="70">
        <f>IF(J26=0,"",J26/TrRoad_act!J36*100)</f>
        <v>7.0856082470102972</v>
      </c>
      <c r="K66" s="70">
        <f>IF(K26=0,"",K26/TrRoad_act!K36*100)</f>
        <v>7.5486791242450018</v>
      </c>
      <c r="L66" s="70">
        <f>IF(L26=0,"",L26/TrRoad_act!L36*100)</f>
        <v>7.2191503483192792</v>
      </c>
      <c r="M66" s="70">
        <f>IF(M26=0,"",M26/TrRoad_act!M36*100)</f>
        <v>7.6198157184562589</v>
      </c>
      <c r="N66" s="70">
        <f>IF(N26=0,"",N26/TrRoad_act!N36*100)</f>
        <v>7.425213339221008</v>
      </c>
      <c r="O66" s="70">
        <f>IF(O26=0,"",O26/TrRoad_act!O36*100)</f>
        <v>8.4078559658738552</v>
      </c>
      <c r="P66" s="70">
        <f>IF(P26=0,"",P26/TrRoad_act!P36*100)</f>
        <v>7.5805401970266724</v>
      </c>
      <c r="Q66" s="70">
        <f>IF(Q26=0,"",Q26/TrRoad_act!Q36*100)</f>
        <v>7.0002463581519176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>
        <f>IF(F27=0,"",F27/TrRoad_act!F37*100)</f>
        <v>9.5815804325473231</v>
      </c>
      <c r="G67" s="70">
        <f>IF(G27=0,"",G27/TrRoad_act!G37*100)</f>
        <v>9.5515430716387097</v>
      </c>
      <c r="H67" s="70">
        <f>IF(H27=0,"",H27/TrRoad_act!H37*100)</f>
        <v>9.5447857253133321</v>
      </c>
      <c r="I67" s="70">
        <f>IF(I27=0,"",I27/TrRoad_act!I37*100)</f>
        <v>9.5136870579075392</v>
      </c>
      <c r="J67" s="70">
        <f>IF(J27=0,"",J27/TrRoad_act!J37*100)</f>
        <v>9.5306689041472641</v>
      </c>
      <c r="K67" s="70">
        <f>IF(K27=0,"",K27/TrRoad_act!K37*100)</f>
        <v>9.288433523138993</v>
      </c>
      <c r="L67" s="70">
        <f>IF(L27=0,"",L27/TrRoad_act!L37*100)</f>
        <v>8.3528764356645233</v>
      </c>
      <c r="M67" s="70">
        <f>IF(M27=0,"",M27/TrRoad_act!M37*100)</f>
        <v>8.2323117284896039</v>
      </c>
      <c r="N67" s="70">
        <f>IF(N27=0,"",N27/TrRoad_act!N37*100)</f>
        <v>8.1776264097024036</v>
      </c>
      <c r="O67" s="70">
        <f>IF(O27=0,"",O27/TrRoad_act!O37*100)</f>
        <v>8.1775597054624338</v>
      </c>
      <c r="P67" s="70">
        <f>IF(P27=0,"",P27/TrRoad_act!P37*100)</f>
        <v>8.0465317528547082</v>
      </c>
      <c r="Q67" s="70">
        <f>IF(Q27=0,"",Q27/TrRoad_act!Q37*100)</f>
        <v>7.9132580739598612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 t="str">
        <f>IF(P29=0,"",P29/TrRoad_act!P38*100)</f>
        <v/>
      </c>
      <c r="Q68" s="70" t="str">
        <f>IF(Q29=0,"",Q29/TrRoad_act!Q38*100)</f>
        <v/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 t="str">
        <f>IF(M32=0,"",M32/TrRoad_act!M39*100)</f>
        <v/>
      </c>
      <c r="N69" s="70" t="str">
        <f>IF(N32=0,"",N32/TrRoad_act!N39*100)</f>
        <v/>
      </c>
      <c r="O69" s="70" t="str">
        <f>IF(O32=0,"",O32/TrRoad_act!O39*100)</f>
        <v/>
      </c>
      <c r="P69" s="70" t="str">
        <f>IF(P32=0,"",P32/TrRoad_act!P39*100)</f>
        <v/>
      </c>
      <c r="Q69" s="70" t="str">
        <f>IF(Q32=0,"",Q32/TrRoad_act!Q39*100)</f>
        <v/>
      </c>
    </row>
    <row r="70" spans="1:17" ht="11.45" customHeight="1" x14ac:dyDescent="0.25">
      <c r="A70" s="19" t="s">
        <v>28</v>
      </c>
      <c r="B70" s="21">
        <f>IF(B33=0,"",B33/TrRoad_act!B40*100)</f>
        <v>57.757125412977352</v>
      </c>
      <c r="C70" s="21">
        <f>IF(C33=0,"",C33/TrRoad_act!C40*100)</f>
        <v>57.37316035911536</v>
      </c>
      <c r="D70" s="21">
        <f>IF(D33=0,"",D33/TrRoad_act!D40*100)</f>
        <v>56.582075134946145</v>
      </c>
      <c r="E70" s="21">
        <f>IF(E33=0,"",E33/TrRoad_act!E40*100)</f>
        <v>56.616761449458153</v>
      </c>
      <c r="F70" s="21">
        <f>IF(F33=0,"",F33/TrRoad_act!F40*100)</f>
        <v>56.538731424512619</v>
      </c>
      <c r="G70" s="21">
        <f>IF(G33=0,"",G33/TrRoad_act!G40*100)</f>
        <v>55.932153421313032</v>
      </c>
      <c r="H70" s="21">
        <f>IF(H33=0,"",H33/TrRoad_act!H40*100)</f>
        <v>55.612601305012873</v>
      </c>
      <c r="I70" s="21">
        <f>IF(I33=0,"",I33/TrRoad_act!I40*100)</f>
        <v>55.189595481667261</v>
      </c>
      <c r="J70" s="21">
        <f>IF(J33=0,"",J33/TrRoad_act!J40*100)</f>
        <v>54.975968784082255</v>
      </c>
      <c r="K70" s="21">
        <f>IF(K33=0,"",K33/TrRoad_act!K40*100)</f>
        <v>54.425687047527184</v>
      </c>
      <c r="L70" s="21">
        <f>IF(L33=0,"",L33/TrRoad_act!L40*100)</f>
        <v>53.923605600671131</v>
      </c>
      <c r="M70" s="21">
        <f>IF(M33=0,"",M33/TrRoad_act!M40*100)</f>
        <v>53.446632875396105</v>
      </c>
      <c r="N70" s="21">
        <f>IF(N33=0,"",N33/TrRoad_act!N40*100)</f>
        <v>53.402387281022321</v>
      </c>
      <c r="O70" s="21">
        <f>IF(O33=0,"",O33/TrRoad_act!O40*100)</f>
        <v>52.292535741380689</v>
      </c>
      <c r="P70" s="21">
        <f>IF(P33=0,"",P33/TrRoad_act!P40*100)</f>
        <v>51.785557950429414</v>
      </c>
      <c r="Q70" s="21">
        <f>IF(Q33=0,"",Q33/TrRoad_act!Q40*100)</f>
        <v>51.790619531365465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57.757125412977352</v>
      </c>
      <c r="C72" s="20">
        <f>IF(C36=0,"",C36/TrRoad_act!C42*100)</f>
        <v>57.37316035911536</v>
      </c>
      <c r="D72" s="20">
        <f>IF(D36=0,"",D36/TrRoad_act!D42*100)</f>
        <v>56.582075134946145</v>
      </c>
      <c r="E72" s="20">
        <f>IF(E36=0,"",E36/TrRoad_act!E42*100)</f>
        <v>56.616761449458153</v>
      </c>
      <c r="F72" s="20">
        <f>IF(F36=0,"",F36/TrRoad_act!F42*100)</f>
        <v>56.626262668989327</v>
      </c>
      <c r="G72" s="20">
        <f>IF(G36=0,"",G36/TrRoad_act!G42*100)</f>
        <v>56.140534958871712</v>
      </c>
      <c r="H72" s="20">
        <f>IF(H36=0,"",H36/TrRoad_act!H42*100)</f>
        <v>56.068566793869159</v>
      </c>
      <c r="I72" s="20">
        <f>IF(I36=0,"",I36/TrRoad_act!I42*100)</f>
        <v>55.721326421471538</v>
      </c>
      <c r="J72" s="20">
        <f>IF(J36=0,"",J36/TrRoad_act!J42*100)</f>
        <v>55.571209831965028</v>
      </c>
      <c r="K72" s="20">
        <f>IF(K36=0,"",K36/TrRoad_act!K42*100)</f>
        <v>55.240490417815003</v>
      </c>
      <c r="L72" s="20">
        <f>IF(L36=0,"",L36/TrRoad_act!L42*100)</f>
        <v>54.92249838446034</v>
      </c>
      <c r="M72" s="20">
        <f>IF(M36=0,"",M36/TrRoad_act!M42*100)</f>
        <v>54.497413413092254</v>
      </c>
      <c r="N72" s="20">
        <f>IF(N36=0,"",N36/TrRoad_act!N42*100)</f>
        <v>54.12583969653334</v>
      </c>
      <c r="O72" s="20">
        <f>IF(O36=0,"",O36/TrRoad_act!O42*100)</f>
        <v>54.240922723208271</v>
      </c>
      <c r="P72" s="20">
        <f>IF(P36=0,"",P36/TrRoad_act!P42*100)</f>
        <v>53.913771443802553</v>
      </c>
      <c r="Q72" s="20">
        <f>IF(Q36=0,"",Q36/TrRoad_act!Q42*100)</f>
        <v>53.52465465710349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>
        <f>IF(F39=0,"",F39/TrRoad_act!F44*100)</f>
        <v>43.75519516917204</v>
      </c>
      <c r="G74" s="20">
        <f>IF(G39=0,"",G39/TrRoad_act!G44*100)</f>
        <v>41.980650002037919</v>
      </c>
      <c r="H74" s="20">
        <f>IF(H39=0,"",H39/TrRoad_act!H44*100)</f>
        <v>39.618572470099373</v>
      </c>
      <c r="I74" s="20">
        <f>IF(I39=0,"",I39/TrRoad_act!I44*100)</f>
        <v>42.508014216223692</v>
      </c>
      <c r="J74" s="20">
        <f>IF(J39=0,"",J39/TrRoad_act!J44*100)</f>
        <v>42.210483574328734</v>
      </c>
      <c r="K74" s="20">
        <f>IF(K39=0,"",K39/TrRoad_act!K44*100)</f>
        <v>42.535041787617445</v>
      </c>
      <c r="L74" s="20">
        <f>IF(L39=0,"",L39/TrRoad_act!L44*100)</f>
        <v>44.487879468385742</v>
      </c>
      <c r="M74" s="20">
        <f>IF(M39=0,"",M39/TrRoad_act!M44*100)</f>
        <v>42.87096200306646</v>
      </c>
      <c r="N74" s="20">
        <f>IF(N39=0,"",N39/TrRoad_act!N44*100)</f>
        <v>46.669323358703274</v>
      </c>
      <c r="O74" s="20">
        <f>IF(O39=0,"",O39/TrRoad_act!O44*100)</f>
        <v>45.944482599305196</v>
      </c>
      <c r="P74" s="20">
        <f>IF(P39=0,"",P39/TrRoad_act!P44*100)</f>
        <v>46.175992339019032</v>
      </c>
      <c r="Q74" s="20">
        <f>IF(Q39=0,"",Q39/TrRoad_act!Q44*100)</f>
        <v>47.962085302102643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>
        <f>IF(J41=0,"",J41/TrRoad_act!J45*100)</f>
        <v>30.84677647177373</v>
      </c>
      <c r="K75" s="20">
        <f>IF(K41=0,"",K41/TrRoad_act!K45*100)</f>
        <v>30.803435119685961</v>
      </c>
      <c r="L75" s="20">
        <f>IF(L41=0,"",L41/TrRoad_act!L45*100)</f>
        <v>30.760961188191434</v>
      </c>
      <c r="M75" s="20">
        <f>IF(M41=0,"",M41/TrRoad_act!M45*100)</f>
        <v>30.812937442678525</v>
      </c>
      <c r="N75" s="20">
        <f>IF(N41=0,"",N41/TrRoad_act!N45*100)</f>
        <v>30.852556093826944</v>
      </c>
      <c r="O75" s="20">
        <f>IF(O41=0,"",O41/TrRoad_act!O45*100)</f>
        <v>30.515225435658472</v>
      </c>
      <c r="P75" s="20">
        <f>IF(P41=0,"",P41/TrRoad_act!P45*100)</f>
        <v>30.548561140372094</v>
      </c>
      <c r="Q75" s="20">
        <f>IF(Q41=0,"",Q41/TrRoad_act!Q45*100)</f>
        <v>30.605529200653692</v>
      </c>
    </row>
    <row r="76" spans="1:17" ht="11.45" customHeight="1" x14ac:dyDescent="0.25">
      <c r="A76" s="25" t="s">
        <v>18</v>
      </c>
      <c r="B76" s="24">
        <f>IF(B42=0,"",B42/TrRoad_act!B46*100)</f>
        <v>17.977760321904896</v>
      </c>
      <c r="C76" s="24">
        <f>IF(C42=0,"",C42/TrRoad_act!C46*100)</f>
        <v>20.425555124778111</v>
      </c>
      <c r="D76" s="24">
        <f>IF(D42=0,"",D42/TrRoad_act!D46*100)</f>
        <v>18.00632175429687</v>
      </c>
      <c r="E76" s="24">
        <f>IF(E42=0,"",E42/TrRoad_act!E46*100)</f>
        <v>24.350277385397927</v>
      </c>
      <c r="F76" s="24">
        <f>IF(F42=0,"",F42/TrRoad_act!F46*100)</f>
        <v>23.181753189386871</v>
      </c>
      <c r="G76" s="24">
        <f>IF(G42=0,"",G42/TrRoad_act!G46*100)</f>
        <v>26.531156381125825</v>
      </c>
      <c r="H76" s="24">
        <f>IF(H42=0,"",H42/TrRoad_act!H46*100)</f>
        <v>23.836411573321328</v>
      </c>
      <c r="I76" s="24">
        <f>IF(I42=0,"",I42/TrRoad_act!I46*100)</f>
        <v>19.50961256987863</v>
      </c>
      <c r="J76" s="24">
        <f>IF(J42=0,"",J42/TrRoad_act!J46*100)</f>
        <v>20.946971109542915</v>
      </c>
      <c r="K76" s="24">
        <f>IF(K42=0,"",K42/TrRoad_act!K46*100)</f>
        <v>19.663377644830163</v>
      </c>
      <c r="L76" s="24">
        <f>IF(L42=0,"",L42/TrRoad_act!L46*100)</f>
        <v>19.467649044910647</v>
      </c>
      <c r="M76" s="24">
        <f>IF(M42=0,"",M42/TrRoad_act!M46*100)</f>
        <v>17.666230036505954</v>
      </c>
      <c r="N76" s="24">
        <f>IF(N42=0,"",N42/TrRoad_act!N46*100)</f>
        <v>19.716059742114219</v>
      </c>
      <c r="O76" s="24">
        <f>IF(O42=0,"",O42/TrRoad_act!O46*100)</f>
        <v>16.110011319911987</v>
      </c>
      <c r="P76" s="24">
        <f>IF(P42=0,"",P42/TrRoad_act!P46*100)</f>
        <v>18.217392860468237</v>
      </c>
      <c r="Q76" s="24">
        <f>IF(Q42=0,"",Q42/TrRoad_act!Q46*100)</f>
        <v>18.730129940386071</v>
      </c>
    </row>
    <row r="77" spans="1:17" ht="11.45" customHeight="1" x14ac:dyDescent="0.25">
      <c r="A77" s="23" t="s">
        <v>27</v>
      </c>
      <c r="B77" s="22">
        <f>IF(B43=0,"",B43/TrRoad_act!B47*100)</f>
        <v>7.6151661804531114</v>
      </c>
      <c r="C77" s="22">
        <f>IF(C43=0,"",C43/TrRoad_act!C47*100)</f>
        <v>7.6895384770117996</v>
      </c>
      <c r="D77" s="22">
        <f>IF(D43=0,"",D43/TrRoad_act!D47*100)</f>
        <v>7.7674522787268403</v>
      </c>
      <c r="E77" s="22">
        <f>IF(E43=0,"",E43/TrRoad_act!E47*100)</f>
        <v>8.2019797810645105</v>
      </c>
      <c r="F77" s="22">
        <f>IF(F43=0,"",F43/TrRoad_act!F47*100)</f>
        <v>8.1388298972358566</v>
      </c>
      <c r="G77" s="22">
        <f>IF(G43=0,"",G43/TrRoad_act!G47*100)</f>
        <v>8.2933302289914401</v>
      </c>
      <c r="H77" s="22">
        <f>IF(H43=0,"",H43/TrRoad_act!H47*100)</f>
        <v>7.860640105185313</v>
      </c>
      <c r="I77" s="22">
        <f>IF(I43=0,"",I43/TrRoad_act!I47*100)</f>
        <v>7.5685789676613684</v>
      </c>
      <c r="J77" s="22">
        <f>IF(J43=0,"",J43/TrRoad_act!J47*100)</f>
        <v>7.6149127771242195</v>
      </c>
      <c r="K77" s="22">
        <f>IF(K43=0,"",K43/TrRoad_act!K47*100)</f>
        <v>7.2086884207420319</v>
      </c>
      <c r="L77" s="22">
        <f>IF(L43=0,"",L43/TrRoad_act!L47*100)</f>
        <v>7.0467689706503123</v>
      </c>
      <c r="M77" s="22">
        <f>IF(M43=0,"",M43/TrRoad_act!M47*100)</f>
        <v>6.6621691425829859</v>
      </c>
      <c r="N77" s="22">
        <f>IF(N43=0,"",N43/TrRoad_act!N47*100)</f>
        <v>6.9217259746532536</v>
      </c>
      <c r="O77" s="22">
        <f>IF(O43=0,"",O43/TrRoad_act!O47*100)</f>
        <v>6.0386952914219272</v>
      </c>
      <c r="P77" s="22">
        <f>IF(P43=0,"",P43/TrRoad_act!P47*100)</f>
        <v>6.4681589749315611</v>
      </c>
      <c r="Q77" s="22">
        <f>IF(Q43=0,"",Q43/TrRoad_act!Q47*100)</f>
        <v>6.6392079248819913</v>
      </c>
    </row>
    <row r="78" spans="1:17" ht="11.45" customHeight="1" x14ac:dyDescent="0.25">
      <c r="A78" s="62" t="s">
        <v>59</v>
      </c>
      <c r="B78" s="70">
        <f>IF(B44=0,"",B44/TrRoad_act!B48*100)</f>
        <v>10.668764140308335</v>
      </c>
      <c r="C78" s="70">
        <f>IF(C44=0,"",C44/TrRoad_act!C48*100)</f>
        <v>10.633727713461969</v>
      </c>
      <c r="D78" s="70">
        <f>IF(D44=0,"",D44/TrRoad_act!D48*100)</f>
        <v>10.587665003372763</v>
      </c>
      <c r="E78" s="70">
        <f>IF(E44=0,"",E44/TrRoad_act!E48*100)</f>
        <v>10.528738743397069</v>
      </c>
      <c r="F78" s="70">
        <f>IF(F44=0,"",F44/TrRoad_act!F48*100)</f>
        <v>10.468027594834449</v>
      </c>
      <c r="G78" s="70">
        <f>IF(G44=0,"",G44/TrRoad_act!G48*100)</f>
        <v>10.442756459422839</v>
      </c>
      <c r="H78" s="70">
        <f>IF(H44=0,"",H44/TrRoad_act!H48*100)</f>
        <v>10.434547705961036</v>
      </c>
      <c r="I78" s="70">
        <f>IF(I44=0,"",I44/TrRoad_act!I48*100)</f>
        <v>10.416701312195222</v>
      </c>
      <c r="J78" s="70">
        <f>IF(J44=0,"",J44/TrRoad_act!J48*100)</f>
        <v>10.370443722820957</v>
      </c>
      <c r="K78" s="70">
        <f>IF(K44=0,"",K44/TrRoad_act!K48*100)</f>
        <v>10.323769739102492</v>
      </c>
      <c r="L78" s="70">
        <f>IF(L44=0,"",L44/TrRoad_act!L48*100)</f>
        <v>10.188702116111317</v>
      </c>
      <c r="M78" s="70">
        <f>IF(M44=0,"",M44/TrRoad_act!M48*100)</f>
        <v>10.07067271764838</v>
      </c>
      <c r="N78" s="70">
        <f>IF(N44=0,"",N44/TrRoad_act!N48*100)</f>
        <v>9.7381982944134311</v>
      </c>
      <c r="O78" s="70">
        <f>IF(O44=0,"",O44/TrRoad_act!O48*100)</f>
        <v>9.4697978681131936</v>
      </c>
      <c r="P78" s="70">
        <f>IF(P44=0,"",P44/TrRoad_act!P48*100)</f>
        <v>8.9593620965351111</v>
      </c>
      <c r="Q78" s="70">
        <f>IF(Q44=0,"",Q44/TrRoad_act!Q48*100)</f>
        <v>8.6489725851488028</v>
      </c>
    </row>
    <row r="79" spans="1:17" ht="11.45" customHeight="1" x14ac:dyDescent="0.25">
      <c r="A79" s="62" t="s">
        <v>58</v>
      </c>
      <c r="B79" s="70">
        <f>IF(B46=0,"",B46/TrRoad_act!B49*100)</f>
        <v>6.8720919066020123</v>
      </c>
      <c r="C79" s="70">
        <f>IF(C46=0,"",C46/TrRoad_act!C49*100)</f>
        <v>6.9165004306314257</v>
      </c>
      <c r="D79" s="70">
        <f>IF(D46=0,"",D46/TrRoad_act!D49*100)</f>
        <v>7.0197610953309759</v>
      </c>
      <c r="E79" s="70">
        <f>IF(E46=0,"",E46/TrRoad_act!E49*100)</f>
        <v>7.6336508082977108</v>
      </c>
      <c r="F79" s="70">
        <f>IF(F46=0,"",F46/TrRoad_act!F49*100)</f>
        <v>7.6563780569252922</v>
      </c>
      <c r="G79" s="70">
        <f>IF(G46=0,"",G46/TrRoad_act!G49*100)</f>
        <v>7.8614602601396326</v>
      </c>
      <c r="H79" s="70">
        <f>IF(H46=0,"",H46/TrRoad_act!H49*100)</f>
        <v>7.4703398052449552</v>
      </c>
      <c r="I79" s="70">
        <f>IF(I46=0,"",I46/TrRoad_act!I49*100)</f>
        <v>7.2392073198910207</v>
      </c>
      <c r="J79" s="70">
        <f>IF(J46=0,"",J46/TrRoad_act!J49*100)</f>
        <v>7.361662742190429</v>
      </c>
      <c r="K79" s="70">
        <f>IF(K46=0,"",K46/TrRoad_act!K49*100)</f>
        <v>6.971207981794346</v>
      </c>
      <c r="L79" s="70">
        <f>IF(L46=0,"",L46/TrRoad_act!L49*100)</f>
        <v>6.8616738961218209</v>
      </c>
      <c r="M79" s="70">
        <f>IF(M46=0,"",M46/TrRoad_act!M49*100)</f>
        <v>6.4643739864294139</v>
      </c>
      <c r="N79" s="70">
        <f>IF(N46=0,"",N46/TrRoad_act!N49*100)</f>
        <v>6.7724445793083756</v>
      </c>
      <c r="O79" s="70">
        <f>IF(O46=0,"",O46/TrRoad_act!O49*100)</f>
        <v>5.8670828549153615</v>
      </c>
      <c r="P79" s="70">
        <f>IF(P46=0,"",P46/TrRoad_act!P49*100)</f>
        <v>6.354179978588931</v>
      </c>
      <c r="Q79" s="70">
        <f>IF(Q46=0,"",Q46/TrRoad_act!Q49*100)</f>
        <v>6.5365155490278033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 t="str">
        <f>IF(O51=0,"",O51/TrRoad_act!O52*100)</f>
        <v/>
      </c>
      <c r="P82" s="70" t="str">
        <f>IF(P51=0,"",P51/TrRoad_act!P52*100)</f>
        <v/>
      </c>
      <c r="Q82" s="70" t="str">
        <f>IF(Q51=0,"",Q51/TrRoad_act!Q52*100)</f>
        <v/>
      </c>
    </row>
    <row r="83" spans="1:17" ht="11.45" customHeight="1" x14ac:dyDescent="0.25">
      <c r="A83" s="19" t="s">
        <v>24</v>
      </c>
      <c r="B83" s="21">
        <f>IF(B52=0,"",B52/TrRoad_act!B53*100)</f>
        <v>38.804687753012509</v>
      </c>
      <c r="C83" s="21">
        <f>IF(C52=0,"",C52/TrRoad_act!C53*100)</f>
        <v>43.13162200412048</v>
      </c>
      <c r="D83" s="21">
        <f>IF(D52=0,"",D52/TrRoad_act!D53*100)</f>
        <v>36.297959732408444</v>
      </c>
      <c r="E83" s="21">
        <f>IF(E52=0,"",E52/TrRoad_act!E53*100)</f>
        <v>47.993998411539174</v>
      </c>
      <c r="F83" s="21">
        <f>IF(F52=0,"",F52/TrRoad_act!F53*100)</f>
        <v>45.707328769852786</v>
      </c>
      <c r="G83" s="21">
        <f>IF(G52=0,"",G52/TrRoad_act!G53*100)</f>
        <v>50.446541934270826</v>
      </c>
      <c r="H83" s="21">
        <f>IF(H52=0,"",H52/TrRoad_act!H53*100)</f>
        <v>45.684877270129967</v>
      </c>
      <c r="I83" s="21">
        <f>IF(I52=0,"",I52/TrRoad_act!I53*100)</f>
        <v>38.929843402653866</v>
      </c>
      <c r="J83" s="21">
        <f>IF(J52=0,"",J52/TrRoad_act!J53*100)</f>
        <v>43.221999851920124</v>
      </c>
      <c r="K83" s="21">
        <f>IF(K52=0,"",K52/TrRoad_act!K53*100)</f>
        <v>43.341702967476706</v>
      </c>
      <c r="L83" s="21">
        <f>IF(L52=0,"",L52/TrRoad_act!L53*100)</f>
        <v>43.486442076793239</v>
      </c>
      <c r="M83" s="21">
        <f>IF(M52=0,"",M52/TrRoad_act!M53*100)</f>
        <v>40.279201986714526</v>
      </c>
      <c r="N83" s="21">
        <f>IF(N52=0,"",N52/TrRoad_act!N53*100)</f>
        <v>48.551553312351281</v>
      </c>
      <c r="O83" s="21">
        <f>IF(O52=0,"",O52/TrRoad_act!O53*100)</f>
        <v>37.119350564680111</v>
      </c>
      <c r="P83" s="21">
        <f>IF(P52=0,"",P52/TrRoad_act!P53*100)</f>
        <v>45.493049786575703</v>
      </c>
      <c r="Q83" s="21">
        <f>IF(Q52=0,"",Q52/TrRoad_act!Q53*100)</f>
        <v>47.643594858212929</v>
      </c>
    </row>
    <row r="84" spans="1:17" ht="11.45" customHeight="1" x14ac:dyDescent="0.25">
      <c r="A84" s="17" t="s">
        <v>23</v>
      </c>
      <c r="B84" s="20">
        <f>IF(B53=0,"",B53/TrRoad_act!B54*100)</f>
        <v>37.949384374417946</v>
      </c>
      <c r="C84" s="20">
        <f>IF(C53=0,"",C53/TrRoad_act!C54*100)</f>
        <v>39.656668802051861</v>
      </c>
      <c r="D84" s="20">
        <f>IF(D53=0,"",D53/TrRoad_act!D54*100)</f>
        <v>37.227062037654228</v>
      </c>
      <c r="E84" s="20">
        <f>IF(E53=0,"",E53/TrRoad_act!E54*100)</f>
        <v>41.648043609275987</v>
      </c>
      <c r="F84" s="20">
        <f>IF(F53=0,"",F53/TrRoad_act!F54*100)</f>
        <v>40.63813980129688</v>
      </c>
      <c r="G84" s="20">
        <f>IF(G53=0,"",G53/TrRoad_act!G54*100)</f>
        <v>42.393568999026989</v>
      </c>
      <c r="H84" s="20">
        <f>IF(H53=0,"",H53/TrRoad_act!H54*100)</f>
        <v>40.836794680485269</v>
      </c>
      <c r="I84" s="20">
        <f>IF(I53=0,"",I53/TrRoad_act!I54*100)</f>
        <v>38.312825254975493</v>
      </c>
      <c r="J84" s="20">
        <f>IF(J53=0,"",J53/TrRoad_act!J54*100)</f>
        <v>40.306150714502856</v>
      </c>
      <c r="K84" s="20">
        <f>IF(K53=0,"",K53/TrRoad_act!K54*100)</f>
        <v>40.244316159484889</v>
      </c>
      <c r="L84" s="20">
        <f>IF(L53=0,"",L53/TrRoad_act!L54*100)</f>
        <v>40.225957686417516</v>
      </c>
      <c r="M84" s="20">
        <f>IF(M53=0,"",M53/TrRoad_act!M54*100)</f>
        <v>38.952080236979654</v>
      </c>
      <c r="N84" s="20">
        <f>IF(N53=0,"",N53/TrRoad_act!N54*100)</f>
        <v>42.207052064363097</v>
      </c>
      <c r="O84" s="20">
        <f>IF(O53=0,"",O53/TrRoad_act!O54*100)</f>
        <v>37.764317293557745</v>
      </c>
      <c r="P84" s="20">
        <f>IF(P53=0,"",P53/TrRoad_act!P54*100)</f>
        <v>41.02973903345638</v>
      </c>
      <c r="Q84" s="20">
        <f>IF(Q53=0,"",Q53/TrRoad_act!Q54*100)</f>
        <v>41.855967342706705</v>
      </c>
    </row>
    <row r="85" spans="1:17" ht="11.45" customHeight="1" x14ac:dyDescent="0.25">
      <c r="A85" s="15" t="s">
        <v>22</v>
      </c>
      <c r="B85" s="69">
        <f>IF(B55=0,"",B55/TrRoad_act!B55*100)</f>
        <v>39.663063931420709</v>
      </c>
      <c r="C85" s="69">
        <f>IF(C55=0,"",C55/TrRoad_act!C55*100)</f>
        <v>46.804913057591193</v>
      </c>
      <c r="D85" s="69">
        <f>IF(D55=0,"",D55/TrRoad_act!D55*100)</f>
        <v>35.364121626377198</v>
      </c>
      <c r="E85" s="69">
        <f>IF(E55=0,"",E55/TrRoad_act!E55*100)</f>
        <v>58.470370540356143</v>
      </c>
      <c r="F85" s="69">
        <f>IF(F55=0,"",F55/TrRoad_act!F55*100)</f>
        <v>53.968102743151356</v>
      </c>
      <c r="G85" s="69">
        <f>IF(G55=0,"",G55/TrRoad_act!G55*100)</f>
        <v>64.437785598172738</v>
      </c>
      <c r="H85" s="69">
        <f>IF(H55=0,"",H55/TrRoad_act!H55*100)</f>
        <v>57.417073652370696</v>
      </c>
      <c r="I85" s="69">
        <f>IF(I55=0,"",I55/TrRoad_act!I55*100)</f>
        <v>40.554578010033744</v>
      </c>
      <c r="J85" s="69">
        <f>IF(J55=0,"",J55/TrRoad_act!J55*100)</f>
        <v>59.260120254435712</v>
      </c>
      <c r="K85" s="69">
        <f>IF(K55=0,"",K55/TrRoad_act!K55*100)</f>
        <v>59.244234946322216</v>
      </c>
      <c r="L85" s="69">
        <f>IF(L55=0,"",L55/TrRoad_act!L55*100)</f>
        <v>57.915494084306744</v>
      </c>
      <c r="M85" s="69">
        <f>IF(M55=0,"",M55/TrRoad_act!M55*100)</f>
        <v>45.451126360882739</v>
      </c>
      <c r="N85" s="69">
        <f>IF(N55=0,"",N55/TrRoad_act!N55*100)</f>
        <v>74.472368097857739</v>
      </c>
      <c r="O85" s="69">
        <f>IF(O55=0,"",O55/TrRoad_act!O55*100)</f>
        <v>34.946703191124698</v>
      </c>
      <c r="P85" s="69">
        <f>IF(P55=0,"",P55/TrRoad_act!P55*100)</f>
        <v>60.792014487955285</v>
      </c>
      <c r="Q85" s="69">
        <f>IF(Q55=0,"",Q55/TrRoad_act!Q55*100)</f>
        <v>66.329266571855399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31.588660062400603</v>
      </c>
      <c r="C88" s="79">
        <f>IF(TrRoad_act!C4=0,"",C18/TrRoad_act!C4*1000)</f>
        <v>30.769261550012679</v>
      </c>
      <c r="D88" s="79">
        <f>IF(TrRoad_act!D4=0,"",D18/TrRoad_act!D4*1000)</f>
        <v>31.523601799913628</v>
      </c>
      <c r="E88" s="79">
        <f>IF(TrRoad_act!E4=0,"",E18/TrRoad_act!E4*1000)</f>
        <v>32.820618936876222</v>
      </c>
      <c r="F88" s="79">
        <f>IF(TrRoad_act!F4=0,"",F18/TrRoad_act!F4*1000)</f>
        <v>33.65310773653281</v>
      </c>
      <c r="G88" s="79">
        <f>IF(TrRoad_act!G4=0,"",G18/TrRoad_act!G4*1000)</f>
        <v>34.29797032918087</v>
      </c>
      <c r="H88" s="79">
        <f>IF(TrRoad_act!H4=0,"",H18/TrRoad_act!H4*1000)</f>
        <v>35.694976754421496</v>
      </c>
      <c r="I88" s="79">
        <f>IF(TrRoad_act!I4=0,"",I18/TrRoad_act!I4*1000)</f>
        <v>32.959901295049448</v>
      </c>
      <c r="J88" s="79">
        <f>IF(TrRoad_act!J4=0,"",J18/TrRoad_act!J4*1000)</f>
        <v>32.077665324890653</v>
      </c>
      <c r="K88" s="79">
        <f>IF(TrRoad_act!K4=0,"",K18/TrRoad_act!K4*1000)</f>
        <v>33.364452476127134</v>
      </c>
      <c r="L88" s="79">
        <f>IF(TrRoad_act!L4=0,"",L18/TrRoad_act!L4*1000)</f>
        <v>32.248454795230565</v>
      </c>
      <c r="M88" s="79">
        <f>IF(TrRoad_act!M4=0,"",M18/TrRoad_act!M4*1000)</f>
        <v>31.58333995010231</v>
      </c>
      <c r="N88" s="79">
        <f>IF(TrRoad_act!N4=0,"",N18/TrRoad_act!N4*1000)</f>
        <v>32.140921313701334</v>
      </c>
      <c r="O88" s="79">
        <f>IF(TrRoad_act!O4=0,"",O18/TrRoad_act!O4*1000)</f>
        <v>29.098941863814918</v>
      </c>
      <c r="P88" s="79">
        <f>IF(TrRoad_act!P4=0,"",P18/TrRoad_act!P4*1000)</f>
        <v>31.065576603632046</v>
      </c>
      <c r="Q88" s="79">
        <f>IF(TrRoad_act!Q4=0,"",Q18/TrRoad_act!Q4*1000)</f>
        <v>32.155639640691589</v>
      </c>
    </row>
    <row r="89" spans="1:17" ht="11.45" customHeight="1" x14ac:dyDescent="0.25">
      <c r="A89" s="23" t="s">
        <v>30</v>
      </c>
      <c r="B89" s="78">
        <f>IF(TrRoad_act!B5=0,"",B19/TrRoad_act!B5*1000)</f>
        <v>38.183438676584714</v>
      </c>
      <c r="C89" s="78">
        <f>IF(TrRoad_act!C5=0,"",C19/TrRoad_act!C5*1000)</f>
        <v>38.141746242258023</v>
      </c>
      <c r="D89" s="78">
        <f>IF(TrRoad_act!D5=0,"",D19/TrRoad_act!D5*1000)</f>
        <v>38.063944857982321</v>
      </c>
      <c r="E89" s="78">
        <f>IF(TrRoad_act!E5=0,"",E19/TrRoad_act!E5*1000)</f>
        <v>37.91848700902608</v>
      </c>
      <c r="F89" s="78">
        <f>IF(TrRoad_act!F5=0,"",F19/TrRoad_act!F5*1000)</f>
        <v>36.106684092429809</v>
      </c>
      <c r="G89" s="78">
        <f>IF(TrRoad_act!G5=0,"",G19/TrRoad_act!G5*1000)</f>
        <v>36.149771959019439</v>
      </c>
      <c r="H89" s="78">
        <f>IF(TrRoad_act!H5=0,"",H19/TrRoad_act!H5*1000)</f>
        <v>36.136569803965081</v>
      </c>
      <c r="I89" s="78">
        <f>IF(TrRoad_act!I5=0,"",I19/TrRoad_act!I5*1000)</f>
        <v>35.426096286503316</v>
      </c>
      <c r="J89" s="78">
        <f>IF(TrRoad_act!J5=0,"",J19/TrRoad_act!J5*1000)</f>
        <v>34.672010770324569</v>
      </c>
      <c r="K89" s="78">
        <f>IF(TrRoad_act!K5=0,"",K19/TrRoad_act!K5*1000)</f>
        <v>34.161003221713472</v>
      </c>
      <c r="L89" s="78">
        <f>IF(TrRoad_act!L5=0,"",L19/TrRoad_act!L5*1000)</f>
        <v>33.858922920240147</v>
      </c>
      <c r="M89" s="78">
        <f>IF(TrRoad_act!M5=0,"",M19/TrRoad_act!M5*1000)</f>
        <v>33.486938411795379</v>
      </c>
      <c r="N89" s="78">
        <f>IF(TrRoad_act!N5=0,"",N19/TrRoad_act!N5*1000)</f>
        <v>33.111427617921343</v>
      </c>
      <c r="O89" s="78">
        <f>IF(TrRoad_act!O5=0,"",O19/TrRoad_act!O5*1000)</f>
        <v>32.708827779588759</v>
      </c>
      <c r="P89" s="78">
        <f>IF(TrRoad_act!P5=0,"",P19/TrRoad_act!P5*1000)</f>
        <v>32.352475307518375</v>
      </c>
      <c r="Q89" s="78">
        <f>IF(TrRoad_act!Q5=0,"",Q19/TrRoad_act!Q5*1000)</f>
        <v>31.963202234946525</v>
      </c>
    </row>
    <row r="90" spans="1:17" ht="11.45" customHeight="1" x14ac:dyDescent="0.25">
      <c r="A90" s="19" t="s">
        <v>29</v>
      </c>
      <c r="B90" s="76">
        <f>IF(TrRoad_act!B6=0,"",B21/TrRoad_act!B6*1000)</f>
        <v>38.654394221704578</v>
      </c>
      <c r="C90" s="76">
        <f>IF(TrRoad_act!C6=0,"",C21/TrRoad_act!C6*1000)</f>
        <v>37.176230520926104</v>
      </c>
      <c r="D90" s="76">
        <f>IF(TrRoad_act!D6=0,"",D21/TrRoad_act!D6*1000)</f>
        <v>38.841688629041144</v>
      </c>
      <c r="E90" s="76">
        <f>IF(TrRoad_act!E6=0,"",E21/TrRoad_act!E6*1000)</f>
        <v>39.173441845293709</v>
      </c>
      <c r="F90" s="76">
        <f>IF(TrRoad_act!F6=0,"",F21/TrRoad_act!F6*1000)</f>
        <v>39.243549255082712</v>
      </c>
      <c r="G90" s="76">
        <f>IF(TrRoad_act!G6=0,"",G21/TrRoad_act!G6*1000)</f>
        <v>39.974687568770896</v>
      </c>
      <c r="H90" s="76">
        <f>IF(TrRoad_act!H6=0,"",H21/TrRoad_act!H6*1000)</f>
        <v>41.103221722685461</v>
      </c>
      <c r="I90" s="76">
        <f>IF(TrRoad_act!I6=0,"",I21/TrRoad_act!I6*1000)</f>
        <v>37.215427288021964</v>
      </c>
      <c r="J90" s="76">
        <f>IF(TrRoad_act!J6=0,"",J21/TrRoad_act!J6*1000)</f>
        <v>36.548971992671333</v>
      </c>
      <c r="K90" s="76">
        <f>IF(TrRoad_act!K6=0,"",K21/TrRoad_act!K6*1000)</f>
        <v>35.284087499491328</v>
      </c>
      <c r="L90" s="76">
        <f>IF(TrRoad_act!L6=0,"",L21/TrRoad_act!L6*1000)</f>
        <v>34.43281708671185</v>
      </c>
      <c r="M90" s="76">
        <f>IF(TrRoad_act!M6=0,"",M21/TrRoad_act!M6*1000)</f>
        <v>33.246526001822005</v>
      </c>
      <c r="N90" s="76">
        <f>IF(TrRoad_act!N6=0,"",N21/TrRoad_act!N6*1000)</f>
        <v>34.082096936836585</v>
      </c>
      <c r="O90" s="76">
        <f>IF(TrRoad_act!O6=0,"",O21/TrRoad_act!O6*1000)</f>
        <v>30.415767754354444</v>
      </c>
      <c r="P90" s="76">
        <f>IF(TrRoad_act!P6=0,"",P21/TrRoad_act!P6*1000)</f>
        <v>33.281153257937746</v>
      </c>
      <c r="Q90" s="76">
        <f>IF(TrRoad_act!Q6=0,"",Q21/TrRoad_act!Q6*1000)</f>
        <v>34.865909999495805</v>
      </c>
    </row>
    <row r="91" spans="1:17" ht="11.45" customHeight="1" x14ac:dyDescent="0.25">
      <c r="A91" s="62" t="s">
        <v>59</v>
      </c>
      <c r="B91" s="77">
        <f>IF(TrRoad_act!B7=0,"",B22/TrRoad_act!B7*1000)</f>
        <v>40.736031011622856</v>
      </c>
      <c r="C91" s="77">
        <f>IF(TrRoad_act!C7=0,"",C22/TrRoad_act!C7*1000)</f>
        <v>38.998460842064141</v>
      </c>
      <c r="D91" s="77">
        <f>IF(TrRoad_act!D7=0,"",D22/TrRoad_act!D7*1000)</f>
        <v>41.30133095913709</v>
      </c>
      <c r="E91" s="77">
        <f>IF(TrRoad_act!E7=0,"",E22/TrRoad_act!E7*1000)</f>
        <v>42.926595197929188</v>
      </c>
      <c r="F91" s="77">
        <f>IF(TrRoad_act!F7=0,"",F22/TrRoad_act!F7*1000)</f>
        <v>44.959250719549573</v>
      </c>
      <c r="G91" s="77">
        <f>IF(TrRoad_act!G7=0,"",G22/TrRoad_act!G7*1000)</f>
        <v>46.891368195222206</v>
      </c>
      <c r="H91" s="77">
        <f>IF(TrRoad_act!H7=0,"",H22/TrRoad_act!H7*1000)</f>
        <v>49.395486616182389</v>
      </c>
      <c r="I91" s="77">
        <f>IF(TrRoad_act!I7=0,"",I22/TrRoad_act!I7*1000)</f>
        <v>45.379030627272478</v>
      </c>
      <c r="J91" s="77">
        <f>IF(TrRoad_act!J7=0,"",J22/TrRoad_act!J7*1000)</f>
        <v>45.464191393236149</v>
      </c>
      <c r="K91" s="77">
        <f>IF(TrRoad_act!K7=0,"",K22/TrRoad_act!K7*1000)</f>
        <v>42.789253545936504</v>
      </c>
      <c r="L91" s="77">
        <f>IF(TrRoad_act!L7=0,"",L22/TrRoad_act!L7*1000)</f>
        <v>42.477846994055433</v>
      </c>
      <c r="M91" s="77">
        <f>IF(TrRoad_act!M7=0,"",M22/TrRoad_act!M7*1000)</f>
        <v>40.671396462384934</v>
      </c>
      <c r="N91" s="77">
        <f>IF(TrRoad_act!N7=0,"",N22/TrRoad_act!N7*1000)</f>
        <v>42.306611989247372</v>
      </c>
      <c r="O91" s="77">
        <f>IF(TrRoad_act!O7=0,"",O22/TrRoad_act!O7*1000)</f>
        <v>36.173696667791681</v>
      </c>
      <c r="P91" s="77">
        <f>IF(TrRoad_act!P7=0,"",P22/TrRoad_act!P7*1000)</f>
        <v>40.59407351739938</v>
      </c>
      <c r="Q91" s="77">
        <f>IF(TrRoad_act!Q7=0,"",Q22/TrRoad_act!Q7*1000)</f>
        <v>43.67533353963514</v>
      </c>
    </row>
    <row r="92" spans="1:17" ht="11.45" customHeight="1" x14ac:dyDescent="0.25">
      <c r="A92" s="62" t="s">
        <v>58</v>
      </c>
      <c r="B92" s="77">
        <f>IF(TrRoad_act!B8=0,"",B24/TrRoad_act!B8*1000)</f>
        <v>28.281751522449223</v>
      </c>
      <c r="C92" s="77">
        <f>IF(TrRoad_act!C8=0,"",C24/TrRoad_act!C8*1000)</f>
        <v>26.908884440174489</v>
      </c>
      <c r="D92" s="77">
        <f>IF(TrRoad_act!D8=0,"",D24/TrRoad_act!D8*1000)</f>
        <v>28.024503306740474</v>
      </c>
      <c r="E92" s="77">
        <f>IF(TrRoad_act!E8=0,"",E24/TrRoad_act!E8*1000)</f>
        <v>28.307477057786848</v>
      </c>
      <c r="F92" s="77">
        <f>IF(TrRoad_act!F8=0,"",F24/TrRoad_act!F8*1000)</f>
        <v>29.266146060448282</v>
      </c>
      <c r="G92" s="77">
        <f>IF(TrRoad_act!G8=0,"",G24/TrRoad_act!G8*1000)</f>
        <v>30.40475887735824</v>
      </c>
      <c r="H92" s="77">
        <f>IF(TrRoad_act!H8=0,"",H24/TrRoad_act!H8*1000)</f>
        <v>31.857364226496347</v>
      </c>
      <c r="I92" s="77">
        <f>IF(TrRoad_act!I8=0,"",I24/TrRoad_act!I8*1000)</f>
        <v>29.331727802414161</v>
      </c>
      <c r="J92" s="77">
        <f>IF(TrRoad_act!J8=0,"",J24/TrRoad_act!J8*1000)</f>
        <v>29.522851502777279</v>
      </c>
      <c r="K92" s="77">
        <f>IF(TrRoad_act!K8=0,"",K24/TrRoad_act!K8*1000)</f>
        <v>27.808249603590777</v>
      </c>
      <c r="L92" s="77">
        <f>IF(TrRoad_act!L8=0,"",L24/TrRoad_act!L8*1000)</f>
        <v>27.734619330082435</v>
      </c>
      <c r="M92" s="77">
        <f>IF(TrRoad_act!M8=0,"",M24/TrRoad_act!M8*1000)</f>
        <v>27.087201347069119</v>
      </c>
      <c r="N92" s="77">
        <f>IF(TrRoad_act!N8=0,"",N24/TrRoad_act!N8*1000)</f>
        <v>28.437968371244036</v>
      </c>
      <c r="O92" s="77">
        <f>IF(TrRoad_act!O8=0,"",O24/TrRoad_act!O8*1000)</f>
        <v>24.522745031271452</v>
      </c>
      <c r="P92" s="77">
        <f>IF(TrRoad_act!P8=0,"",P24/TrRoad_act!P8*1000)</f>
        <v>27.681867972673121</v>
      </c>
      <c r="Q92" s="77">
        <f>IF(TrRoad_act!Q8=0,"",Q24/TrRoad_act!Q8*1000)</f>
        <v>29.872584796484684</v>
      </c>
    </row>
    <row r="93" spans="1:17" ht="11.45" customHeight="1" x14ac:dyDescent="0.25">
      <c r="A93" s="62" t="s">
        <v>57</v>
      </c>
      <c r="B93" s="77">
        <f>IF(TrRoad_act!B9=0,"",B26/TrRoad_act!B9*1000)</f>
        <v>43.238053261554306</v>
      </c>
      <c r="C93" s="77">
        <f>IF(TrRoad_act!C9=0,"",C26/TrRoad_act!C9*1000)</f>
        <v>43.748817128621894</v>
      </c>
      <c r="D93" s="77">
        <f>IF(TrRoad_act!D9=0,"",D26/TrRoad_act!D9*1000)</f>
        <v>43.962469750442423</v>
      </c>
      <c r="E93" s="77">
        <f>IF(TrRoad_act!E9=0,"",E26/TrRoad_act!E9*1000)</f>
        <v>45.542536353100324</v>
      </c>
      <c r="F93" s="77">
        <f>IF(TrRoad_act!F9=0,"",F26/TrRoad_act!F9*1000)</f>
        <v>46.02203457745015</v>
      </c>
      <c r="G93" s="77">
        <f>IF(TrRoad_act!G9=0,"",G26/TrRoad_act!G9*1000)</f>
        <v>45.26377300053737</v>
      </c>
      <c r="H93" s="77">
        <f>IF(TrRoad_act!H9=0,"",H26/TrRoad_act!H9*1000)</f>
        <v>44.234264118959629</v>
      </c>
      <c r="I93" s="77">
        <f>IF(TrRoad_act!I9=0,"",I26/TrRoad_act!I9*1000)</f>
        <v>39.336328229627455</v>
      </c>
      <c r="J93" s="77">
        <f>IF(TrRoad_act!J9=0,"",J26/TrRoad_act!J9*1000)</f>
        <v>38.379372464318045</v>
      </c>
      <c r="K93" s="77">
        <f>IF(TrRoad_act!K9=0,"",K26/TrRoad_act!K9*1000)</f>
        <v>39.587816732972428</v>
      </c>
      <c r="L93" s="77">
        <f>IF(TrRoad_act!L9=0,"",L26/TrRoad_act!L9*1000)</f>
        <v>37.282419230242319</v>
      </c>
      <c r="M93" s="77">
        <f>IF(TrRoad_act!M9=0,"",M26/TrRoad_act!M9*1000)</f>
        <v>38.494649443751094</v>
      </c>
      <c r="N93" s="77">
        <f>IF(TrRoad_act!N9=0,"",N26/TrRoad_act!N9*1000)</f>
        <v>38.78660694489772</v>
      </c>
      <c r="O93" s="77">
        <f>IF(TrRoad_act!O9=0,"",O26/TrRoad_act!O9*1000)</f>
        <v>39.388689872858215</v>
      </c>
      <c r="P93" s="77">
        <f>IF(TrRoad_act!P9=0,"",P26/TrRoad_act!P9*1000)</f>
        <v>38.851101016521405</v>
      </c>
      <c r="Q93" s="77">
        <f>IF(TrRoad_act!Q9=0,"",Q26/TrRoad_act!Q9*1000)</f>
        <v>38.34311718650148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>
        <f>IF(TrRoad_act!F10=0,"",F27/TrRoad_act!F10*1000)</f>
        <v>52.635932067060551</v>
      </c>
      <c r="G94" s="77">
        <f>IF(TrRoad_act!G10=0,"",G27/TrRoad_act!G10*1000)</f>
        <v>54.153528472412084</v>
      </c>
      <c r="H94" s="77">
        <f>IF(TrRoad_act!H10=0,"",H27/TrRoad_act!H10*1000)</f>
        <v>55.996133305128858</v>
      </c>
      <c r="I94" s="77">
        <f>IF(TrRoad_act!I10=0,"",I27/TrRoad_act!I10*1000)</f>
        <v>51.262886097668996</v>
      </c>
      <c r="J94" s="77">
        <f>IF(TrRoad_act!J10=0,"",J27/TrRoad_act!J10*1000)</f>
        <v>51.623104037779605</v>
      </c>
      <c r="K94" s="77">
        <f>IF(TrRoad_act!K10=0,"",K27/TrRoad_act!K10*1000)</f>
        <v>48.711674982899886</v>
      </c>
      <c r="L94" s="77">
        <f>IF(TrRoad_act!L10=0,"",L27/TrRoad_act!L10*1000)</f>
        <v>43.137408978517648</v>
      </c>
      <c r="M94" s="77">
        <f>IF(TrRoad_act!M10=0,"",M27/TrRoad_act!M10*1000)</f>
        <v>41.588926269215662</v>
      </c>
      <c r="N94" s="77">
        <f>IF(TrRoad_act!N10=0,"",N27/TrRoad_act!N10*1000)</f>
        <v>42.716938464237892</v>
      </c>
      <c r="O94" s="77">
        <f>IF(TrRoad_act!O10=0,"",O27/TrRoad_act!O10*1000)</f>
        <v>38.309809832923833</v>
      </c>
      <c r="P94" s="77">
        <f>IF(TrRoad_act!P10=0,"",P27/TrRoad_act!P10*1000)</f>
        <v>41.239358916060283</v>
      </c>
      <c r="Q94" s="77">
        <f>IF(TrRoad_act!Q10=0,"",Q27/TrRoad_act!Q10*1000)</f>
        <v>43.344043356921993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 t="str">
        <f>IF(TrRoad_act!P11=0,"",P29/TrRoad_act!P11*1000)</f>
        <v/>
      </c>
      <c r="Q95" s="77" t="str">
        <f>IF(TrRoad_act!Q11=0,"",Q29/TrRoad_act!Q11*1000)</f>
        <v/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 t="str">
        <f>IF(TrRoad_act!M12=0,"",M32/TrRoad_act!M12*1000)</f>
        <v/>
      </c>
      <c r="N96" s="77" t="str">
        <f>IF(TrRoad_act!N12=0,"",N32/TrRoad_act!N12*1000)</f>
        <v/>
      </c>
      <c r="O96" s="77" t="str">
        <f>IF(TrRoad_act!O12=0,"",O32/TrRoad_act!O12*1000)</f>
        <v/>
      </c>
      <c r="P96" s="77" t="str">
        <f>IF(TrRoad_act!P12=0,"",P32/TrRoad_act!P12*1000)</f>
        <v/>
      </c>
      <c r="Q96" s="77" t="str">
        <f>IF(TrRoad_act!Q12=0,"",Q32/TrRoad_act!Q12*1000)</f>
        <v/>
      </c>
    </row>
    <row r="97" spans="1:17" ht="11.45" customHeight="1" x14ac:dyDescent="0.25">
      <c r="A97" s="19" t="s">
        <v>28</v>
      </c>
      <c r="B97" s="76">
        <f>IF(TrRoad_act!B13=0,"",B33/TrRoad_act!B13*1000)</f>
        <v>18.411579666234413</v>
      </c>
      <c r="C97" s="76">
        <f>IF(TrRoad_act!C13=0,"",C33/TrRoad_act!C13*1000)</f>
        <v>18.657938328167599</v>
      </c>
      <c r="D97" s="76">
        <f>IF(TrRoad_act!D13=0,"",D33/TrRoad_act!D13*1000)</f>
        <v>18.766857424526084</v>
      </c>
      <c r="E97" s="76">
        <f>IF(TrRoad_act!E13=0,"",E33/TrRoad_act!E13*1000)</f>
        <v>19.153166931481106</v>
      </c>
      <c r="F97" s="76">
        <f>IF(TrRoad_act!F13=0,"",F33/TrRoad_act!F13*1000)</f>
        <v>19.509569159597177</v>
      </c>
      <c r="G97" s="76">
        <f>IF(TrRoad_act!G13=0,"",G33/TrRoad_act!G13*1000)</f>
        <v>19.687488004686038</v>
      </c>
      <c r="H97" s="76">
        <f>IF(TrRoad_act!H13=0,"",H33/TrRoad_act!H13*1000)</f>
        <v>19.968618062841248</v>
      </c>
      <c r="I97" s="76">
        <f>IF(TrRoad_act!I13=0,"",I33/TrRoad_act!I13*1000)</f>
        <v>20.212609283212849</v>
      </c>
      <c r="J97" s="76">
        <f>IF(TrRoad_act!J13=0,"",J33/TrRoad_act!J13*1000)</f>
        <v>18.027382494556342</v>
      </c>
      <c r="K97" s="76">
        <f>IF(TrRoad_act!K13=0,"",K33/TrRoad_act!K13*1000)</f>
        <v>24.819904742944654</v>
      </c>
      <c r="L97" s="76">
        <f>IF(TrRoad_act!L13=0,"",L33/TrRoad_act!L13*1000)</f>
        <v>22.508392802315377</v>
      </c>
      <c r="M97" s="76">
        <f>IF(TrRoad_act!M13=0,"",M33/TrRoad_act!M13*1000)</f>
        <v>24.103480103355807</v>
      </c>
      <c r="N97" s="76">
        <f>IF(TrRoad_act!N13=0,"",N33/TrRoad_act!N13*1000)</f>
        <v>22.875092433866644</v>
      </c>
      <c r="O97" s="76">
        <f>IF(TrRoad_act!O13=0,"",O33/TrRoad_act!O13*1000)</f>
        <v>22.296681663888108</v>
      </c>
      <c r="P97" s="76">
        <f>IF(TrRoad_act!P13=0,"",P33/TrRoad_act!P13*1000)</f>
        <v>20.566225767888586</v>
      </c>
      <c r="Q97" s="76">
        <f>IF(TrRoad_act!Q13=0,"",Q33/TrRoad_act!Q13*1000)</f>
        <v>19.850422247113261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18.411579666234413</v>
      </c>
      <c r="C99" s="75">
        <f>IF(TrRoad_act!C15=0,"",C36/TrRoad_act!C15*1000)</f>
        <v>18.657938328167599</v>
      </c>
      <c r="D99" s="75">
        <f>IF(TrRoad_act!D15=0,"",D36/TrRoad_act!D15*1000)</f>
        <v>18.766857424526084</v>
      </c>
      <c r="E99" s="75">
        <f>IF(TrRoad_act!E15=0,"",E36/TrRoad_act!E15*1000)</f>
        <v>19.153166931481106</v>
      </c>
      <c r="F99" s="75">
        <f>IF(TrRoad_act!F15=0,"",F36/TrRoad_act!F15*1000)</f>
        <v>19.539773177705083</v>
      </c>
      <c r="G99" s="75">
        <f>IF(TrRoad_act!G15=0,"",G36/TrRoad_act!G15*1000)</f>
        <v>19.760835958772162</v>
      </c>
      <c r="H99" s="75">
        <f>IF(TrRoad_act!H15=0,"",H36/TrRoad_act!H15*1000)</f>
        <v>20.132339961891979</v>
      </c>
      <c r="I99" s="75">
        <f>IF(TrRoad_act!I15=0,"",I36/TrRoad_act!I15*1000)</f>
        <v>20.407350151238042</v>
      </c>
      <c r="J99" s="75">
        <f>IF(TrRoad_act!J15=0,"",J36/TrRoad_act!J15*1000)</f>
        <v>18.222570288131898</v>
      </c>
      <c r="K99" s="75">
        <f>IF(TrRoad_act!K15=0,"",K36/TrRoad_act!K15*1000)</f>
        <v>25.191481899464769</v>
      </c>
      <c r="L99" s="75">
        <f>IF(TrRoad_act!L15=0,"",L36/TrRoad_act!L15*1000)</f>
        <v>22.925343243489994</v>
      </c>
      <c r="M99" s="75">
        <f>IF(TrRoad_act!M15=0,"",M36/TrRoad_act!M15*1000)</f>
        <v>24.577363422486506</v>
      </c>
      <c r="N99" s="75">
        <f>IF(TrRoad_act!N15=0,"",N36/TrRoad_act!N15*1000)</f>
        <v>23.184985712405521</v>
      </c>
      <c r="O99" s="75">
        <f>IF(TrRoad_act!O15=0,"",O36/TrRoad_act!O15*1000)</f>
        <v>23.127441994707102</v>
      </c>
      <c r="P99" s="75">
        <f>IF(TrRoad_act!P15=0,"",P36/TrRoad_act!P15*1000)</f>
        <v>21.411428965831838</v>
      </c>
      <c r="Q99" s="75">
        <f>IF(TrRoad_act!Q15=0,"",Q36/TrRoad_act!Q15*1000)</f>
        <v>20.515047033391006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>
        <f>IF(TrRoad_act!F17=0,"",F39/TrRoad_act!F17*1000)</f>
        <v>15.098411031460332</v>
      </c>
      <c r="G101" s="75">
        <f>IF(TrRoad_act!G17=0,"",G39/TrRoad_act!G17*1000)</f>
        <v>14.776715945807084</v>
      </c>
      <c r="H101" s="75">
        <f>IF(TrRoad_act!H17=0,"",H39/TrRoad_act!H17*1000)</f>
        <v>14.225699271130834</v>
      </c>
      <c r="I101" s="75">
        <f>IF(TrRoad_act!I17=0,"",I39/TrRoad_act!I17*1000)</f>
        <v>15.568113432597867</v>
      </c>
      <c r="J101" s="75">
        <f>IF(TrRoad_act!J17=0,"",J39/TrRoad_act!J17*1000)</f>
        <v>13.841402880287868</v>
      </c>
      <c r="K101" s="75">
        <f>IF(TrRoad_act!K17=0,"",K39/TrRoad_act!K17*1000)</f>
        <v>19.397379117767173</v>
      </c>
      <c r="L101" s="75">
        <f>IF(TrRoad_act!L17=0,"",L39/TrRoad_act!L17*1000)</f>
        <v>18.569801756802867</v>
      </c>
      <c r="M101" s="75">
        <f>IF(TrRoad_act!M17=0,"",M39/TrRoad_act!M17*1000)</f>
        <v>19.334040781609794</v>
      </c>
      <c r="N101" s="75">
        <f>IF(TrRoad_act!N17=0,"",N39/TrRoad_act!N17*1000)</f>
        <v>19.990961827950549</v>
      </c>
      <c r="O101" s="75">
        <f>IF(TrRoad_act!O17=0,"",O39/TrRoad_act!O17*1000)</f>
        <v>19.589975666796896</v>
      </c>
      <c r="P101" s="75">
        <f>IF(TrRoad_act!P17=0,"",P39/TrRoad_act!P17*1000)</f>
        <v>18.338431043064279</v>
      </c>
      <c r="Q101" s="75">
        <f>IF(TrRoad_act!Q17=0,"",Q39/TrRoad_act!Q17*1000)</f>
        <v>18.383013250540682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>
        <f>IF(TrRoad_act!J18=0,"",J41/TrRoad_act!J18*1000)</f>
        <v>10.115085745278501</v>
      </c>
      <c r="K102" s="75">
        <f>IF(TrRoad_act!K18=0,"",K41/TrRoad_act!K18*1000)</f>
        <v>14.047380325368223</v>
      </c>
      <c r="L102" s="75">
        <f>IF(TrRoad_act!L18=0,"",L41/TrRoad_act!L18*1000)</f>
        <v>12.840013008921892</v>
      </c>
      <c r="M102" s="75">
        <f>IF(TrRoad_act!M18=0,"",M41/TrRoad_act!M18*1000)</f>
        <v>13.896086331706909</v>
      </c>
      <c r="N102" s="75">
        <f>IF(TrRoad_act!N18=0,"",N41/TrRoad_act!N18*1000)</f>
        <v>13.215796304262829</v>
      </c>
      <c r="O102" s="75">
        <f>IF(TrRoad_act!O18=0,"",O41/TrRoad_act!O18*1000)</f>
        <v>13.011192855622914</v>
      </c>
      <c r="P102" s="75">
        <f>IF(TrRoad_act!P18=0,"",P41/TrRoad_act!P18*1000)</f>
        <v>12.132120038147251</v>
      </c>
      <c r="Q102" s="75">
        <f>IF(TrRoad_act!Q18=0,"",Q41/TrRoad_act!Q18*1000)</f>
        <v>11.730554359586225</v>
      </c>
    </row>
    <row r="103" spans="1:17" ht="11.45" customHeight="1" x14ac:dyDescent="0.25">
      <c r="A103" s="25" t="s">
        <v>36</v>
      </c>
      <c r="B103" s="79">
        <f>IF(TrRoad_act!B19=0,"",B42/TrRoad_act!B19*1000)</f>
        <v>43.485667594741855</v>
      </c>
      <c r="C103" s="79">
        <f>IF(TrRoad_act!C19=0,"",C42/TrRoad_act!C19*1000)</f>
        <v>46.830152466283387</v>
      </c>
      <c r="D103" s="79">
        <f>IF(TrRoad_act!D19=0,"",D42/TrRoad_act!D19*1000)</f>
        <v>38.183446722618456</v>
      </c>
      <c r="E103" s="79">
        <f>IF(TrRoad_act!E19=0,"",E42/TrRoad_act!E19*1000)</f>
        <v>56.809138814875517</v>
      </c>
      <c r="F103" s="79">
        <f>IF(TrRoad_act!F19=0,"",F42/TrRoad_act!F19*1000)</f>
        <v>58.310724347889575</v>
      </c>
      <c r="G103" s="79">
        <f>IF(TrRoad_act!G19=0,"",G42/TrRoad_act!G19*1000)</f>
        <v>62.914675864410505</v>
      </c>
      <c r="H103" s="79">
        <f>IF(TrRoad_act!H19=0,"",H42/TrRoad_act!H19*1000)</f>
        <v>61.977332596165965</v>
      </c>
      <c r="I103" s="79">
        <f>IF(TrRoad_act!I19=0,"",I42/TrRoad_act!I19*1000)</f>
        <v>54.739320647268507</v>
      </c>
      <c r="J103" s="79">
        <f>IF(TrRoad_act!J19=0,"",J42/TrRoad_act!J19*1000)</f>
        <v>66.71633517168965</v>
      </c>
      <c r="K103" s="79">
        <f>IF(TrRoad_act!K19=0,"",K42/TrRoad_act!K19*1000)</f>
        <v>66.338080058055596</v>
      </c>
      <c r="L103" s="79">
        <f>IF(TrRoad_act!L19=0,"",L42/TrRoad_act!L19*1000)</f>
        <v>63.699493031884174</v>
      </c>
      <c r="M103" s="79">
        <f>IF(TrRoad_act!M19=0,"",M42/TrRoad_act!M19*1000)</f>
        <v>57.62791887679473</v>
      </c>
      <c r="N103" s="79">
        <f>IF(TrRoad_act!N19=0,"",N42/TrRoad_act!N19*1000)</f>
        <v>69.019358070893361</v>
      </c>
      <c r="O103" s="79">
        <f>IF(TrRoad_act!O19=0,"",O42/TrRoad_act!O19*1000)</f>
        <v>49.629262299296634</v>
      </c>
      <c r="P103" s="79">
        <f>IF(TrRoad_act!P19=0,"",P42/TrRoad_act!P19*1000)</f>
        <v>60.000143634167081</v>
      </c>
      <c r="Q103" s="79">
        <f>IF(TrRoad_act!Q19=0,"",Q42/TrRoad_act!Q19*1000)</f>
        <v>63.530973712354708</v>
      </c>
    </row>
    <row r="104" spans="1:17" ht="11.45" customHeight="1" x14ac:dyDescent="0.25">
      <c r="A104" s="23" t="s">
        <v>27</v>
      </c>
      <c r="B104" s="78">
        <f>IF(TrRoad_act!B20=0,"",B43/TrRoad_act!B20*1000)</f>
        <v>232.54925399412664</v>
      </c>
      <c r="C104" s="78">
        <f>IF(TrRoad_act!C20=0,"",C43/TrRoad_act!C20*1000)</f>
        <v>237.47820925110355</v>
      </c>
      <c r="D104" s="78">
        <f>IF(TrRoad_act!D20=0,"",D43/TrRoad_act!D20*1000)</f>
        <v>241.917087843833</v>
      </c>
      <c r="E104" s="78">
        <f>IF(TrRoad_act!E20=0,"",E43/TrRoad_act!E20*1000)</f>
        <v>256.6169726367313</v>
      </c>
      <c r="F104" s="78">
        <f>IF(TrRoad_act!F20=0,"",F43/TrRoad_act!F20*1000)</f>
        <v>254.23964545576365</v>
      </c>
      <c r="G104" s="78">
        <f>IF(TrRoad_act!G20=0,"",G43/TrRoad_act!G20*1000)</f>
        <v>256.61524613191779</v>
      </c>
      <c r="H104" s="78">
        <f>IF(TrRoad_act!H20=0,"",H43/TrRoad_act!H20*1000)</f>
        <v>238.99983400040804</v>
      </c>
      <c r="I104" s="78">
        <f>IF(TrRoad_act!I20=0,"",I43/TrRoad_act!I20*1000)</f>
        <v>227.12611268389048</v>
      </c>
      <c r="J104" s="78">
        <f>IF(TrRoad_act!J20=0,"",J43/TrRoad_act!J20*1000)</f>
        <v>228.12872115363459</v>
      </c>
      <c r="K104" s="78">
        <f>IF(TrRoad_act!K20=0,"",K43/TrRoad_act!K20*1000)</f>
        <v>213.43052173154192</v>
      </c>
      <c r="L104" s="78">
        <f>IF(TrRoad_act!L20=0,"",L43/TrRoad_act!L20*1000)</f>
        <v>207.78034811572346</v>
      </c>
      <c r="M104" s="78">
        <f>IF(TrRoad_act!M20=0,"",M43/TrRoad_act!M20*1000)</f>
        <v>196.97410595210502</v>
      </c>
      <c r="N104" s="78">
        <f>IF(TrRoad_act!N20=0,"",N43/TrRoad_act!N20*1000)</f>
        <v>206.10971014964034</v>
      </c>
      <c r="O104" s="78">
        <f>IF(TrRoad_act!O20=0,"",O43/TrRoad_act!O20*1000)</f>
        <v>179.72671203572074</v>
      </c>
      <c r="P104" s="78">
        <f>IF(TrRoad_act!P20=0,"",P43/TrRoad_act!P20*1000)</f>
        <v>193.90529608602813</v>
      </c>
      <c r="Q104" s="78">
        <f>IF(TrRoad_act!Q20=0,"",Q43/TrRoad_act!Q20*1000)</f>
        <v>201.14999481814573</v>
      </c>
    </row>
    <row r="105" spans="1:17" ht="11.45" customHeight="1" x14ac:dyDescent="0.25">
      <c r="A105" s="62" t="s">
        <v>59</v>
      </c>
      <c r="B105" s="77">
        <f>IF(TrRoad_act!B21=0,"",B44/TrRoad_act!B21*1000)</f>
        <v>434.40023297919208</v>
      </c>
      <c r="C105" s="77">
        <f>IF(TrRoad_act!C21=0,"",C44/TrRoad_act!C21*1000)</f>
        <v>435.46898454075841</v>
      </c>
      <c r="D105" s="77">
        <f>IF(TrRoad_act!D21=0,"",D44/TrRoad_act!D21*1000)</f>
        <v>436.30064805883592</v>
      </c>
      <c r="E105" s="77">
        <f>IF(TrRoad_act!E21=0,"",E44/TrRoad_act!E21*1000)</f>
        <v>436.88929599868572</v>
      </c>
      <c r="F105" s="77">
        <f>IF(TrRoad_act!F21=0,"",F44/TrRoad_act!F21*1000)</f>
        <v>437.72497441380284</v>
      </c>
      <c r="G105" s="77">
        <f>IF(TrRoad_act!G21=0,"",G44/TrRoad_act!G21*1000)</f>
        <v>433.85829021767574</v>
      </c>
      <c r="H105" s="77">
        <f>IF(TrRoad_act!H21=0,"",H44/TrRoad_act!H21*1000)</f>
        <v>431.41097445602804</v>
      </c>
      <c r="I105" s="77">
        <f>IF(TrRoad_act!I21=0,"",I44/TrRoad_act!I21*1000)</f>
        <v>429.4883545387795</v>
      </c>
      <c r="J105" s="77">
        <f>IF(TrRoad_act!J21=0,"",J44/TrRoad_act!J21*1000)</f>
        <v>430.1844897892783</v>
      </c>
      <c r="K105" s="77">
        <f>IF(TrRoad_act!K21=0,"",K44/TrRoad_act!K21*1000)</f>
        <v>425.74970434894323</v>
      </c>
      <c r="L105" s="77">
        <f>IF(TrRoad_act!L21=0,"",L44/TrRoad_act!L21*1000)</f>
        <v>421.19052470309401</v>
      </c>
      <c r="M105" s="77">
        <f>IF(TrRoad_act!M21=0,"",M44/TrRoad_act!M21*1000)</f>
        <v>418.34200403256011</v>
      </c>
      <c r="N105" s="77">
        <f>IF(TrRoad_act!N21=0,"",N44/TrRoad_act!N21*1000)</f>
        <v>407.19056664800536</v>
      </c>
      <c r="O105" s="77">
        <f>IF(TrRoad_act!O21=0,"",O44/TrRoad_act!O21*1000)</f>
        <v>396.85849256673379</v>
      </c>
      <c r="P105" s="77">
        <f>IF(TrRoad_act!P21=0,"",P44/TrRoad_act!P21*1000)</f>
        <v>377.90148429466541</v>
      </c>
      <c r="Q105" s="77">
        <f>IF(TrRoad_act!Q21=0,"",Q44/TrRoad_act!Q21*1000)</f>
        <v>367.43360771577323</v>
      </c>
    </row>
    <row r="106" spans="1:17" ht="11.45" customHeight="1" x14ac:dyDescent="0.25">
      <c r="A106" s="62" t="s">
        <v>58</v>
      </c>
      <c r="B106" s="77">
        <f>IF(TrRoad_act!B22=0,"",B46/TrRoad_act!B22*1000)</f>
        <v>197.82264760019098</v>
      </c>
      <c r="C106" s="77">
        <f>IF(TrRoad_act!C22=0,"",C46/TrRoad_act!C22*1000)</f>
        <v>200.65139246441086</v>
      </c>
      <c r="D106" s="77">
        <f>IF(TrRoad_act!D22=0,"",D46/TrRoad_act!D22*1000)</f>
        <v>205.33597091372033</v>
      </c>
      <c r="E106" s="77">
        <f>IF(TrRoad_act!E22=0,"",E46/TrRoad_act!E22*1000)</f>
        <v>225.29800371942795</v>
      </c>
      <c r="F106" s="77">
        <f>IF(TrRoad_act!F22=0,"",F46/TrRoad_act!F22*1000)</f>
        <v>227.26133897399845</v>
      </c>
      <c r="G106" s="77">
        <f>IF(TrRoad_act!G22=0,"",G46/TrRoad_act!G22*1000)</f>
        <v>231.38618376061882</v>
      </c>
      <c r="H106" s="77">
        <f>IF(TrRoad_act!H22=0,"",H46/TrRoad_act!H22*1000)</f>
        <v>218.37106460919588</v>
      </c>
      <c r="I106" s="77">
        <f>IF(TrRoad_act!I22=0,"",I46/TrRoad_act!I22*1000)</f>
        <v>210.61296164291073</v>
      </c>
      <c r="J106" s="77">
        <f>IF(TrRoad_act!J22=0,"",J46/TrRoad_act!J22*1000)</f>
        <v>215.05124007942649</v>
      </c>
      <c r="K106" s="77">
        <f>IF(TrRoad_act!K22=0,"",K46/TrRoad_act!K22*1000)</f>
        <v>202.0544574210424</v>
      </c>
      <c r="L106" s="77">
        <f>IF(TrRoad_act!L22=0,"",L46/TrRoad_act!L22*1000)</f>
        <v>198.96188052912575</v>
      </c>
      <c r="M106" s="77">
        <f>IF(TrRoad_act!M22=0,"",M46/TrRoad_act!M22*1000)</f>
        <v>187.98156674228937</v>
      </c>
      <c r="N106" s="77">
        <f>IF(TrRoad_act!N22=0,"",N46/TrRoad_act!N22*1000)</f>
        <v>198.6338755071576</v>
      </c>
      <c r="O106" s="77">
        <f>IF(TrRoad_act!O22=0,"",O46/TrRoad_act!O22*1000)</f>
        <v>172.12409812195438</v>
      </c>
      <c r="P106" s="77">
        <f>IF(TrRoad_act!P22=0,"",P46/TrRoad_act!P22*1000)</f>
        <v>188.00026806117052</v>
      </c>
      <c r="Q106" s="77">
        <f>IF(TrRoad_act!Q22=0,"",Q46/TrRoad_act!Q22*1000)</f>
        <v>195.17809027037526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 t="str">
        <f>IF(TrRoad_act!O25=0,"",O51/TrRoad_act!O25*1000)</f>
        <v/>
      </c>
      <c r="P109" s="77" t="str">
        <f>IF(TrRoad_act!P25=0,"",P51/TrRoad_act!P25*1000)</f>
        <v/>
      </c>
      <c r="Q109" s="77" t="str">
        <f>IF(TrRoad_act!Q25=0,"",Q51/TrRoad_act!Q25*1000)</f>
        <v/>
      </c>
    </row>
    <row r="110" spans="1:17" ht="11.45" customHeight="1" x14ac:dyDescent="0.25">
      <c r="A110" s="19" t="s">
        <v>24</v>
      </c>
      <c r="B110" s="76">
        <f>IF(TrRoad_act!B26=0,"",B52/TrRoad_act!B26*1000)</f>
        <v>32.927222861541772</v>
      </c>
      <c r="C110" s="76">
        <f>IF(TrRoad_act!C26=0,"",C52/TrRoad_act!C26*1000)</f>
        <v>37.309952120885981</v>
      </c>
      <c r="D110" s="76">
        <f>IF(TrRoad_act!D26=0,"",D52/TrRoad_act!D26*1000)</f>
        <v>28.884106958888786</v>
      </c>
      <c r="E110" s="76">
        <f>IF(TrRoad_act!E26=0,"",E52/TrRoad_act!E26*1000)</f>
        <v>47.545932318640936</v>
      </c>
      <c r="F110" s="76">
        <f>IF(TrRoad_act!F26=0,"",F52/TrRoad_act!F26*1000)</f>
        <v>48.371269878632269</v>
      </c>
      <c r="G110" s="76">
        <f>IF(TrRoad_act!G26=0,"",G52/TrRoad_act!G26*1000)</f>
        <v>54.109747548529022</v>
      </c>
      <c r="H110" s="76">
        <f>IF(TrRoad_act!H26=0,"",H52/TrRoad_act!H26*1000)</f>
        <v>52.778504389873909</v>
      </c>
      <c r="I110" s="76">
        <f>IF(TrRoad_act!I26=0,"",I52/TrRoad_act!I26*1000)</f>
        <v>44.145206858849221</v>
      </c>
      <c r="J110" s="76">
        <f>IF(TrRoad_act!J26=0,"",J52/TrRoad_act!J26*1000)</f>
        <v>55.216164827384667</v>
      </c>
      <c r="K110" s="76">
        <f>IF(TrRoad_act!K26=0,"",K52/TrRoad_act!K26*1000)</f>
        <v>54.468224797665556</v>
      </c>
      <c r="L110" s="76">
        <f>IF(TrRoad_act!L26=0,"",L52/TrRoad_act!L26*1000)</f>
        <v>52.329001830290785</v>
      </c>
      <c r="M110" s="76">
        <f>IF(TrRoad_act!M26=0,"",M52/TrRoad_act!M26*1000)</f>
        <v>46.457255649581995</v>
      </c>
      <c r="N110" s="76">
        <f>IF(TrRoad_act!N26=0,"",N52/TrRoad_act!N26*1000)</f>
        <v>56.866327100896719</v>
      </c>
      <c r="O110" s="76">
        <f>IF(TrRoad_act!O26=0,"",O52/TrRoad_act!O26*1000)</f>
        <v>39.841910009254846</v>
      </c>
      <c r="P110" s="76">
        <f>IF(TrRoad_act!P26=0,"",P52/TrRoad_act!P26*1000)</f>
        <v>48.862681986645107</v>
      </c>
      <c r="Q110" s="76">
        <f>IF(TrRoad_act!Q26=0,"",Q52/TrRoad_act!Q26*1000)</f>
        <v>51.735850140314298</v>
      </c>
    </row>
    <row r="111" spans="1:17" ht="11.45" customHeight="1" x14ac:dyDescent="0.25">
      <c r="A111" s="17" t="s">
        <v>23</v>
      </c>
      <c r="B111" s="75">
        <f>IF(TrRoad_act!B27=0,"",B53/TrRoad_act!B27*1000)</f>
        <v>39.269220537271956</v>
      </c>
      <c r="C111" s="75">
        <f>IF(TrRoad_act!C27=0,"",C53/TrRoad_act!C27*1000)</f>
        <v>42.509069948895288</v>
      </c>
      <c r="D111" s="75">
        <f>IF(TrRoad_act!D27=0,"",D53/TrRoad_act!D27*1000)</f>
        <v>33.488317633779786</v>
      </c>
      <c r="E111" s="75">
        <f>IF(TrRoad_act!E27=0,"",E53/TrRoad_act!E27*1000)</f>
        <v>53.770257732870476</v>
      </c>
      <c r="F111" s="75">
        <f>IF(TrRoad_act!F27=0,"",F53/TrRoad_act!F27*1000)</f>
        <v>60.024484369378179</v>
      </c>
      <c r="G111" s="75">
        <f>IF(TrRoad_act!G27=0,"",G53/TrRoad_act!G27*1000)</f>
        <v>62.967281835984338</v>
      </c>
      <c r="H111" s="75">
        <f>IF(TrRoad_act!H27=0,"",H53/TrRoad_act!H27*1000)</f>
        <v>63.090948722692538</v>
      </c>
      <c r="I111" s="75">
        <f>IF(TrRoad_act!I27=0,"",I53/TrRoad_act!I27*1000)</f>
        <v>55.810533223716433</v>
      </c>
      <c r="J111" s="75">
        <f>IF(TrRoad_act!J27=0,"",J53/TrRoad_act!J27*1000)</f>
        <v>59.763121531192105</v>
      </c>
      <c r="K111" s="75">
        <f>IF(TrRoad_act!K27=0,"",K53/TrRoad_act!K27*1000)</f>
        <v>58.713559890146044</v>
      </c>
      <c r="L111" s="75">
        <f>IF(TrRoad_act!L27=0,"",L53/TrRoad_act!L27*1000)</f>
        <v>57.381145523272046</v>
      </c>
      <c r="M111" s="75">
        <f>IF(TrRoad_act!M27=0,"",M53/TrRoad_act!M27*1000)</f>
        <v>53.366381791382068</v>
      </c>
      <c r="N111" s="75">
        <f>IF(TrRoad_act!N27=0,"",N53/TrRoad_act!N27*1000)</f>
        <v>58.550030862431782</v>
      </c>
      <c r="O111" s="75">
        <f>IF(TrRoad_act!O27=0,"",O53/TrRoad_act!O27*1000)</f>
        <v>47.625466887175854</v>
      </c>
      <c r="P111" s="75">
        <f>IF(TrRoad_act!P27=0,"",P53/TrRoad_act!P27*1000)</f>
        <v>51.692902972124941</v>
      </c>
      <c r="Q111" s="75">
        <f>IF(TrRoad_act!Q27=0,"",Q53/TrRoad_act!Q27*1000)</f>
        <v>53.983226146128978</v>
      </c>
    </row>
    <row r="112" spans="1:17" ht="11.45" customHeight="1" x14ac:dyDescent="0.25">
      <c r="A112" s="15" t="s">
        <v>22</v>
      </c>
      <c r="B112" s="74">
        <f>IF(TrRoad_act!B28=0,"",B55/TrRoad_act!B28*1000)</f>
        <v>28.506496911140072</v>
      </c>
      <c r="C112" s="74">
        <f>IF(TrRoad_act!C28=0,"",C55/TrRoad_act!C28*1000)</f>
        <v>33.626455187908462</v>
      </c>
      <c r="D112" s="74">
        <f>IF(TrRoad_act!D28=0,"",D55/TrRoad_act!D28*1000)</f>
        <v>25.215999972906246</v>
      </c>
      <c r="E112" s="74">
        <f>IF(TrRoad_act!E28=0,"",E55/TrRoad_act!E28*1000)</f>
        <v>41.849382181941927</v>
      </c>
      <c r="F112" s="74">
        <f>IF(TrRoad_act!F28=0,"",F55/TrRoad_act!F28*1000)</f>
        <v>39.064854357505979</v>
      </c>
      <c r="G112" s="74">
        <f>IF(TrRoad_act!G28=0,"",G55/TrRoad_act!G28*1000)</f>
        <v>46.614613017248985</v>
      </c>
      <c r="H112" s="74">
        <f>IF(TrRoad_act!H28=0,"",H55/TrRoad_act!H28*1000)</f>
        <v>41.190440060347051</v>
      </c>
      <c r="I112" s="74">
        <f>IF(TrRoad_act!I28=0,"",I55/TrRoad_act!I28*1000)</f>
        <v>29.043673338940831</v>
      </c>
      <c r="J112" s="74">
        <f>IF(TrRoad_act!J28=0,"",J55/TrRoad_act!J28*1000)</f>
        <v>42.982064618133066</v>
      </c>
      <c r="K112" s="74">
        <f>IF(TrRoad_act!K28=0,"",K55/TrRoad_act!K28*1000)</f>
        <v>43.498875167698507</v>
      </c>
      <c r="L112" s="74">
        <f>IF(TrRoad_act!L28=0,"",L55/TrRoad_act!L28*1000)</f>
        <v>41.183552403174318</v>
      </c>
      <c r="M112" s="74">
        <f>IF(TrRoad_act!M28=0,"",M55/TrRoad_act!M28*1000)</f>
        <v>32.433223860970585</v>
      </c>
      <c r="N112" s="74">
        <f>IF(TrRoad_act!N28=0,"",N55/TrRoad_act!N28*1000)</f>
        <v>53.316239406690421</v>
      </c>
      <c r="O112" s="74">
        <f>IF(TrRoad_act!O28=0,"",O55/TrRoad_act!O28*1000)</f>
        <v>24.980342786881781</v>
      </c>
      <c r="P112" s="74">
        <f>IF(TrRoad_act!P28=0,"",P55/TrRoad_act!P28*1000)</f>
        <v>43.369421525893117</v>
      </c>
      <c r="Q112" s="74">
        <f>IF(TrRoad_act!Q28=0,"",Q55/TrRoad_act!Q28*1000)</f>
        <v>47.690903604138185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176.57552527058724</v>
      </c>
      <c r="C116" s="78">
        <f>IF(C19=0,"",1000000*C19/TrRoad_act!C86)</f>
        <v>178.43128015959076</v>
      </c>
      <c r="D116" s="78">
        <f>IF(D19=0,"",1000000*D19/TrRoad_act!D86)</f>
        <v>178.56373842543542</v>
      </c>
      <c r="E116" s="78">
        <f>IF(E19=0,"",1000000*E19/TrRoad_act!E86)</f>
        <v>173.9858823628368</v>
      </c>
      <c r="F116" s="78">
        <f>IF(F19=0,"",1000000*F19/TrRoad_act!F86)</f>
        <v>176.82888729737252</v>
      </c>
      <c r="G116" s="78">
        <f>IF(G19=0,"",1000000*G19/TrRoad_act!G86)</f>
        <v>189.13927722976163</v>
      </c>
      <c r="H116" s="78">
        <f>IF(H19=0,"",1000000*H19/TrRoad_act!H86)</f>
        <v>193.72939489799873</v>
      </c>
      <c r="I116" s="78">
        <f>IF(I19=0,"",1000000*I19/TrRoad_act!I86)</f>
        <v>170.21848509881826</v>
      </c>
      <c r="J116" s="78">
        <f>IF(J19=0,"",1000000*J19/TrRoad_act!J86)</f>
        <v>160.18394676865995</v>
      </c>
      <c r="K116" s="78">
        <f>IF(K19=0,"",1000000*K19/TrRoad_act!K86)</f>
        <v>153.1592558108126</v>
      </c>
      <c r="L116" s="78">
        <f>IF(L19=0,"",1000000*L19/TrRoad_act!L86)</f>
        <v>155.0307925570437</v>
      </c>
      <c r="M116" s="78">
        <f>IF(M19=0,"",1000000*M19/TrRoad_act!M86)</f>
        <v>154.5627408803951</v>
      </c>
      <c r="N116" s="78">
        <f>IF(N19=0,"",1000000*N19/TrRoad_act!N86)</f>
        <v>156.74824806865067</v>
      </c>
      <c r="O116" s="78">
        <f>IF(O19=0,"",1000000*O19/TrRoad_act!O86)</f>
        <v>155.690907009445</v>
      </c>
      <c r="P116" s="78">
        <f>IF(P19=0,"",1000000*P19/TrRoad_act!P86)</f>
        <v>155.18720880591485</v>
      </c>
      <c r="Q116" s="78">
        <f>IF(Q19=0,"",1000000*Q19/TrRoad_act!Q86)</f>
        <v>157.2596145186053</v>
      </c>
    </row>
    <row r="117" spans="1:17" ht="11.45" customHeight="1" x14ac:dyDescent="0.25">
      <c r="A117" s="19" t="s">
        <v>29</v>
      </c>
      <c r="B117" s="76">
        <f>IF(B21=0,"",1000000*B21/TrRoad_act!B87)</f>
        <v>521.80619489328706</v>
      </c>
      <c r="C117" s="76">
        <f>IF(C21=0,"",1000000*C21/TrRoad_act!C87)</f>
        <v>497.29914730490407</v>
      </c>
      <c r="D117" s="76">
        <f>IF(D21=0,"",1000000*D21/TrRoad_act!D87)</f>
        <v>523.4632615017274</v>
      </c>
      <c r="E117" s="76">
        <f>IF(E21=0,"",1000000*E21/TrRoad_act!E87)</f>
        <v>520.77454841316273</v>
      </c>
      <c r="F117" s="76">
        <f>IF(F21=0,"",1000000*F21/TrRoad_act!F87)</f>
        <v>527.88238827375039</v>
      </c>
      <c r="G117" s="76">
        <f>IF(G21=0,"",1000000*G21/TrRoad_act!G87)</f>
        <v>552.82138459278019</v>
      </c>
      <c r="H117" s="76">
        <f>IF(H21=0,"",1000000*H21/TrRoad_act!H87)</f>
        <v>594.08587568018891</v>
      </c>
      <c r="I117" s="76">
        <f>IF(I21=0,"",1000000*I21/TrRoad_act!I87)</f>
        <v>548.9572254028036</v>
      </c>
      <c r="J117" s="76">
        <f>IF(J21=0,"",1000000*J21/TrRoad_act!J87)</f>
        <v>564.25309840592695</v>
      </c>
      <c r="K117" s="76">
        <f>IF(K21=0,"",1000000*K21/TrRoad_act!K87)</f>
        <v>585.22416307592653</v>
      </c>
      <c r="L117" s="76">
        <f>IF(L21=0,"",1000000*L21/TrRoad_act!L87)</f>
        <v>565.66824527743825</v>
      </c>
      <c r="M117" s="76">
        <f>IF(M21=0,"",1000000*M21/TrRoad_act!M87)</f>
        <v>546.60832589027598</v>
      </c>
      <c r="N117" s="76">
        <f>IF(N21=0,"",1000000*N21/TrRoad_act!N87)</f>
        <v>568.15311010516552</v>
      </c>
      <c r="O117" s="76">
        <f>IF(O21=0,"",1000000*O21/TrRoad_act!O87)</f>
        <v>513.07920064761902</v>
      </c>
      <c r="P117" s="76">
        <f>IF(P21=0,"",1000000*P21/TrRoad_act!P87)</f>
        <v>577.73329377589141</v>
      </c>
      <c r="Q117" s="76">
        <f>IF(Q21=0,"",1000000*Q21/TrRoad_act!Q87)</f>
        <v>624.57891449540261</v>
      </c>
    </row>
    <row r="118" spans="1:17" ht="11.45" customHeight="1" x14ac:dyDescent="0.25">
      <c r="A118" s="62" t="s">
        <v>59</v>
      </c>
      <c r="B118" s="77">
        <f>IF(B22=0,"",1000000*B22/TrRoad_act!B88)</f>
        <v>431.30402260745217</v>
      </c>
      <c r="C118" s="77">
        <f>IF(C22=0,"",1000000*C22/TrRoad_act!C88)</f>
        <v>366.91603884804857</v>
      </c>
      <c r="D118" s="77">
        <f>IF(D22=0,"",1000000*D22/TrRoad_act!D88)</f>
        <v>395.93402665982967</v>
      </c>
      <c r="E118" s="77">
        <f>IF(E22=0,"",1000000*E22/TrRoad_act!E88)</f>
        <v>378.79995184441361</v>
      </c>
      <c r="F118" s="77">
        <f>IF(F22=0,"",1000000*F22/TrRoad_act!F88)</f>
        <v>350.823486217896</v>
      </c>
      <c r="G118" s="77">
        <f>IF(G22=0,"",1000000*G22/TrRoad_act!G88)</f>
        <v>340.71969964074054</v>
      </c>
      <c r="H118" s="77">
        <f>IF(H22=0,"",1000000*H22/TrRoad_act!H88)</f>
        <v>399.34762766889276</v>
      </c>
      <c r="I118" s="77">
        <f>IF(I22=0,"",1000000*I22/TrRoad_act!I88)</f>
        <v>384.62136039063108</v>
      </c>
      <c r="J118" s="77">
        <f>IF(J22=0,"",1000000*J22/TrRoad_act!J88)</f>
        <v>383.82501906482037</v>
      </c>
      <c r="K118" s="77">
        <f>IF(K22=0,"",1000000*K22/TrRoad_act!K88)</f>
        <v>409.71864339414793</v>
      </c>
      <c r="L118" s="77">
        <f>IF(L22=0,"",1000000*L22/TrRoad_act!L88)</f>
        <v>381.3070763584725</v>
      </c>
      <c r="M118" s="77">
        <f>IF(M22=0,"",1000000*M22/TrRoad_act!M88)</f>
        <v>368.91159082217126</v>
      </c>
      <c r="N118" s="77">
        <f>IF(N22=0,"",1000000*N22/TrRoad_act!N88)</f>
        <v>354.63722882806206</v>
      </c>
      <c r="O118" s="77">
        <f>IF(O22=0,"",1000000*O22/TrRoad_act!O88)</f>
        <v>292.47210373983438</v>
      </c>
      <c r="P118" s="77">
        <f>IF(P22=0,"",1000000*P22/TrRoad_act!P88)</f>
        <v>345.89600246121631</v>
      </c>
      <c r="Q118" s="77">
        <f>IF(Q22=0,"",1000000*Q22/TrRoad_act!Q88)</f>
        <v>366.93771038655285</v>
      </c>
    </row>
    <row r="119" spans="1:17" ht="11.45" customHeight="1" x14ac:dyDescent="0.25">
      <c r="A119" s="62" t="s">
        <v>58</v>
      </c>
      <c r="B119" s="77">
        <f>IF(B24=0,"",1000000*B24/TrRoad_act!B89)</f>
        <v>800.15619142808578</v>
      </c>
      <c r="C119" s="77">
        <f>IF(C24=0,"",1000000*C24/TrRoad_act!C89)</f>
        <v>926.71443276671903</v>
      </c>
      <c r="D119" s="77">
        <f>IF(D24=0,"",1000000*D24/TrRoad_act!D89)</f>
        <v>854.89372177154564</v>
      </c>
      <c r="E119" s="77">
        <f>IF(E24=0,"",1000000*E24/TrRoad_act!E89)</f>
        <v>790.61883888883142</v>
      </c>
      <c r="F119" s="77">
        <f>IF(F24=0,"",1000000*F24/TrRoad_act!F89)</f>
        <v>855.73058400376681</v>
      </c>
      <c r="G119" s="77">
        <f>IF(G24=0,"",1000000*G24/TrRoad_act!G89)</f>
        <v>995.72636349364984</v>
      </c>
      <c r="H119" s="77">
        <f>IF(H24=0,"",1000000*H24/TrRoad_act!H89)</f>
        <v>918.40920275695646</v>
      </c>
      <c r="I119" s="77">
        <f>IF(I24=0,"",1000000*I24/TrRoad_act!I89)</f>
        <v>804.21205821332148</v>
      </c>
      <c r="J119" s="77">
        <f>IF(J24=0,"",1000000*J24/TrRoad_act!J89)</f>
        <v>839.96074860246506</v>
      </c>
      <c r="K119" s="77">
        <f>IF(K24=0,"",1000000*K24/TrRoad_act!K89)</f>
        <v>773.12919944974362</v>
      </c>
      <c r="L119" s="77">
        <f>IF(L24=0,"",1000000*L24/TrRoad_act!L89)</f>
        <v>808.60724570309833</v>
      </c>
      <c r="M119" s="77">
        <f>IF(M24=0,"",1000000*M24/TrRoad_act!M89)</f>
        <v>709.99770862005198</v>
      </c>
      <c r="N119" s="77">
        <f>IF(N24=0,"",1000000*N24/TrRoad_act!N89)</f>
        <v>783.82263236792357</v>
      </c>
      <c r="O119" s="77">
        <f>IF(O24=0,"",1000000*O24/TrRoad_act!O89)</f>
        <v>695.43225256196604</v>
      </c>
      <c r="P119" s="77">
        <f>IF(P24=0,"",1000000*P24/TrRoad_act!P89)</f>
        <v>805.33942325926455</v>
      </c>
      <c r="Q119" s="77">
        <f>IF(Q24=0,"",1000000*Q24/TrRoad_act!Q89)</f>
        <v>910.11030916228913</v>
      </c>
    </row>
    <row r="120" spans="1:17" ht="11.45" customHeight="1" x14ac:dyDescent="0.25">
      <c r="A120" s="62" t="s">
        <v>57</v>
      </c>
      <c r="B120" s="77">
        <f>IF(B26=0,"",1000000*B26/TrRoad_act!B90)</f>
        <v>865.76781565059241</v>
      </c>
      <c r="C120" s="77">
        <f>IF(C26=0,"",1000000*C26/TrRoad_act!C90)</f>
        <v>841.77142269917931</v>
      </c>
      <c r="D120" s="77">
        <f>IF(D26=0,"",1000000*D26/TrRoad_act!D90)</f>
        <v>829.83939733851275</v>
      </c>
      <c r="E120" s="77">
        <f>IF(E26=0,"",1000000*E26/TrRoad_act!E90)</f>
        <v>824.27508098156648</v>
      </c>
      <c r="F120" s="77">
        <f>IF(F26=0,"",1000000*F26/TrRoad_act!F90)</f>
        <v>820.14916223046487</v>
      </c>
      <c r="G120" s="77">
        <f>IF(G26=0,"",1000000*G26/TrRoad_act!G90)</f>
        <v>807.52944419665039</v>
      </c>
      <c r="H120" s="77">
        <f>IF(H26=0,"",1000000*H26/TrRoad_act!H90)</f>
        <v>803.90256764169806</v>
      </c>
      <c r="I120" s="77">
        <f>IF(I26=0,"",1000000*I26/TrRoad_act!I90)</f>
        <v>706.05504316060478</v>
      </c>
      <c r="J120" s="77">
        <f>IF(J26=0,"",1000000*J26/TrRoad_act!J90)</f>
        <v>713.48112731384572</v>
      </c>
      <c r="K120" s="77">
        <f>IF(K26=0,"",1000000*K26/TrRoad_act!K90)</f>
        <v>816.7228964886898</v>
      </c>
      <c r="L120" s="77">
        <f>IF(L26=0,"",1000000*L26/TrRoad_act!L90)</f>
        <v>738.7280521139395</v>
      </c>
      <c r="M120" s="77">
        <f>IF(M26=0,"",1000000*M26/TrRoad_act!M90)</f>
        <v>743.68700798455234</v>
      </c>
      <c r="N120" s="77">
        <f>IF(N26=0,"",1000000*N26/TrRoad_act!N90)</f>
        <v>739.38358269985133</v>
      </c>
      <c r="O120" s="77">
        <f>IF(O26=0,"",1000000*O26/TrRoad_act!O90)</f>
        <v>734.11123121474122</v>
      </c>
      <c r="P120" s="77">
        <f>IF(P26=0,"",1000000*P26/TrRoad_act!P90)</f>
        <v>727.73432042486627</v>
      </c>
      <c r="Q120" s="77">
        <f>IF(Q26=0,"",1000000*Q26/TrRoad_act!Q90)</f>
        <v>723.10841114718232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>
        <f>IF(F27=0,"",1000000*F27/TrRoad_act!F91)</f>
        <v>782.8422825830387</v>
      </c>
      <c r="G121" s="77">
        <f>IF(G27=0,"",1000000*G27/TrRoad_act!G91)</f>
        <v>780.8507872921615</v>
      </c>
      <c r="H121" s="77">
        <f>IF(H27=0,"",1000000*H27/TrRoad_act!H91)</f>
        <v>780.90970410166403</v>
      </c>
      <c r="I121" s="77">
        <f>IF(I27=0,"",1000000*I27/TrRoad_act!I91)</f>
        <v>777.86197664433928</v>
      </c>
      <c r="J121" s="77">
        <f>IF(J27=0,"",1000000*J27/TrRoad_act!J91)</f>
        <v>779.64619178178816</v>
      </c>
      <c r="K121" s="77">
        <f>IF(K27=0,"",1000000*K27/TrRoad_act!K91)</f>
        <v>760.12987370433837</v>
      </c>
      <c r="L121" s="77">
        <f>IF(L27=0,"",1000000*L27/TrRoad_act!L91)</f>
        <v>683.39707188338014</v>
      </c>
      <c r="M121" s="77">
        <f>IF(M27=0,"",1000000*M27/TrRoad_act!M91)</f>
        <v>673.38998071909316</v>
      </c>
      <c r="N121" s="77">
        <f>IF(N27=0,"",1000000*N27/TrRoad_act!N91)</f>
        <v>669.23303369557777</v>
      </c>
      <c r="O121" s="77">
        <f>IF(O27=0,"",1000000*O27/TrRoad_act!O91)</f>
        <v>668.57853142935141</v>
      </c>
      <c r="P121" s="77">
        <f>IF(P27=0,"",1000000*P27/TrRoad_act!P91)</f>
        <v>658.64596528285153</v>
      </c>
      <c r="Q121" s="77">
        <f>IF(Q27=0,"",1000000*Q27/TrRoad_act!Q91)</f>
        <v>648.37150193242121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 t="str">
        <f>IF(P29=0,"",1000000*P29/TrRoad_act!P92)</f>
        <v/>
      </c>
      <c r="Q122" s="77" t="str">
        <f>IF(Q29=0,"",1000000*Q29/TrRoad_act!Q92)</f>
        <v/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 t="str">
        <f>IF(M32=0,"",1000000*M32/TrRoad_act!M93)</f>
        <v/>
      </c>
      <c r="N123" s="77" t="str">
        <f>IF(N32=0,"",1000000*N32/TrRoad_act!N93)</f>
        <v/>
      </c>
      <c r="O123" s="77" t="str">
        <f>IF(O32=0,"",1000000*O32/TrRoad_act!O93)</f>
        <v/>
      </c>
      <c r="P123" s="77" t="str">
        <f>IF(P32=0,"",1000000*P32/TrRoad_act!P93)</f>
        <v/>
      </c>
      <c r="Q123" s="77" t="str">
        <f>IF(Q32=0,"",1000000*Q32/TrRoad_act!Q93)</f>
        <v/>
      </c>
    </row>
    <row r="124" spans="1:17" ht="11.45" customHeight="1" x14ac:dyDescent="0.25">
      <c r="A124" s="19" t="s">
        <v>28</v>
      </c>
      <c r="B124" s="76">
        <f>IF(B33=0,"",1000000*B33/TrRoad_act!B94)</f>
        <v>22371.487929309573</v>
      </c>
      <c r="C124" s="76">
        <f>IF(C33=0,"",1000000*C33/TrRoad_act!C94)</f>
        <v>22216.992774500384</v>
      </c>
      <c r="D124" s="76">
        <f>IF(D33=0,"",1000000*D33/TrRoad_act!D94)</f>
        <v>21743.183721389869</v>
      </c>
      <c r="E124" s="76">
        <f>IF(E33=0,"",1000000*E33/TrRoad_act!E94)</f>
        <v>19916.638056999414</v>
      </c>
      <c r="F124" s="76">
        <f>IF(F33=0,"",1000000*F33/TrRoad_act!F94)</f>
        <v>19359.495550677202</v>
      </c>
      <c r="G124" s="76">
        <f>IF(G33=0,"",1000000*G33/TrRoad_act!G94)</f>
        <v>18876.599594294097</v>
      </c>
      <c r="H124" s="76">
        <f>IF(H33=0,"",1000000*H33/TrRoad_act!H94)</f>
        <v>18788.357322376694</v>
      </c>
      <c r="I124" s="76">
        <f>IF(I33=0,"",1000000*I33/TrRoad_act!I94)</f>
        <v>19071.495556037098</v>
      </c>
      <c r="J124" s="76">
        <f>IF(J33=0,"",1000000*J33/TrRoad_act!J94)</f>
        <v>18830.171812375669</v>
      </c>
      <c r="K124" s="76">
        <f>IF(K33=0,"",1000000*K33/TrRoad_act!K94)</f>
        <v>18408.404262899337</v>
      </c>
      <c r="L124" s="76">
        <f>IF(L33=0,"",1000000*L33/TrRoad_act!L94)</f>
        <v>16523.592225978635</v>
      </c>
      <c r="M124" s="76">
        <f>IF(M33=0,"",1000000*M33/TrRoad_act!M94)</f>
        <v>17838.648198804654</v>
      </c>
      <c r="N124" s="76">
        <f>IF(N33=0,"",1000000*N33/TrRoad_act!N94)</f>
        <v>16213.179991330733</v>
      </c>
      <c r="O124" s="76">
        <f>IF(O33=0,"",1000000*O33/TrRoad_act!O94)</f>
        <v>15075.356492976844</v>
      </c>
      <c r="P124" s="76">
        <f>IF(P33=0,"",1000000*P33/TrRoad_act!P94)</f>
        <v>15324.194841138564</v>
      </c>
      <c r="Q124" s="76">
        <f>IF(Q33=0,"",1000000*Q33/TrRoad_act!Q94)</f>
        <v>15704.55923256753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22371.487929309573</v>
      </c>
      <c r="C126" s="75">
        <f>IF(C36=0,"",1000000*C36/TrRoad_act!C96)</f>
        <v>22216.992774500384</v>
      </c>
      <c r="D126" s="75">
        <f>IF(D36=0,"",1000000*D36/TrRoad_act!D96)</f>
        <v>21743.183721389869</v>
      </c>
      <c r="E126" s="75">
        <f>IF(E36=0,"",1000000*E36/TrRoad_act!E96)</f>
        <v>19916.638056999414</v>
      </c>
      <c r="F126" s="75">
        <f>IF(F36=0,"",1000000*F36/TrRoad_act!F96)</f>
        <v>19405.401196555256</v>
      </c>
      <c r="G126" s="75">
        <f>IF(G36=0,"",1000000*G36/TrRoad_act!G96)</f>
        <v>19013.038215189663</v>
      </c>
      <c r="H126" s="75">
        <f>IF(H36=0,"",1000000*H36/TrRoad_act!H96)</f>
        <v>19068.925165755703</v>
      </c>
      <c r="I126" s="75">
        <f>IF(I36=0,"",1000000*I36/TrRoad_act!I96)</f>
        <v>19425.797273759184</v>
      </c>
      <c r="J126" s="75">
        <f>IF(J36=0,"",1000000*J36/TrRoad_act!J96)</f>
        <v>19224.821328000315</v>
      </c>
      <c r="K126" s="75">
        <f>IF(K36=0,"",1000000*K36/TrRoad_act!K96)</f>
        <v>18804.388854781562</v>
      </c>
      <c r="L126" s="75">
        <f>IF(L36=0,"",1000000*L36/TrRoad_act!L96)</f>
        <v>16850.375520846555</v>
      </c>
      <c r="M126" s="75">
        <f>IF(M36=0,"",1000000*M36/TrRoad_act!M96)</f>
        <v>18209.108036332396</v>
      </c>
      <c r="N126" s="75">
        <f>IF(N36=0,"",1000000*N36/TrRoad_act!N96)</f>
        <v>16451.28513005373</v>
      </c>
      <c r="O126" s="75">
        <f>IF(O36=0,"",1000000*O36/TrRoad_act!O96)</f>
        <v>15624.738014873357</v>
      </c>
      <c r="P126" s="75">
        <f>IF(P36=0,"",1000000*P36/TrRoad_act!P96)</f>
        <v>15943.04674243817</v>
      </c>
      <c r="Q126" s="75">
        <f>IF(Q36=0,"",1000000*Q36/TrRoad_act!Q96)</f>
        <v>16499.610981911152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>
        <f>IF(F39=0,"",1000000*F39/TrRoad_act!F98)</f>
        <v>13377.989892766627</v>
      </c>
      <c r="G128" s="75">
        <f>IF(G39=0,"",1000000*G39/TrRoad_act!G98)</f>
        <v>11492.583574629356</v>
      </c>
      <c r="H128" s="75">
        <f>IF(H39=0,"",1000000*H39/TrRoad_act!H98)</f>
        <v>10857.838600482715</v>
      </c>
      <c r="I128" s="75">
        <f>IF(I39=0,"",1000000*I39/TrRoad_act!I98)</f>
        <v>12145.909265192369</v>
      </c>
      <c r="J128" s="75">
        <f>IF(J39=0,"",1000000*J39/TrRoad_act!J98)</f>
        <v>11879.141551811837</v>
      </c>
      <c r="K128" s="75">
        <f>IF(K39=0,"",1000000*K39/TrRoad_act!K98)</f>
        <v>13125.820397291101</v>
      </c>
      <c r="L128" s="75">
        <f>IF(L39=0,"",1000000*L39/TrRoad_act!L98)</f>
        <v>13450.142355571332</v>
      </c>
      <c r="M128" s="75">
        <f>IF(M39=0,"",1000000*M39/TrRoad_act!M98)</f>
        <v>14178.172381482109</v>
      </c>
      <c r="N128" s="75">
        <f>IF(N39=0,"",1000000*N39/TrRoad_act!N98)</f>
        <v>13973.260833520164</v>
      </c>
      <c r="O128" s="75">
        <f>IF(O39=0,"",1000000*O39/TrRoad_act!O98)</f>
        <v>13028.547525659924</v>
      </c>
      <c r="P128" s="75">
        <f>IF(P39=0,"",1000000*P39/TrRoad_act!P98)</f>
        <v>13458.202109909707</v>
      </c>
      <c r="Q128" s="75">
        <f>IF(Q39=0,"",1000000*Q39/TrRoad_act!Q98)</f>
        <v>13038.033813450804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>
        <f>IF(J41=0,"",1000000*J41/TrRoad_act!J99)</f>
        <v>9587.5336414428621</v>
      </c>
      <c r="K129" s="75">
        <f>IF(K41=0,"",1000000*K41/TrRoad_act!K99)</f>
        <v>9580.0929645254237</v>
      </c>
      <c r="L129" s="75">
        <f>IF(L41=0,"",1000000*L41/TrRoad_act!L99)</f>
        <v>9614.2366636979041</v>
      </c>
      <c r="M129" s="75">
        <f>IF(M41=0,"",1000000*M41/TrRoad_act!M99)</f>
        <v>9671.7221426396227</v>
      </c>
      <c r="N129" s="75">
        <f>IF(N41=0,"",1000000*N41/TrRoad_act!N99)</f>
        <v>9730.1282038572917</v>
      </c>
      <c r="O129" s="75">
        <f>IF(O41=0,"",1000000*O41/TrRoad_act!O99)</f>
        <v>9648.6816361727197</v>
      </c>
      <c r="P129" s="75">
        <f>IF(P41=0,"",1000000*P41/TrRoad_act!P99)</f>
        <v>9671.8423602873008</v>
      </c>
      <c r="Q129" s="75">
        <f>IF(Q41=0,"",1000000*Q41/TrRoad_act!Q99)</f>
        <v>9701.7175180497034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687.18380884716453</v>
      </c>
      <c r="C131" s="78">
        <f>IF(C43=0,"",1000000*C43/TrRoad_act!C101)</f>
        <v>714.9803018487637</v>
      </c>
      <c r="D131" s="78">
        <f>IF(D43=0,"",1000000*D43/TrRoad_act!D101)</f>
        <v>749.86645294269704</v>
      </c>
      <c r="E131" s="78">
        <f>IF(E43=0,"",1000000*E43/TrRoad_act!E101)</f>
        <v>831.30640048363762</v>
      </c>
      <c r="F131" s="78">
        <f>IF(F43=0,"",1000000*F43/TrRoad_act!F101)</f>
        <v>862.04505480288913</v>
      </c>
      <c r="G131" s="78">
        <f>IF(G43=0,"",1000000*G43/TrRoad_act!G101)</f>
        <v>845.97222172526472</v>
      </c>
      <c r="H131" s="78">
        <f>IF(H43=0,"",1000000*H43/TrRoad_act!H101)</f>
        <v>790.55588227656676</v>
      </c>
      <c r="I131" s="78">
        <f>IF(I43=0,"",1000000*I43/TrRoad_act!I101)</f>
        <v>755.09671286338903</v>
      </c>
      <c r="J131" s="78">
        <f>IF(J43=0,"",1000000*J43/TrRoad_act!J101)</f>
        <v>783.91057792380366</v>
      </c>
      <c r="K131" s="78">
        <f>IF(K43=0,"",1000000*K43/TrRoad_act!K101)</f>
        <v>718.96482286044022</v>
      </c>
      <c r="L131" s="78">
        <f>IF(L43=0,"",1000000*L43/TrRoad_act!L101)</f>
        <v>709.98221962556772</v>
      </c>
      <c r="M131" s="78">
        <f>IF(M43=0,"",1000000*M43/TrRoad_act!M101)</f>
        <v>681.73791030879738</v>
      </c>
      <c r="N131" s="78">
        <f>IF(N43=0,"",1000000*N43/TrRoad_act!N101)</f>
        <v>740.25927817832064</v>
      </c>
      <c r="O131" s="78">
        <f>IF(O43=0,"",1000000*O43/TrRoad_act!O101)</f>
        <v>647.91191809951704</v>
      </c>
      <c r="P131" s="78">
        <f>IF(P43=0,"",1000000*P43/TrRoad_act!P101)</f>
        <v>724.84091646645243</v>
      </c>
      <c r="Q131" s="78">
        <f>IF(Q43=0,"",1000000*Q43/TrRoad_act!Q101)</f>
        <v>776.62098932341985</v>
      </c>
    </row>
    <row r="132" spans="1:17" ht="11.45" customHeight="1" x14ac:dyDescent="0.25">
      <c r="A132" s="62" t="s">
        <v>59</v>
      </c>
      <c r="B132" s="77">
        <f>IF(B44=0,"",1000000*B44/TrRoad_act!B102)</f>
        <v>691.69758724177461</v>
      </c>
      <c r="C132" s="77">
        <f>IF(C44=0,"",1000000*C44/TrRoad_act!C102)</f>
        <v>709.52298717401311</v>
      </c>
      <c r="D132" s="77">
        <f>IF(D44=0,"",1000000*D44/TrRoad_act!D102)</f>
        <v>728.87154079499351</v>
      </c>
      <c r="E132" s="77">
        <f>IF(E44=0,"",1000000*E44/TrRoad_act!E102)</f>
        <v>750.36763566698949</v>
      </c>
      <c r="F132" s="77">
        <f>IF(F44=0,"",1000000*F44/TrRoad_act!F102)</f>
        <v>775.29978641000753</v>
      </c>
      <c r="G132" s="77">
        <f>IF(G44=0,"",1000000*G44/TrRoad_act!G102)</f>
        <v>748.86127453872803</v>
      </c>
      <c r="H132" s="77">
        <f>IF(H44=0,"",1000000*H44/TrRoad_act!H102)</f>
        <v>730.27073550359273</v>
      </c>
      <c r="I132" s="77">
        <f>IF(I44=0,"",1000000*I44/TrRoad_act!I102)</f>
        <v>719.0491656133895</v>
      </c>
      <c r="J132" s="77">
        <f>IF(J44=0,"",1000000*J44/TrRoad_act!J102)</f>
        <v>737.91587410306875</v>
      </c>
      <c r="K132" s="77">
        <f>IF(K44=0,"",1000000*K44/TrRoad_act!K102)</f>
        <v>713.41298015423024</v>
      </c>
      <c r="L132" s="77">
        <f>IF(L44=0,"",1000000*L44/TrRoad_act!L102)</f>
        <v>712.59040753571469</v>
      </c>
      <c r="M132" s="77">
        <f>IF(M44=0,"",1000000*M44/TrRoad_act!M102)</f>
        <v>721.68204952044255</v>
      </c>
      <c r="N132" s="77">
        <f>IF(N44=0,"",1000000*N44/TrRoad_act!N102)</f>
        <v>721.1017605826321</v>
      </c>
      <c r="O132" s="77">
        <f>IF(O44=0,"",1000000*O44/TrRoad_act!O102)</f>
        <v>709.14986593236665</v>
      </c>
      <c r="P132" s="77">
        <f>IF(P44=0,"",1000000*P44/TrRoad_act!P102)</f>
        <v>692.95830090723348</v>
      </c>
      <c r="Q132" s="77">
        <f>IF(Q44=0,"",1000000*Q44/TrRoad_act!Q102)</f>
        <v>693.35998236808553</v>
      </c>
    </row>
    <row r="133" spans="1:17" ht="11.45" customHeight="1" x14ac:dyDescent="0.25">
      <c r="A133" s="62" t="s">
        <v>58</v>
      </c>
      <c r="B133" s="77">
        <f>IF(B46=0,"",1000000*B46/TrRoad_act!B103)</f>
        <v>685.49386191538088</v>
      </c>
      <c r="C133" s="77">
        <f>IF(C46=0,"",1000000*C46/TrRoad_act!C103)</f>
        <v>717.20715415949064</v>
      </c>
      <c r="D133" s="77">
        <f>IF(D46=0,"",1000000*D46/TrRoad_act!D103)</f>
        <v>758.60414085706645</v>
      </c>
      <c r="E133" s="77">
        <f>IF(E46=0,"",1000000*E46/TrRoad_act!E103)</f>
        <v>862.6545460140444</v>
      </c>
      <c r="F133" s="77">
        <f>IF(F46=0,"",1000000*F46/TrRoad_act!F103)</f>
        <v>890.25348493619163</v>
      </c>
      <c r="G133" s="77">
        <f>IF(G46=0,"",1000000*G46/TrRoad_act!G103)</f>
        <v>876.30154947037693</v>
      </c>
      <c r="H133" s="77">
        <f>IF(H46=0,"",1000000*H46/TrRoad_act!H103)</f>
        <v>804.62474573421036</v>
      </c>
      <c r="I133" s="77">
        <f>IF(I46=0,"",1000000*I46/TrRoad_act!I103)</f>
        <v>761.44892037293971</v>
      </c>
      <c r="J133" s="77">
        <f>IF(J46=0,"",1000000*J46/TrRoad_act!J103)</f>
        <v>790.28810130836007</v>
      </c>
      <c r="K133" s="77">
        <f>IF(K46=0,"",1000000*K46/TrRoad_act!K103)</f>
        <v>719.59705161768215</v>
      </c>
      <c r="L133" s="77">
        <f>IF(L46=0,"",1000000*L46/TrRoad_act!L103)</f>
        <v>709.75497476803832</v>
      </c>
      <c r="M133" s="77">
        <f>IF(M46=0,"",1000000*M46/TrRoad_act!M103)</f>
        <v>678.34368353267848</v>
      </c>
      <c r="N133" s="77">
        <f>IF(N46=0,"",1000000*N46/TrRoad_act!N103)</f>
        <v>741.76117510116671</v>
      </c>
      <c r="O133" s="77">
        <f>IF(O46=0,"",1000000*O46/TrRoad_act!O103)</f>
        <v>643.42637528901821</v>
      </c>
      <c r="P133" s="77">
        <f>IF(P46=0,"",1000000*P46/TrRoad_act!P103)</f>
        <v>726.99872923682824</v>
      </c>
      <c r="Q133" s="77">
        <f>IF(Q46=0,"",1000000*Q46/TrRoad_act!Q103)</f>
        <v>782.97786310196727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 t="str">
        <f>IF(O51=0,"",1000000*O51/TrRoad_act!O106)</f>
        <v/>
      </c>
      <c r="P136" s="77" t="str">
        <f>IF(P51=0,"",1000000*P51/TrRoad_act!P106)</f>
        <v/>
      </c>
      <c r="Q136" s="77" t="str">
        <f>IF(Q51=0,"",1000000*Q51/TrRoad_act!Q106)</f>
        <v/>
      </c>
    </row>
    <row r="137" spans="1:17" ht="11.45" customHeight="1" x14ac:dyDescent="0.25">
      <c r="A137" s="19" t="s">
        <v>24</v>
      </c>
      <c r="B137" s="76">
        <f>IF(B52=0,"",1000000*B52/TrRoad_act!B107)</f>
        <v>12712.190250442587</v>
      </c>
      <c r="C137" s="76">
        <f>IF(C52=0,"",1000000*C52/TrRoad_act!C107)</f>
        <v>14361.205759263541</v>
      </c>
      <c r="D137" s="76">
        <f>IF(D52=0,"",1000000*D52/TrRoad_act!D107)</f>
        <v>11190.52510453642</v>
      </c>
      <c r="E137" s="76">
        <f>IF(E52=0,"",1000000*E52/TrRoad_act!E107)</f>
        <v>14220.763648574204</v>
      </c>
      <c r="F137" s="76">
        <f>IF(F52=0,"",1000000*F52/TrRoad_act!F107)</f>
        <v>12913.375657967626</v>
      </c>
      <c r="G137" s="76">
        <f>IF(G52=0,"",1000000*G52/TrRoad_act!G107)</f>
        <v>14333.529370980827</v>
      </c>
      <c r="H137" s="76">
        <f>IF(H52=0,"",1000000*H52/TrRoad_act!H107)</f>
        <v>12636.582592238236</v>
      </c>
      <c r="I137" s="76">
        <f>IF(I52=0,"",1000000*I52/TrRoad_act!I107)</f>
        <v>10441.398303492537</v>
      </c>
      <c r="J137" s="76">
        <f>IF(J52=0,"",1000000*J52/TrRoad_act!J107)</f>
        <v>11153.80374085398</v>
      </c>
      <c r="K137" s="76">
        <f>IF(K52=0,"",1000000*K52/TrRoad_act!K107)</f>
        <v>10412.126621529629</v>
      </c>
      <c r="L137" s="76">
        <f>IF(L52=0,"",1000000*L52/TrRoad_act!L107)</f>
        <v>10414.030035376598</v>
      </c>
      <c r="M137" s="76">
        <f>IF(M52=0,"",1000000*M52/TrRoad_act!M107)</f>
        <v>10065.757585230413</v>
      </c>
      <c r="N137" s="76">
        <f>IF(N52=0,"",1000000*N52/TrRoad_act!N107)</f>
        <v>12161.808816760235</v>
      </c>
      <c r="O137" s="76">
        <f>IF(O52=0,"",1000000*O52/TrRoad_act!O107)</f>
        <v>10069.646192686194</v>
      </c>
      <c r="P137" s="76">
        <f>IF(P52=0,"",1000000*P52/TrRoad_act!P107)</f>
        <v>12164.441061352742</v>
      </c>
      <c r="Q137" s="76">
        <f>IF(Q52=0,"",1000000*Q52/TrRoad_act!Q107)</f>
        <v>13533.953914259673</v>
      </c>
    </row>
    <row r="138" spans="1:17" ht="11.45" customHeight="1" x14ac:dyDescent="0.25">
      <c r="A138" s="17" t="s">
        <v>23</v>
      </c>
      <c r="B138" s="75">
        <f>IF(B53=0,"",1000000*B53/TrRoad_act!B108)</f>
        <v>7710.2683813078547</v>
      </c>
      <c r="C138" s="75">
        <f>IF(C53=0,"",1000000*C53/TrRoad_act!C108)</f>
        <v>8381.2855331691335</v>
      </c>
      <c r="D138" s="75">
        <f>IF(D53=0,"",1000000*D53/TrRoad_act!D108)</f>
        <v>7023.5595485455015</v>
      </c>
      <c r="E138" s="75">
        <f>IF(E53=0,"",1000000*E53/TrRoad_act!E108)</f>
        <v>8848.8320222106431</v>
      </c>
      <c r="F138" s="75">
        <f>IF(F53=0,"",1000000*F53/TrRoad_act!F108)</f>
        <v>8144.5402151095077</v>
      </c>
      <c r="G138" s="75">
        <f>IF(G53=0,"",1000000*G53/TrRoad_act!G108)</f>
        <v>8708.5349213920981</v>
      </c>
      <c r="H138" s="75">
        <f>IF(H53=0,"",1000000*H53/TrRoad_act!H108)</f>
        <v>8833.2500972763464</v>
      </c>
      <c r="I138" s="75">
        <f>IF(I53=0,"",1000000*I53/TrRoad_act!I108)</f>
        <v>8155.9121867681361</v>
      </c>
      <c r="J138" s="75">
        <f>IF(J53=0,"",1000000*J53/TrRoad_act!J108)</f>
        <v>9232.4183667769339</v>
      </c>
      <c r="K138" s="75">
        <f>IF(K53=0,"",1000000*K53/TrRoad_act!K108)</f>
        <v>8482.7756470607583</v>
      </c>
      <c r="L138" s="75">
        <f>IF(L53=0,"",1000000*L53/TrRoad_act!L108)</f>
        <v>8288.0415992642356</v>
      </c>
      <c r="M138" s="75">
        <f>IF(M53=0,"",1000000*M53/TrRoad_act!M108)</f>
        <v>8241.1409333829688</v>
      </c>
      <c r="N138" s="75">
        <f>IF(N53=0,"",1000000*N53/TrRoad_act!N108)</f>
        <v>9016.0822616115784</v>
      </c>
      <c r="O138" s="75">
        <f>IF(O53=0,"",1000000*O53/TrRoad_act!O108)</f>
        <v>8522.1526137681321</v>
      </c>
      <c r="P138" s="75">
        <f>IF(P53=0,"",1000000*P53/TrRoad_act!P108)</f>
        <v>9142.7619756367549</v>
      </c>
      <c r="Q138" s="75">
        <f>IF(Q53=0,"",1000000*Q53/TrRoad_act!Q108)</f>
        <v>9857.1133438575544</v>
      </c>
    </row>
    <row r="139" spans="1:17" ht="11.45" customHeight="1" x14ac:dyDescent="0.25">
      <c r="A139" s="15" t="s">
        <v>22</v>
      </c>
      <c r="B139" s="74">
        <f>IF(B55=0,"",1000000*B55/TrRoad_act!B109)</f>
        <v>33713.6043417076</v>
      </c>
      <c r="C139" s="74">
        <f>IF(C55=0,"",1000000*C55/TrRoad_act!C109)</f>
        <v>39784.176098952514</v>
      </c>
      <c r="D139" s="74">
        <f>IF(D55=0,"",1000000*D55/TrRoad_act!D109)</f>
        <v>30059.503382420618</v>
      </c>
      <c r="E139" s="74">
        <f>IF(E55=0,"",1000000*E55/TrRoad_act!E109)</f>
        <v>49699.814959302712</v>
      </c>
      <c r="F139" s="74">
        <f>IF(F55=0,"",1000000*F55/TrRoad_act!F109)</f>
        <v>45872.887331678648</v>
      </c>
      <c r="G139" s="74">
        <f>IF(G55=0,"",1000000*G55/TrRoad_act!G109)</f>
        <v>54772.117758446824</v>
      </c>
      <c r="H139" s="74">
        <f>IF(H55=0,"",1000000*H55/TrRoad_act!H109)</f>
        <v>48804.512604515097</v>
      </c>
      <c r="I139" s="74">
        <f>IF(I55=0,"",1000000*I55/TrRoad_act!I109)</f>
        <v>34471.391308528684</v>
      </c>
      <c r="J139" s="74">
        <f>IF(J55=0,"",1000000*J55/TrRoad_act!J109)</f>
        <v>50371.102216270359</v>
      </c>
      <c r="K139" s="74">
        <f>IF(K55=0,"",1000000*K55/TrRoad_act!K109)</f>
        <v>50357.59970437389</v>
      </c>
      <c r="L139" s="74">
        <f>IF(L55=0,"",1000000*L55/TrRoad_act!L109)</f>
        <v>49228.169971660733</v>
      </c>
      <c r="M139" s="74">
        <f>IF(M55=0,"",1000000*M55/TrRoad_act!M109)</f>
        <v>38633.457406750327</v>
      </c>
      <c r="N139" s="74">
        <f>IF(N55=0,"",1000000*N55/TrRoad_act!N109)</f>
        <v>63301.512883179079</v>
      </c>
      <c r="O139" s="74">
        <f>IF(O55=0,"",1000000*O55/TrRoad_act!O109)</f>
        <v>29704.697712455996</v>
      </c>
      <c r="P139" s="74">
        <f>IF(P55=0,"",1000000*P55/TrRoad_act!P109)</f>
        <v>51673.212314761993</v>
      </c>
      <c r="Q139" s="74">
        <f>IF(Q55=0,"",1000000*Q55/TrRoad_act!Q109)</f>
        <v>56379.876586077095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0.7942425081761243</v>
      </c>
      <c r="C142" s="56">
        <f t="shared" si="12"/>
        <v>0.77203970139585198</v>
      </c>
      <c r="D142" s="56">
        <f t="shared" si="12"/>
        <v>0.80593378026036455</v>
      </c>
      <c r="E142" s="56">
        <f t="shared" si="12"/>
        <v>0.72336122006498438</v>
      </c>
      <c r="F142" s="56">
        <f t="shared" si="12"/>
        <v>0.70956103371246648</v>
      </c>
      <c r="G142" s="56">
        <f t="shared" si="12"/>
        <v>0.69970866998715986</v>
      </c>
      <c r="H142" s="56">
        <f t="shared" si="12"/>
        <v>0.71768688068608932</v>
      </c>
      <c r="I142" s="56">
        <f t="shared" si="12"/>
        <v>0.74723123195043961</v>
      </c>
      <c r="J142" s="56">
        <f t="shared" si="12"/>
        <v>0.7255243248241865</v>
      </c>
      <c r="K142" s="56">
        <f t="shared" si="12"/>
        <v>0.75294554950042092</v>
      </c>
      <c r="L142" s="56">
        <f t="shared" si="12"/>
        <v>0.75396771022861775</v>
      </c>
      <c r="M142" s="56">
        <f t="shared" si="12"/>
        <v>0.75633338132085581</v>
      </c>
      <c r="N142" s="56">
        <f t="shared" si="12"/>
        <v>0.73743408179653336</v>
      </c>
      <c r="O142" s="56">
        <f t="shared" si="12"/>
        <v>0.75635100214865136</v>
      </c>
      <c r="P142" s="56">
        <f t="shared" si="12"/>
        <v>0.75359589199525789</v>
      </c>
      <c r="Q142" s="56">
        <f t="shared" si="12"/>
        <v>0.74564603634233373</v>
      </c>
    </row>
    <row r="143" spans="1:17" ht="11.45" customHeight="1" x14ac:dyDescent="0.25">
      <c r="A143" s="55" t="s">
        <v>30</v>
      </c>
      <c r="B143" s="54">
        <f t="shared" ref="B143:Q143" si="13">IF(B19=0,0,B19/B$17)</f>
        <v>7.4711197012326969E-3</v>
      </c>
      <c r="C143" s="54">
        <f t="shared" si="13"/>
        <v>7.4142990334895567E-3</v>
      </c>
      <c r="D143" s="54">
        <f t="shared" si="13"/>
        <v>7.1902856794601195E-3</v>
      </c>
      <c r="E143" s="54">
        <f t="shared" si="13"/>
        <v>6.4191738257467039E-3</v>
      </c>
      <c r="F143" s="54">
        <f t="shared" si="13"/>
        <v>6.1094576968141511E-3</v>
      </c>
      <c r="G143" s="54">
        <f t="shared" si="13"/>
        <v>5.9554201992024205E-3</v>
      </c>
      <c r="H143" s="54">
        <f t="shared" si="13"/>
        <v>5.8295501911389486E-3</v>
      </c>
      <c r="I143" s="54">
        <f t="shared" si="13"/>
        <v>6.4063636462094982E-3</v>
      </c>
      <c r="J143" s="54">
        <f t="shared" si="13"/>
        <v>6.732465579264154E-3</v>
      </c>
      <c r="K143" s="54">
        <f t="shared" si="13"/>
        <v>7.0961382916380367E-3</v>
      </c>
      <c r="L143" s="54">
        <f t="shared" si="13"/>
        <v>7.824905548959718E-3</v>
      </c>
      <c r="M143" s="54">
        <f t="shared" si="13"/>
        <v>8.1962853663982531E-3</v>
      </c>
      <c r="N143" s="54">
        <f t="shared" si="13"/>
        <v>8.2629933129469164E-3</v>
      </c>
      <c r="O143" s="54">
        <f t="shared" si="13"/>
        <v>9.5939336264351388E-3</v>
      </c>
      <c r="P143" s="54">
        <f t="shared" si="13"/>
        <v>8.8060894751994055E-3</v>
      </c>
      <c r="Q143" s="54">
        <f t="shared" si="13"/>
        <v>8.4879862911274601E-3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0.62527082322531236</v>
      </c>
      <c r="C144" s="50">
        <f t="shared" si="14"/>
        <v>0.60246506414751189</v>
      </c>
      <c r="D144" s="50">
        <f t="shared" si="14"/>
        <v>0.62397643748312892</v>
      </c>
      <c r="E144" s="50">
        <f t="shared" si="14"/>
        <v>0.58319435574610867</v>
      </c>
      <c r="F144" s="50">
        <f t="shared" si="14"/>
        <v>0.58744472264804815</v>
      </c>
      <c r="G144" s="50">
        <f t="shared" si="14"/>
        <v>0.58197821004901251</v>
      </c>
      <c r="H144" s="50">
        <f t="shared" si="14"/>
        <v>0.60987467890099789</v>
      </c>
      <c r="I144" s="50">
        <f t="shared" si="14"/>
        <v>0.62651998478823923</v>
      </c>
      <c r="J144" s="50">
        <f t="shared" si="14"/>
        <v>0.6207141886220936</v>
      </c>
      <c r="K144" s="50">
        <f t="shared" si="14"/>
        <v>0.64365011036471864</v>
      </c>
      <c r="L144" s="50">
        <f t="shared" si="14"/>
        <v>0.64999347737073088</v>
      </c>
      <c r="M144" s="50">
        <f t="shared" si="14"/>
        <v>0.64298303269655099</v>
      </c>
      <c r="N144" s="50">
        <f t="shared" si="14"/>
        <v>0.63875732496439108</v>
      </c>
      <c r="O144" s="50">
        <f t="shared" si="14"/>
        <v>0.65091438817588743</v>
      </c>
      <c r="P144" s="50">
        <f t="shared" si="14"/>
        <v>0.65826528302659615</v>
      </c>
      <c r="Q144" s="50">
        <f t="shared" si="14"/>
        <v>0.65509287507886005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0.40154871785000767</v>
      </c>
      <c r="C145" s="52">
        <f t="shared" si="15"/>
        <v>0.32996413030126526</v>
      </c>
      <c r="D145" s="52">
        <f t="shared" si="15"/>
        <v>0.33609574687834348</v>
      </c>
      <c r="E145" s="52">
        <f t="shared" si="15"/>
        <v>0.28440081939002765</v>
      </c>
      <c r="F145" s="52">
        <f t="shared" si="15"/>
        <v>0.2482528698338185</v>
      </c>
      <c r="G145" s="52">
        <f t="shared" si="15"/>
        <v>0.21974626369664271</v>
      </c>
      <c r="H145" s="52">
        <f t="shared" si="15"/>
        <v>0.23542886271250638</v>
      </c>
      <c r="I145" s="52">
        <f t="shared" si="15"/>
        <v>0.24637064547954604</v>
      </c>
      <c r="J145" s="52">
        <f t="shared" si="15"/>
        <v>0.23314479512883052</v>
      </c>
      <c r="K145" s="52">
        <f t="shared" si="15"/>
        <v>0.24191487881148488</v>
      </c>
      <c r="L145" s="52">
        <f t="shared" si="15"/>
        <v>0.23321276446345535</v>
      </c>
      <c r="M145" s="52">
        <f t="shared" si="15"/>
        <v>0.21373958408789043</v>
      </c>
      <c r="N145" s="52">
        <f t="shared" si="15"/>
        <v>0.1909022720027215</v>
      </c>
      <c r="O145" s="52">
        <f t="shared" si="15"/>
        <v>0.17362667327729614</v>
      </c>
      <c r="P145" s="52">
        <f t="shared" si="15"/>
        <v>0.17822378787135079</v>
      </c>
      <c r="Q145" s="52">
        <f t="shared" si="15"/>
        <v>0.17008141356531745</v>
      </c>
    </row>
    <row r="146" spans="1:17" ht="11.45" customHeight="1" x14ac:dyDescent="0.25">
      <c r="A146" s="53" t="s">
        <v>58</v>
      </c>
      <c r="B146" s="52">
        <f t="shared" ref="B146:Q146" si="16">IF(B24=0,0,B24/B$17)</f>
        <v>9.3567824152231305E-2</v>
      </c>
      <c r="C146" s="52">
        <f t="shared" si="16"/>
        <v>0.10597495044109016</v>
      </c>
      <c r="D146" s="52">
        <f t="shared" si="16"/>
        <v>0.10656985776482193</v>
      </c>
      <c r="E146" s="52">
        <f t="shared" si="16"/>
        <v>0.12726988559432967</v>
      </c>
      <c r="F146" s="52">
        <f t="shared" si="16"/>
        <v>0.16742389749814388</v>
      </c>
      <c r="G146" s="52">
        <f t="shared" si="16"/>
        <v>0.1754144751775876</v>
      </c>
      <c r="H146" s="52">
        <f t="shared" si="16"/>
        <v>0.18720411774954193</v>
      </c>
      <c r="I146" s="52">
        <f t="shared" si="16"/>
        <v>0.20896546008239661</v>
      </c>
      <c r="J146" s="52">
        <f t="shared" si="16"/>
        <v>0.23370430949004189</v>
      </c>
      <c r="K146" s="52">
        <f t="shared" si="16"/>
        <v>0.23446509554655137</v>
      </c>
      <c r="L146" s="52">
        <f t="shared" si="16"/>
        <v>0.2468370988499104</v>
      </c>
      <c r="M146" s="52">
        <f t="shared" si="16"/>
        <v>0.27124975101819671</v>
      </c>
      <c r="N146" s="52">
        <f t="shared" si="16"/>
        <v>0.29044009283153449</v>
      </c>
      <c r="O146" s="52">
        <f t="shared" si="16"/>
        <v>0.29032089983594789</v>
      </c>
      <c r="P146" s="52">
        <f t="shared" si="16"/>
        <v>0.29563908109969672</v>
      </c>
      <c r="Q146" s="52">
        <f t="shared" si="16"/>
        <v>0.31187627720940692</v>
      </c>
    </row>
    <row r="147" spans="1:17" ht="11.45" customHeight="1" x14ac:dyDescent="0.25">
      <c r="A147" s="53" t="s">
        <v>57</v>
      </c>
      <c r="B147" s="52">
        <f t="shared" ref="B147:Q147" si="17">IF(B26=0,0,B26/B$17)</f>
        <v>0.13015428122307335</v>
      </c>
      <c r="C147" s="52">
        <f t="shared" si="17"/>
        <v>0.16652598340515651</v>
      </c>
      <c r="D147" s="52">
        <f t="shared" si="17"/>
        <v>0.18131083283996349</v>
      </c>
      <c r="E147" s="52">
        <f t="shared" si="17"/>
        <v>0.17152365076175133</v>
      </c>
      <c r="F147" s="52">
        <f t="shared" si="17"/>
        <v>0.16973150408373827</v>
      </c>
      <c r="G147" s="52">
        <f t="shared" si="17"/>
        <v>0.18013585059398632</v>
      </c>
      <c r="H147" s="52">
        <f t="shared" si="17"/>
        <v>0.17927234610761131</v>
      </c>
      <c r="I147" s="52">
        <f t="shared" si="17"/>
        <v>0.15930899750252631</v>
      </c>
      <c r="J147" s="52">
        <f t="shared" si="17"/>
        <v>0.14337512529692439</v>
      </c>
      <c r="K147" s="52">
        <f t="shared" si="17"/>
        <v>0.15279503776316905</v>
      </c>
      <c r="L147" s="52">
        <f t="shared" si="17"/>
        <v>0.15035562299672015</v>
      </c>
      <c r="M147" s="52">
        <f t="shared" si="17"/>
        <v>0.14057209987283512</v>
      </c>
      <c r="N147" s="52">
        <f t="shared" si="17"/>
        <v>0.13961614455802435</v>
      </c>
      <c r="O147" s="52">
        <f t="shared" si="17"/>
        <v>0.16571023092429962</v>
      </c>
      <c r="P147" s="52">
        <f t="shared" si="17"/>
        <v>0.15908458939001838</v>
      </c>
      <c r="Q147" s="52">
        <f t="shared" si="17"/>
        <v>0.15288519336444378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2.036451232347455E-3</v>
      </c>
      <c r="G148" s="52">
        <f t="shared" si="18"/>
        <v>6.6816205807957944E-3</v>
      </c>
      <c r="H148" s="52">
        <f t="shared" si="18"/>
        <v>7.9693523313382943E-3</v>
      </c>
      <c r="I148" s="52">
        <f t="shared" si="18"/>
        <v>1.1874881723770122E-2</v>
      </c>
      <c r="J148" s="52">
        <f t="shared" si="18"/>
        <v>1.0489958706296794E-2</v>
      </c>
      <c r="K148" s="52">
        <f t="shared" si="18"/>
        <v>1.447509824351342E-2</v>
      </c>
      <c r="L148" s="52">
        <f t="shared" si="18"/>
        <v>1.9587991060644988E-2</v>
      </c>
      <c r="M148" s="52">
        <f t="shared" si="18"/>
        <v>1.742159771762879E-2</v>
      </c>
      <c r="N148" s="52">
        <f t="shared" si="18"/>
        <v>1.7798815572110747E-2</v>
      </c>
      <c r="O148" s="52">
        <f t="shared" si="18"/>
        <v>2.125658413834372E-2</v>
      </c>
      <c r="P148" s="52">
        <f t="shared" si="18"/>
        <v>2.5317824665530182E-2</v>
      </c>
      <c r="Q148" s="52">
        <f t="shared" si="18"/>
        <v>2.0249990939691945E-2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0</v>
      </c>
      <c r="Q149" s="52">
        <f t="shared" si="19"/>
        <v>0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0</v>
      </c>
      <c r="N150" s="52">
        <f t="shared" si="20"/>
        <v>0</v>
      </c>
      <c r="O150" s="52">
        <f t="shared" si="20"/>
        <v>0</v>
      </c>
      <c r="P150" s="52">
        <f t="shared" si="20"/>
        <v>0</v>
      </c>
      <c r="Q150" s="52">
        <f t="shared" si="20"/>
        <v>0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0.16150056524957918</v>
      </c>
      <c r="C151" s="50">
        <f t="shared" si="21"/>
        <v>0.16216033821485051</v>
      </c>
      <c r="D151" s="50">
        <f t="shared" si="21"/>
        <v>0.17476705709777537</v>
      </c>
      <c r="E151" s="50">
        <f t="shared" si="21"/>
        <v>0.13374769049312893</v>
      </c>
      <c r="F151" s="50">
        <f t="shared" si="21"/>
        <v>0.11600685336760426</v>
      </c>
      <c r="G151" s="50">
        <f t="shared" si="21"/>
        <v>0.11177503973894487</v>
      </c>
      <c r="H151" s="50">
        <f t="shared" si="21"/>
        <v>0.10198265159395242</v>
      </c>
      <c r="I151" s="50">
        <f t="shared" si="21"/>
        <v>0.114304883515991</v>
      </c>
      <c r="J151" s="50">
        <f t="shared" si="21"/>
        <v>9.8077670622828766E-2</v>
      </c>
      <c r="K151" s="50">
        <f t="shared" si="21"/>
        <v>0.10219930084406424</v>
      </c>
      <c r="L151" s="50">
        <f t="shared" si="21"/>
        <v>9.6149327308927099E-2</v>
      </c>
      <c r="M151" s="50">
        <f t="shared" si="21"/>
        <v>0.10515406325790663</v>
      </c>
      <c r="N151" s="50">
        <f t="shared" si="21"/>
        <v>9.041376351919532E-2</v>
      </c>
      <c r="O151" s="50">
        <f t="shared" si="21"/>
        <v>9.584268034632884E-2</v>
      </c>
      <c r="P151" s="50">
        <f t="shared" si="21"/>
        <v>8.6524519493462293E-2</v>
      </c>
      <c r="Q151" s="50">
        <f t="shared" si="21"/>
        <v>8.206517497234618E-2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0.16150056524957918</v>
      </c>
      <c r="C153" s="52">
        <f t="shared" si="23"/>
        <v>0.16216033821485051</v>
      </c>
      <c r="D153" s="52">
        <f t="shared" si="23"/>
        <v>0.17476705709777537</v>
      </c>
      <c r="E153" s="52">
        <f t="shared" si="23"/>
        <v>0.13374769049312893</v>
      </c>
      <c r="F153" s="52">
        <f t="shared" si="23"/>
        <v>0.11539631108279939</v>
      </c>
      <c r="G153" s="52">
        <f t="shared" si="23"/>
        <v>0.1105404235578382</v>
      </c>
      <c r="H153" s="52">
        <f t="shared" si="23"/>
        <v>9.9968843261997037E-2</v>
      </c>
      <c r="I153" s="52">
        <f t="shared" si="23"/>
        <v>0.11076198570211027</v>
      </c>
      <c r="J153" s="52">
        <f t="shared" si="23"/>
        <v>9.4774741515571886E-2</v>
      </c>
      <c r="K153" s="52">
        <f t="shared" si="23"/>
        <v>9.7233386464586527E-2</v>
      </c>
      <c r="L153" s="52">
        <f t="shared" si="23"/>
        <v>8.9010123959945675E-2</v>
      </c>
      <c r="M153" s="52">
        <f t="shared" si="23"/>
        <v>9.7923511619836326E-2</v>
      </c>
      <c r="N153" s="52">
        <f t="shared" si="23"/>
        <v>8.3553128664537069E-2</v>
      </c>
      <c r="O153" s="52">
        <f t="shared" si="23"/>
        <v>8.2272819709759401E-2</v>
      </c>
      <c r="P153" s="52">
        <f t="shared" si="23"/>
        <v>7.3076291563950374E-2</v>
      </c>
      <c r="Q153" s="52">
        <f t="shared" si="23"/>
        <v>6.9870188150415444E-2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6.1054228480487516E-4</v>
      </c>
      <c r="G155" s="52">
        <f t="shared" si="25"/>
        <v>1.2346161811066598E-3</v>
      </c>
      <c r="H155" s="52">
        <f t="shared" si="25"/>
        <v>2.0138083319553766E-3</v>
      </c>
      <c r="I155" s="52">
        <f t="shared" si="25"/>
        <v>3.5428978138807299E-3</v>
      </c>
      <c r="J155" s="52">
        <f t="shared" si="25"/>
        <v>3.2690070509907867E-3</v>
      </c>
      <c r="K155" s="52">
        <f t="shared" si="25"/>
        <v>4.871551822899528E-3</v>
      </c>
      <c r="L155" s="52">
        <f t="shared" si="25"/>
        <v>6.9457178538622957E-3</v>
      </c>
      <c r="M155" s="52">
        <f t="shared" si="25"/>
        <v>7.0165272073351072E-3</v>
      </c>
      <c r="N155" s="52">
        <f t="shared" si="25"/>
        <v>6.6441646595719111E-3</v>
      </c>
      <c r="O155" s="52">
        <f t="shared" si="25"/>
        <v>1.1692489466771606E-2</v>
      </c>
      <c r="P155" s="52">
        <f t="shared" si="25"/>
        <v>1.1267806002898225E-2</v>
      </c>
      <c r="Q155" s="52">
        <f t="shared" si="25"/>
        <v>1.0088225809314585E-2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3.3922056266090797E-5</v>
      </c>
      <c r="K156" s="52">
        <f t="shared" si="26"/>
        <v>9.4362556578206241E-5</v>
      </c>
      <c r="L156" s="52">
        <f t="shared" si="26"/>
        <v>1.9348549511913511E-4</v>
      </c>
      <c r="M156" s="52">
        <f t="shared" si="26"/>
        <v>2.140244307351907E-4</v>
      </c>
      <c r="N156" s="52">
        <f t="shared" si="26"/>
        <v>2.1647019508632756E-4</v>
      </c>
      <c r="O156" s="52">
        <f t="shared" si="26"/>
        <v>1.8773711697978369E-3</v>
      </c>
      <c r="P156" s="52">
        <f t="shared" si="26"/>
        <v>2.18042192661369E-3</v>
      </c>
      <c r="Q156" s="52">
        <f t="shared" si="26"/>
        <v>2.1067610126161455E-3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0.20575749182387565</v>
      </c>
      <c r="C157" s="56">
        <f t="shared" si="27"/>
        <v>0.22796029860414793</v>
      </c>
      <c r="D157" s="56">
        <f t="shared" si="27"/>
        <v>0.19406621973963542</v>
      </c>
      <c r="E157" s="56">
        <f t="shared" si="27"/>
        <v>0.27663877993501568</v>
      </c>
      <c r="F157" s="56">
        <f t="shared" si="27"/>
        <v>0.29043896628753352</v>
      </c>
      <c r="G157" s="56">
        <f t="shared" si="27"/>
        <v>0.30029133001284025</v>
      </c>
      <c r="H157" s="56">
        <f t="shared" si="27"/>
        <v>0.28231311931391057</v>
      </c>
      <c r="I157" s="56">
        <f t="shared" si="27"/>
        <v>0.25276876804956039</v>
      </c>
      <c r="J157" s="56">
        <f t="shared" si="27"/>
        <v>0.27447567517581356</v>
      </c>
      <c r="K157" s="56">
        <f t="shared" si="27"/>
        <v>0.24705445049957916</v>
      </c>
      <c r="L157" s="56">
        <f t="shared" si="27"/>
        <v>0.24603228977138231</v>
      </c>
      <c r="M157" s="56">
        <f t="shared" si="27"/>
        <v>0.24366661867914405</v>
      </c>
      <c r="N157" s="56">
        <f t="shared" si="27"/>
        <v>0.26256591820346664</v>
      </c>
      <c r="O157" s="56">
        <f t="shared" si="27"/>
        <v>0.24364899785134853</v>
      </c>
      <c r="P157" s="56">
        <f t="shared" si="27"/>
        <v>0.24640410800474213</v>
      </c>
      <c r="Q157" s="56">
        <f t="shared" si="27"/>
        <v>0.25435396365766633</v>
      </c>
    </row>
    <row r="158" spans="1:17" ht="11.45" customHeight="1" x14ac:dyDescent="0.25">
      <c r="A158" s="55" t="s">
        <v>27</v>
      </c>
      <c r="B158" s="54">
        <f t="shared" ref="B158:Q158" si="28">IF(B43=0,0,B43/B$17)</f>
        <v>5.8199056882697373E-2</v>
      </c>
      <c r="C158" s="54">
        <f t="shared" si="28"/>
        <v>5.4980450106041294E-2</v>
      </c>
      <c r="D158" s="54">
        <f t="shared" si="28"/>
        <v>5.3671858615522601E-2</v>
      </c>
      <c r="E158" s="54">
        <f t="shared" si="28"/>
        <v>5.5366579916332939E-2</v>
      </c>
      <c r="F158" s="54">
        <f t="shared" si="28"/>
        <v>6.1139605366535565E-2</v>
      </c>
      <c r="G158" s="54">
        <f t="shared" si="28"/>
        <v>5.3255233088390669E-2</v>
      </c>
      <c r="H158" s="54">
        <f t="shared" si="28"/>
        <v>5.3777283930204638E-2</v>
      </c>
      <c r="I158" s="54">
        <f t="shared" si="28"/>
        <v>6.0722540966610068E-2</v>
      </c>
      <c r="J158" s="54">
        <f t="shared" si="28"/>
        <v>6.2420808285744256E-2</v>
      </c>
      <c r="K158" s="54">
        <f t="shared" si="28"/>
        <v>5.935230685826396E-2</v>
      </c>
      <c r="L158" s="54">
        <f t="shared" si="28"/>
        <v>5.8700978551323495E-2</v>
      </c>
      <c r="M158" s="54">
        <f t="shared" si="28"/>
        <v>6.1811043529755347E-2</v>
      </c>
      <c r="N158" s="54">
        <f t="shared" si="28"/>
        <v>6.3849192505370897E-2</v>
      </c>
      <c r="O158" s="54">
        <f t="shared" si="28"/>
        <v>6.1735380207872503E-2</v>
      </c>
      <c r="P158" s="54">
        <f t="shared" si="28"/>
        <v>6.1147108920324621E-2</v>
      </c>
      <c r="Q158" s="54">
        <f t="shared" si="28"/>
        <v>6.3574624823058978E-2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1.5958049046709565E-2</v>
      </c>
      <c r="C159" s="52">
        <f t="shared" si="29"/>
        <v>1.581158128744032E-2</v>
      </c>
      <c r="D159" s="52">
        <f t="shared" si="29"/>
        <v>1.5331242144343967E-2</v>
      </c>
      <c r="E159" s="52">
        <f t="shared" si="29"/>
        <v>1.3952222364944649E-2</v>
      </c>
      <c r="F159" s="52">
        <f t="shared" si="29"/>
        <v>1.3493303818235502E-2</v>
      </c>
      <c r="G159" s="52">
        <f t="shared" si="29"/>
        <v>1.1219245316092983E-2</v>
      </c>
      <c r="H159" s="52">
        <f t="shared" si="29"/>
        <v>9.3995011357286377E-3</v>
      </c>
      <c r="I159" s="52">
        <f t="shared" si="29"/>
        <v>8.6629792824622475E-3</v>
      </c>
      <c r="J159" s="52">
        <f t="shared" si="29"/>
        <v>7.1551827860903069E-3</v>
      </c>
      <c r="K159" s="52">
        <f t="shared" si="29"/>
        <v>6.0210289404080573E-3</v>
      </c>
      <c r="L159" s="52">
        <f t="shared" si="29"/>
        <v>4.7218539543509488E-3</v>
      </c>
      <c r="M159" s="52">
        <f t="shared" si="29"/>
        <v>5.1246340292337746E-3</v>
      </c>
      <c r="N159" s="52">
        <f t="shared" si="29"/>
        <v>4.5215800454468415E-3</v>
      </c>
      <c r="O159" s="52">
        <f t="shared" si="29"/>
        <v>4.6115887214630167E-3</v>
      </c>
      <c r="P159" s="52">
        <f t="shared" si="29"/>
        <v>3.705604555994748E-3</v>
      </c>
      <c r="Q159" s="52">
        <f t="shared" si="29"/>
        <v>4.0260797495169989E-3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4.2241007835987811E-2</v>
      </c>
      <c r="C160" s="52">
        <f t="shared" si="30"/>
        <v>3.9168868818600974E-2</v>
      </c>
      <c r="D160" s="52">
        <f t="shared" si="30"/>
        <v>3.8340616471178632E-2</v>
      </c>
      <c r="E160" s="52">
        <f t="shared" si="30"/>
        <v>4.1414357551388288E-2</v>
      </c>
      <c r="F160" s="52">
        <f t="shared" si="30"/>
        <v>4.7646301548300053E-2</v>
      </c>
      <c r="G160" s="52">
        <f t="shared" si="30"/>
        <v>4.2035987772297681E-2</v>
      </c>
      <c r="H160" s="52">
        <f t="shared" si="30"/>
        <v>4.4377782794476003E-2</v>
      </c>
      <c r="I160" s="52">
        <f t="shared" si="30"/>
        <v>5.2059561684147826E-2</v>
      </c>
      <c r="J160" s="52">
        <f t="shared" si="30"/>
        <v>5.5265625499653949E-2</v>
      </c>
      <c r="K160" s="52">
        <f t="shared" si="30"/>
        <v>5.3331277917855906E-2</v>
      </c>
      <c r="L160" s="52">
        <f t="shared" si="30"/>
        <v>5.3979124596972551E-2</v>
      </c>
      <c r="M160" s="52">
        <f t="shared" si="30"/>
        <v>5.6686409500521569E-2</v>
      </c>
      <c r="N160" s="52">
        <f t="shared" si="30"/>
        <v>5.9327612459924059E-2</v>
      </c>
      <c r="O160" s="52">
        <f t="shared" si="30"/>
        <v>5.7123791486409489E-2</v>
      </c>
      <c r="P160" s="52">
        <f t="shared" si="30"/>
        <v>5.7441504364329869E-2</v>
      </c>
      <c r="Q160" s="52">
        <f t="shared" si="30"/>
        <v>5.9548545073541979E-2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0</v>
      </c>
      <c r="P163" s="52">
        <f t="shared" si="33"/>
        <v>0</v>
      </c>
      <c r="Q163" s="52">
        <f t="shared" si="33"/>
        <v>0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0.14755843494117826</v>
      </c>
      <c r="C164" s="50">
        <f t="shared" si="34"/>
        <v>0.17297984849810666</v>
      </c>
      <c r="D164" s="50">
        <f t="shared" si="34"/>
        <v>0.14039436112411283</v>
      </c>
      <c r="E164" s="50">
        <f t="shared" si="34"/>
        <v>0.22127220001868275</v>
      </c>
      <c r="F164" s="50">
        <f t="shared" si="34"/>
        <v>0.22929936092099801</v>
      </c>
      <c r="G164" s="50">
        <f t="shared" si="34"/>
        <v>0.24703609692444956</v>
      </c>
      <c r="H164" s="50">
        <f t="shared" si="34"/>
        <v>0.22853583538370598</v>
      </c>
      <c r="I164" s="50">
        <f t="shared" si="34"/>
        <v>0.1920462270829503</v>
      </c>
      <c r="J164" s="50">
        <f t="shared" si="34"/>
        <v>0.21205486689006933</v>
      </c>
      <c r="K164" s="50">
        <f t="shared" si="34"/>
        <v>0.18770214364131518</v>
      </c>
      <c r="L164" s="50">
        <f t="shared" si="34"/>
        <v>0.18733131122005878</v>
      </c>
      <c r="M164" s="50">
        <f t="shared" si="34"/>
        <v>0.18185557514938872</v>
      </c>
      <c r="N164" s="50">
        <f t="shared" si="34"/>
        <v>0.19871672569809573</v>
      </c>
      <c r="O164" s="50">
        <f t="shared" si="34"/>
        <v>0.18191361764347602</v>
      </c>
      <c r="P164" s="50">
        <f t="shared" si="34"/>
        <v>0.18525699908441751</v>
      </c>
      <c r="Q164" s="50">
        <f t="shared" si="34"/>
        <v>0.19077933883460735</v>
      </c>
    </row>
    <row r="165" spans="1:17" ht="11.45" customHeight="1" x14ac:dyDescent="0.25">
      <c r="A165" s="49" t="s">
        <v>23</v>
      </c>
      <c r="B165" s="48">
        <f t="shared" ref="B165:Q165" si="35">IF(B53=0,0,B53/B$17)</f>
        <v>7.2282409784275511E-2</v>
      </c>
      <c r="C165" s="48">
        <f t="shared" si="35"/>
        <v>8.1728195344746554E-2</v>
      </c>
      <c r="D165" s="48">
        <f t="shared" si="35"/>
        <v>7.2177002430639819E-2</v>
      </c>
      <c r="E165" s="48">
        <f t="shared" si="35"/>
        <v>0.11958022717565366</v>
      </c>
      <c r="F165" s="48">
        <f t="shared" si="35"/>
        <v>0.12634050855763293</v>
      </c>
      <c r="G165" s="48">
        <f t="shared" si="35"/>
        <v>0.13176214207211775</v>
      </c>
      <c r="H165" s="48">
        <f t="shared" si="35"/>
        <v>0.14455096103155229</v>
      </c>
      <c r="I165" s="48">
        <f t="shared" si="35"/>
        <v>0.13698153247601266</v>
      </c>
      <c r="J165" s="48">
        <f t="shared" si="35"/>
        <v>0.16732776205928743</v>
      </c>
      <c r="K165" s="48">
        <f t="shared" si="35"/>
        <v>0.14587549614158202</v>
      </c>
      <c r="L165" s="48">
        <f t="shared" si="35"/>
        <v>0.14134623228331303</v>
      </c>
      <c r="M165" s="48">
        <f t="shared" si="35"/>
        <v>0.13995195349190379</v>
      </c>
      <c r="N165" s="48">
        <f t="shared" si="35"/>
        <v>0.13878068902073651</v>
      </c>
      <c r="O165" s="48">
        <f t="shared" si="35"/>
        <v>0.1427099361402869</v>
      </c>
      <c r="P165" s="48">
        <f t="shared" si="35"/>
        <v>0.12934612468414533</v>
      </c>
      <c r="Q165" s="48">
        <f t="shared" si="35"/>
        <v>0.12796770879224095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7.5276025156902765E-2</v>
      </c>
      <c r="C166" s="46">
        <f t="shared" si="36"/>
        <v>9.1251653153360104E-2</v>
      </c>
      <c r="D166" s="46">
        <f t="shared" si="36"/>
        <v>6.8217358693473007E-2</v>
      </c>
      <c r="E166" s="46">
        <f t="shared" si="36"/>
        <v>0.10169197284302908</v>
      </c>
      <c r="F166" s="46">
        <f t="shared" si="36"/>
        <v>0.10295885236336511</v>
      </c>
      <c r="G166" s="46">
        <f t="shared" si="36"/>
        <v>0.11527395485233179</v>
      </c>
      <c r="H166" s="46">
        <f t="shared" si="36"/>
        <v>8.3984874352153654E-2</v>
      </c>
      <c r="I166" s="46">
        <f t="shared" si="36"/>
        <v>5.5064694606937629E-2</v>
      </c>
      <c r="J166" s="46">
        <f t="shared" si="36"/>
        <v>4.4727104830781898E-2</v>
      </c>
      <c r="K166" s="46">
        <f t="shared" si="36"/>
        <v>4.1826647499733201E-2</v>
      </c>
      <c r="L166" s="46">
        <f t="shared" si="36"/>
        <v>4.5985078936745749E-2</v>
      </c>
      <c r="M166" s="46">
        <f t="shared" si="36"/>
        <v>4.190362165748493E-2</v>
      </c>
      <c r="N166" s="46">
        <f t="shared" si="36"/>
        <v>5.9936036677359215E-2</v>
      </c>
      <c r="O166" s="46">
        <f t="shared" si="36"/>
        <v>3.920368150318914E-2</v>
      </c>
      <c r="P166" s="46">
        <f t="shared" si="36"/>
        <v>5.5910874400272183E-2</v>
      </c>
      <c r="Q166" s="46">
        <f t="shared" si="36"/>
        <v>6.2811630042366395E-2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4917.5029238716434</v>
      </c>
      <c r="C4" s="104">
        <f t="shared" ref="C4:Q4" si="0">C5+C9+C10+C15</f>
        <v>5086.9548175445998</v>
      </c>
      <c r="D4" s="104">
        <f t="shared" si="0"/>
        <v>5374.7100136373756</v>
      </c>
      <c r="E4" s="104">
        <f t="shared" si="0"/>
        <v>6108.4004356809364</v>
      </c>
      <c r="F4" s="104">
        <f t="shared" si="0"/>
        <v>6504.3083204099639</v>
      </c>
      <c r="G4" s="104">
        <f t="shared" si="0"/>
        <v>7150.5399584544584</v>
      </c>
      <c r="H4" s="104">
        <f t="shared" si="0"/>
        <v>7489.1334986580614</v>
      </c>
      <c r="I4" s="104">
        <f t="shared" si="0"/>
        <v>7107.9145227591116</v>
      </c>
      <c r="J4" s="104">
        <f t="shared" si="0"/>
        <v>7558.037002600885</v>
      </c>
      <c r="K4" s="104">
        <f t="shared" si="0"/>
        <v>7516.0442660221088</v>
      </c>
      <c r="L4" s="104">
        <f t="shared" si="0"/>
        <v>7320.3501488466854</v>
      </c>
      <c r="M4" s="104">
        <f t="shared" si="0"/>
        <v>7335.7741435321486</v>
      </c>
      <c r="N4" s="104">
        <f t="shared" si="0"/>
        <v>7631.2704785110163</v>
      </c>
      <c r="O4" s="104">
        <f t="shared" si="0"/>
        <v>6779.912374563376</v>
      </c>
      <c r="P4" s="104">
        <f t="shared" si="0"/>
        <v>7724.8073325371533</v>
      </c>
      <c r="Q4" s="104">
        <f t="shared" si="0"/>
        <v>8526.2867227420138</v>
      </c>
    </row>
    <row r="5" spans="1:17" ht="11.45" customHeight="1" x14ac:dyDescent="0.25">
      <c r="A5" s="95" t="s">
        <v>91</v>
      </c>
      <c r="B5" s="75">
        <f>SUM(B6:B8)</f>
        <v>4917.5029238716434</v>
      </c>
      <c r="C5" s="75">
        <f t="shared" ref="C5:Q5" si="1">SUM(C6:C8)</f>
        <v>5086.9548175445998</v>
      </c>
      <c r="D5" s="75">
        <f t="shared" si="1"/>
        <v>5374.7100136373756</v>
      </c>
      <c r="E5" s="75">
        <f t="shared" si="1"/>
        <v>6108.4004356809364</v>
      </c>
      <c r="F5" s="75">
        <f t="shared" si="1"/>
        <v>6490.6853105699638</v>
      </c>
      <c r="G5" s="75">
        <f t="shared" si="1"/>
        <v>7105.7119627502689</v>
      </c>
      <c r="H5" s="75">
        <f t="shared" si="1"/>
        <v>7429.713006657169</v>
      </c>
      <c r="I5" s="75">
        <f t="shared" si="1"/>
        <v>7021.0112055864838</v>
      </c>
      <c r="J5" s="75">
        <f t="shared" si="1"/>
        <v>7475.8320266425926</v>
      </c>
      <c r="K5" s="75">
        <f t="shared" si="1"/>
        <v>7400.7093280182844</v>
      </c>
      <c r="L5" s="75">
        <f t="shared" si="1"/>
        <v>7165.5114771960216</v>
      </c>
      <c r="M5" s="75">
        <f t="shared" si="1"/>
        <v>7193.1095815087574</v>
      </c>
      <c r="N5" s="75">
        <f t="shared" si="1"/>
        <v>7479.0154310675043</v>
      </c>
      <c r="O5" s="75">
        <f t="shared" si="1"/>
        <v>6594.1648655166509</v>
      </c>
      <c r="P5" s="75">
        <f t="shared" si="1"/>
        <v>7490.384771034046</v>
      </c>
      <c r="Q5" s="75">
        <f t="shared" si="1"/>
        <v>8310.6941234692858</v>
      </c>
    </row>
    <row r="6" spans="1:17" ht="11.45" customHeight="1" x14ac:dyDescent="0.25">
      <c r="A6" s="17" t="s">
        <v>90</v>
      </c>
      <c r="B6" s="75">
        <v>571.81167793677082</v>
      </c>
      <c r="C6" s="75">
        <v>757.41040928217615</v>
      </c>
      <c r="D6" s="75">
        <v>873.64070397003616</v>
      </c>
      <c r="E6" s="75">
        <v>934.44206591534419</v>
      </c>
      <c r="F6" s="75">
        <v>982.53753517900816</v>
      </c>
      <c r="G6" s="75">
        <v>1147.3533802306054</v>
      </c>
      <c r="H6" s="75">
        <v>1200.1844152553042</v>
      </c>
      <c r="I6" s="75">
        <v>1009.9998878198402</v>
      </c>
      <c r="J6" s="75">
        <v>963.50201066635213</v>
      </c>
      <c r="K6" s="75">
        <v>1024.5445754157001</v>
      </c>
      <c r="L6" s="75">
        <v>986.88750160771508</v>
      </c>
      <c r="M6" s="75">
        <v>923.02583592172766</v>
      </c>
      <c r="N6" s="75">
        <v>978.18203260785469</v>
      </c>
      <c r="O6" s="75">
        <v>1050.7408345557849</v>
      </c>
      <c r="P6" s="75">
        <v>1146.5248458456226</v>
      </c>
      <c r="Q6" s="75">
        <v>1222.0127118963308</v>
      </c>
    </row>
    <row r="7" spans="1:17" ht="11.45" customHeight="1" x14ac:dyDescent="0.25">
      <c r="A7" s="17" t="s">
        <v>89</v>
      </c>
      <c r="B7" s="75">
        <v>2050.5235915842859</v>
      </c>
      <c r="C7" s="75">
        <v>1764.255782661372</v>
      </c>
      <c r="D7" s="75">
        <v>1897.7726721297961</v>
      </c>
      <c r="E7" s="75">
        <v>1823.5077638334478</v>
      </c>
      <c r="F7" s="75">
        <v>1702.9086336967321</v>
      </c>
      <c r="G7" s="75">
        <v>1657.3122769441238</v>
      </c>
      <c r="H7" s="75">
        <v>1842.9772638150721</v>
      </c>
      <c r="I7" s="75">
        <v>1820.358440354916</v>
      </c>
      <c r="J7" s="75">
        <v>1823.2099587591122</v>
      </c>
      <c r="K7" s="75">
        <v>1878.106598748072</v>
      </c>
      <c r="L7" s="75">
        <v>1771.5858666945569</v>
      </c>
      <c r="M7" s="75">
        <v>1637.4204000000016</v>
      </c>
      <c r="N7" s="75">
        <v>1567.2955401477109</v>
      </c>
      <c r="O7" s="75">
        <v>1283.7132082766677</v>
      </c>
      <c r="P7" s="75">
        <v>1466.6649516972427</v>
      </c>
      <c r="Q7" s="75">
        <v>1509.3609903674071</v>
      </c>
    </row>
    <row r="8" spans="1:17" ht="11.45" customHeight="1" x14ac:dyDescent="0.25">
      <c r="A8" s="17" t="s">
        <v>88</v>
      </c>
      <c r="B8" s="75">
        <v>2295.1676543505864</v>
      </c>
      <c r="C8" s="75">
        <v>2565.288625601052</v>
      </c>
      <c r="D8" s="75">
        <v>2603.296637537544</v>
      </c>
      <c r="E8" s="75">
        <v>3350.4506059321448</v>
      </c>
      <c r="F8" s="75">
        <v>3805.2391416942237</v>
      </c>
      <c r="G8" s="75">
        <v>4301.0463055755399</v>
      </c>
      <c r="H8" s="75">
        <v>4386.5513275867925</v>
      </c>
      <c r="I8" s="75">
        <v>4190.6528774117278</v>
      </c>
      <c r="J8" s="75">
        <v>4689.1200572171283</v>
      </c>
      <c r="K8" s="75">
        <v>4498.0581538545121</v>
      </c>
      <c r="L8" s="75">
        <v>4407.0381088937502</v>
      </c>
      <c r="M8" s="75">
        <v>4632.6633455870278</v>
      </c>
      <c r="N8" s="75">
        <v>4933.5378583119391</v>
      </c>
      <c r="O8" s="75">
        <v>4259.7108226841983</v>
      </c>
      <c r="P8" s="75">
        <v>4877.1949734911805</v>
      </c>
      <c r="Q8" s="75">
        <v>5579.3204212055471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13.623009839999961</v>
      </c>
      <c r="G9" s="75">
        <v>44.827995704189981</v>
      </c>
      <c r="H9" s="75">
        <v>59.420492000892025</v>
      </c>
      <c r="I9" s="75">
        <v>86.903317172628078</v>
      </c>
      <c r="J9" s="75">
        <v>82.204975958291982</v>
      </c>
      <c r="K9" s="75">
        <v>115.33493800382402</v>
      </c>
      <c r="L9" s="75">
        <v>154.83867165066385</v>
      </c>
      <c r="M9" s="75">
        <v>142.66456202339094</v>
      </c>
      <c r="N9" s="75">
        <v>152.25504744351187</v>
      </c>
      <c r="O9" s="75">
        <v>185.74750904672473</v>
      </c>
      <c r="P9" s="75">
        <v>234.42256150310763</v>
      </c>
      <c r="Q9" s="75">
        <v>215.59259927272743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4917.5029238716434</v>
      </c>
      <c r="C17" s="71">
        <f t="shared" si="3"/>
        <v>5086.9548175445998</v>
      </c>
      <c r="D17" s="71">
        <f t="shared" si="3"/>
        <v>5374.7100136373765</v>
      </c>
      <c r="E17" s="71">
        <f t="shared" si="3"/>
        <v>6108.4004356809373</v>
      </c>
      <c r="F17" s="71">
        <f t="shared" si="3"/>
        <v>6504.3083204099639</v>
      </c>
      <c r="G17" s="71">
        <f t="shared" si="3"/>
        <v>7150.5399584544593</v>
      </c>
      <c r="H17" s="71">
        <f t="shared" si="3"/>
        <v>7489.1334986580623</v>
      </c>
      <c r="I17" s="71">
        <f t="shared" si="3"/>
        <v>7107.9145227591125</v>
      </c>
      <c r="J17" s="71">
        <f t="shared" si="3"/>
        <v>7558.0370026008859</v>
      </c>
      <c r="K17" s="71">
        <f t="shared" si="3"/>
        <v>7516.0442660221088</v>
      </c>
      <c r="L17" s="71">
        <f t="shared" si="3"/>
        <v>7320.3501488466854</v>
      </c>
      <c r="M17" s="71">
        <f t="shared" si="3"/>
        <v>7335.7741435321477</v>
      </c>
      <c r="N17" s="71">
        <f t="shared" si="3"/>
        <v>7631.2704785110172</v>
      </c>
      <c r="O17" s="71">
        <f t="shared" si="3"/>
        <v>6779.9123745633769</v>
      </c>
      <c r="P17" s="71">
        <f t="shared" si="3"/>
        <v>7724.8073325371524</v>
      </c>
      <c r="Q17" s="71">
        <f t="shared" si="3"/>
        <v>8526.286722742012</v>
      </c>
    </row>
    <row r="18" spans="1:17" ht="11.45" customHeight="1" x14ac:dyDescent="0.25">
      <c r="A18" s="25" t="s">
        <v>39</v>
      </c>
      <c r="B18" s="24">
        <f t="shared" ref="B18:Q18" si="4">SUM(B19,B20,B27)</f>
        <v>3861.2894921682037</v>
      </c>
      <c r="C18" s="24">
        <f t="shared" si="4"/>
        <v>3874.845933646563</v>
      </c>
      <c r="D18" s="24">
        <f t="shared" si="4"/>
        <v>4282.2143240267151</v>
      </c>
      <c r="E18" s="24">
        <f t="shared" si="4"/>
        <v>4344.3577014493985</v>
      </c>
      <c r="F18" s="24">
        <f t="shared" si="4"/>
        <v>4535.8715652966939</v>
      </c>
      <c r="G18" s="24">
        <f t="shared" si="4"/>
        <v>4909.8779451689215</v>
      </c>
      <c r="H18" s="24">
        <f t="shared" si="4"/>
        <v>5279.459493880533</v>
      </c>
      <c r="I18" s="24">
        <f t="shared" si="4"/>
        <v>5231.9781523711663</v>
      </c>
      <c r="J18" s="24">
        <f t="shared" si="4"/>
        <v>5401.3365697381287</v>
      </c>
      <c r="K18" s="24">
        <f t="shared" si="4"/>
        <v>5578.7027233781964</v>
      </c>
      <c r="L18" s="24">
        <f t="shared" si="4"/>
        <v>5443.7232350756576</v>
      </c>
      <c r="M18" s="24">
        <f t="shared" si="4"/>
        <v>5480.3932603292624</v>
      </c>
      <c r="N18" s="24">
        <f t="shared" si="4"/>
        <v>5582.2446273450787</v>
      </c>
      <c r="O18" s="24">
        <f t="shared" si="4"/>
        <v>5085.7600343505974</v>
      </c>
      <c r="P18" s="24">
        <f t="shared" si="4"/>
        <v>5763.1364845314129</v>
      </c>
      <c r="Q18" s="24">
        <f t="shared" si="4"/>
        <v>6289.1653684439525</v>
      </c>
    </row>
    <row r="19" spans="1:17" ht="11.45" customHeight="1" x14ac:dyDescent="0.25">
      <c r="A19" s="23" t="s">
        <v>30</v>
      </c>
      <c r="B19" s="102">
        <v>36.048245534763517</v>
      </c>
      <c r="C19" s="102">
        <v>37.035928397779422</v>
      </c>
      <c r="D19" s="102">
        <v>38.050391405765481</v>
      </c>
      <c r="E19" s="102">
        <v>38.407088016018278</v>
      </c>
      <c r="F19" s="102">
        <v>38.841252680475819</v>
      </c>
      <c r="G19" s="102">
        <v>41.659430609737178</v>
      </c>
      <c r="H19" s="102">
        <v>42.862115491993762</v>
      </c>
      <c r="I19" s="102">
        <v>44.606328994902107</v>
      </c>
      <c r="J19" s="102">
        <v>49.68860817427926</v>
      </c>
      <c r="K19" s="102">
        <v>52.257370624236977</v>
      </c>
      <c r="L19" s="102">
        <v>56.406733928372482</v>
      </c>
      <c r="M19" s="102">
        <v>59.106558196000471</v>
      </c>
      <c r="N19" s="102">
        <v>63.580701761530548</v>
      </c>
      <c r="O19" s="102">
        <v>65.568414800196834</v>
      </c>
      <c r="P19" s="102">
        <v>67.714631100384707</v>
      </c>
      <c r="Q19" s="102">
        <v>70.162938437731256</v>
      </c>
    </row>
    <row r="20" spans="1:17" ht="11.45" customHeight="1" x14ac:dyDescent="0.25">
      <c r="A20" s="19" t="s">
        <v>29</v>
      </c>
      <c r="B20" s="18">
        <f t="shared" ref="B20" si="5">SUM(B21:B26)</f>
        <v>2992.0255211794038</v>
      </c>
      <c r="C20" s="18">
        <f t="shared" ref="C20:Q20" si="6">SUM(C21:C26)</f>
        <v>2971.6806610001936</v>
      </c>
      <c r="D20" s="18">
        <f t="shared" si="6"/>
        <v>3255.252200447233</v>
      </c>
      <c r="E20" s="18">
        <f t="shared" si="6"/>
        <v>3450.2861230175595</v>
      </c>
      <c r="F20" s="18">
        <f t="shared" si="6"/>
        <v>3709.4341274433859</v>
      </c>
      <c r="G20" s="18">
        <f t="shared" si="6"/>
        <v>4034.4146711622861</v>
      </c>
      <c r="H20" s="18">
        <f t="shared" si="6"/>
        <v>4441.6634118038601</v>
      </c>
      <c r="I20" s="18">
        <f t="shared" si="6"/>
        <v>4344.1709845374835</v>
      </c>
      <c r="J20" s="18">
        <f t="shared" si="6"/>
        <v>4586.2113205355772</v>
      </c>
      <c r="K20" s="18">
        <f t="shared" si="6"/>
        <v>4733.762864649465</v>
      </c>
      <c r="L20" s="18">
        <f t="shared" si="6"/>
        <v>4667.1243879173771</v>
      </c>
      <c r="M20" s="18">
        <f t="shared" si="6"/>
        <v>4633.8467242595862</v>
      </c>
      <c r="N20" s="18">
        <f t="shared" si="6"/>
        <v>4825.0812535159157</v>
      </c>
      <c r="O20" s="18">
        <f t="shared" si="6"/>
        <v>4381.2861175126827</v>
      </c>
      <c r="P20" s="18">
        <f t="shared" si="6"/>
        <v>5040.2995485741039</v>
      </c>
      <c r="Q20" s="18">
        <f t="shared" si="6"/>
        <v>5530.5660280802585</v>
      </c>
    </row>
    <row r="21" spans="1:17" ht="11.45" customHeight="1" x14ac:dyDescent="0.25">
      <c r="A21" s="62" t="s">
        <v>59</v>
      </c>
      <c r="B21" s="101">
        <v>1937.4775608050065</v>
      </c>
      <c r="C21" s="101">
        <v>1648.2377967862458</v>
      </c>
      <c r="D21" s="101">
        <v>1778.5906274998354</v>
      </c>
      <c r="E21" s="101">
        <v>1701.6219841764296</v>
      </c>
      <c r="F21" s="101">
        <v>1578.2828729457917</v>
      </c>
      <c r="G21" s="101">
        <v>1537.171839771325</v>
      </c>
      <c r="H21" s="101">
        <v>1731.0047555762901</v>
      </c>
      <c r="I21" s="101">
        <v>1715.433383718293</v>
      </c>
      <c r="J21" s="101">
        <v>1720.7129002945828</v>
      </c>
      <c r="K21" s="101">
        <v>1781.509176119926</v>
      </c>
      <c r="L21" s="101">
        <v>1681.1411040660021</v>
      </c>
      <c r="M21" s="101">
        <v>1541.3581398071078</v>
      </c>
      <c r="N21" s="101">
        <v>1468.9229389530785</v>
      </c>
      <c r="O21" s="101">
        <v>1188.8095994129606</v>
      </c>
      <c r="P21" s="101">
        <v>1373.372462325613</v>
      </c>
      <c r="Q21" s="101">
        <v>1412.215703413251</v>
      </c>
    </row>
    <row r="22" spans="1:17" ht="11.45" customHeight="1" x14ac:dyDescent="0.25">
      <c r="A22" s="62" t="s">
        <v>58</v>
      </c>
      <c r="B22" s="101">
        <v>482.73628243762607</v>
      </c>
      <c r="C22" s="101">
        <v>566.03245493177155</v>
      </c>
      <c r="D22" s="101">
        <v>603.02086897736149</v>
      </c>
      <c r="E22" s="101">
        <v>814.22207292578571</v>
      </c>
      <c r="F22" s="101">
        <v>1138.1329247880449</v>
      </c>
      <c r="G22" s="101">
        <v>1312.0528290756777</v>
      </c>
      <c r="H22" s="101">
        <v>1463.040081348078</v>
      </c>
      <c r="I22" s="101">
        <v>1551.8041697930717</v>
      </c>
      <c r="J22" s="101">
        <v>1839.3225997501015</v>
      </c>
      <c r="K22" s="101">
        <v>1841.4159020006023</v>
      </c>
      <c r="L22" s="101">
        <v>1884.7891647290214</v>
      </c>
      <c r="M22" s="101">
        <v>2067.759176110008</v>
      </c>
      <c r="N22" s="101">
        <v>2267.1076610387231</v>
      </c>
      <c r="O22" s="101">
        <v>2021.9035570975502</v>
      </c>
      <c r="P22" s="101">
        <v>2358.1781868237722</v>
      </c>
      <c r="Q22" s="101">
        <v>2752.4350156583941</v>
      </c>
    </row>
    <row r="23" spans="1:17" ht="11.45" customHeight="1" x14ac:dyDescent="0.25">
      <c r="A23" s="62" t="s">
        <v>57</v>
      </c>
      <c r="B23" s="101">
        <v>571.81167793677082</v>
      </c>
      <c r="C23" s="101">
        <v>757.41040928217615</v>
      </c>
      <c r="D23" s="101">
        <v>873.64070397003616</v>
      </c>
      <c r="E23" s="101">
        <v>934.44206591534419</v>
      </c>
      <c r="F23" s="101">
        <v>982.53753517900816</v>
      </c>
      <c r="G23" s="101">
        <v>1147.3533802306054</v>
      </c>
      <c r="H23" s="101">
        <v>1200.1844152553042</v>
      </c>
      <c r="I23" s="101">
        <v>1009.9998878198402</v>
      </c>
      <c r="J23" s="101">
        <v>963.50201066635213</v>
      </c>
      <c r="K23" s="101">
        <v>1024.5445754157001</v>
      </c>
      <c r="L23" s="101">
        <v>986.88750160771508</v>
      </c>
      <c r="M23" s="101">
        <v>923.02583592172766</v>
      </c>
      <c r="N23" s="101">
        <v>978.18203260785469</v>
      </c>
      <c r="O23" s="101">
        <v>1050.7408345557849</v>
      </c>
      <c r="P23" s="101">
        <v>1146.5248458456226</v>
      </c>
      <c r="Q23" s="101">
        <v>1222.0127118963308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10.480794530541679</v>
      </c>
      <c r="G24" s="101">
        <v>37.836622084678375</v>
      </c>
      <c r="H24" s="101">
        <v>47.434159624187082</v>
      </c>
      <c r="I24" s="101">
        <v>66.933543206279126</v>
      </c>
      <c r="J24" s="101">
        <v>62.673809824540271</v>
      </c>
      <c r="K24" s="101">
        <v>86.293211113236438</v>
      </c>
      <c r="L24" s="101">
        <v>114.30661751463887</v>
      </c>
      <c r="M24" s="101">
        <v>101.70357242074253</v>
      </c>
      <c r="N24" s="101">
        <v>110.8686209162591</v>
      </c>
      <c r="O24" s="101">
        <v>119.83212644638618</v>
      </c>
      <c r="P24" s="101">
        <v>162.22405357909594</v>
      </c>
      <c r="Q24" s="101">
        <v>143.9025971122818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833.21572545403637</v>
      </c>
      <c r="C27" s="18">
        <f t="shared" ref="C27:Q27" si="8">SUM(C28:C32)</f>
        <v>866.12934424858963</v>
      </c>
      <c r="D27" s="18">
        <f t="shared" si="8"/>
        <v>988.91173217371659</v>
      </c>
      <c r="E27" s="18">
        <f t="shared" si="8"/>
        <v>855.6644904158203</v>
      </c>
      <c r="F27" s="18">
        <f t="shared" si="8"/>
        <v>787.59618517283218</v>
      </c>
      <c r="G27" s="18">
        <f t="shared" si="8"/>
        <v>833.80384339689829</v>
      </c>
      <c r="H27" s="18">
        <f t="shared" si="8"/>
        <v>794.93396658467896</v>
      </c>
      <c r="I27" s="18">
        <f t="shared" si="8"/>
        <v>843.20083883878021</v>
      </c>
      <c r="J27" s="18">
        <f t="shared" si="8"/>
        <v>765.43664102827177</v>
      </c>
      <c r="K27" s="18">
        <f t="shared" si="8"/>
        <v>792.68248810449381</v>
      </c>
      <c r="L27" s="18">
        <f t="shared" si="8"/>
        <v>720.19211322990759</v>
      </c>
      <c r="M27" s="18">
        <f t="shared" si="8"/>
        <v>787.43997787367573</v>
      </c>
      <c r="N27" s="18">
        <f t="shared" si="8"/>
        <v>693.58267206763242</v>
      </c>
      <c r="O27" s="18">
        <f t="shared" si="8"/>
        <v>638.90550203771829</v>
      </c>
      <c r="P27" s="18">
        <f t="shared" si="8"/>
        <v>655.12230485692476</v>
      </c>
      <c r="Q27" s="18">
        <f t="shared" si="8"/>
        <v>688.4364019259632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833.21572545403637</v>
      </c>
      <c r="C29" s="16">
        <v>866.12934424858963</v>
      </c>
      <c r="D29" s="16">
        <v>988.91173217371659</v>
      </c>
      <c r="E29" s="16">
        <v>855.6644904158203</v>
      </c>
      <c r="F29" s="16">
        <v>784.45396986337391</v>
      </c>
      <c r="G29" s="16">
        <v>826.8124697773867</v>
      </c>
      <c r="H29" s="16">
        <v>782.94763420797403</v>
      </c>
      <c r="I29" s="16">
        <v>823.23106487243126</v>
      </c>
      <c r="J29" s="16">
        <v>745.90547489452001</v>
      </c>
      <c r="K29" s="16">
        <v>763.64076121390622</v>
      </c>
      <c r="L29" s="16">
        <v>679.66005909388264</v>
      </c>
      <c r="M29" s="16">
        <v>746.47898827102733</v>
      </c>
      <c r="N29" s="16">
        <v>652.19624554037966</v>
      </c>
      <c r="O29" s="16">
        <v>572.9901194373798</v>
      </c>
      <c r="P29" s="16">
        <v>582.92379693291309</v>
      </c>
      <c r="Q29" s="16">
        <v>616.74639976551759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3.1422153094582814</v>
      </c>
      <c r="G31" s="16">
        <v>6.991373619511605</v>
      </c>
      <c r="H31" s="16">
        <v>11.986332376704949</v>
      </c>
      <c r="I31" s="16">
        <v>19.969773966348964</v>
      </c>
      <c r="J31" s="16">
        <v>19.531166133751704</v>
      </c>
      <c r="K31" s="16">
        <v>29.041726890587583</v>
      </c>
      <c r="L31" s="16">
        <v>40.532054136024968</v>
      </c>
      <c r="M31" s="16">
        <v>40.960989602648425</v>
      </c>
      <c r="N31" s="16">
        <v>41.386426527252766</v>
      </c>
      <c r="O31" s="16">
        <v>65.915382600338532</v>
      </c>
      <c r="P31" s="16">
        <v>72.198507924011722</v>
      </c>
      <c r="Q31" s="16">
        <v>71.690002160445616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1056.2134317034397</v>
      </c>
      <c r="C33" s="24">
        <f t="shared" ref="C33:Q33" si="10">C34+C40</f>
        <v>1212.1088838980372</v>
      </c>
      <c r="D33" s="24">
        <f t="shared" si="10"/>
        <v>1092.4956896106614</v>
      </c>
      <c r="E33" s="24">
        <f t="shared" si="10"/>
        <v>1764.0427342315386</v>
      </c>
      <c r="F33" s="24">
        <f t="shared" si="10"/>
        <v>1968.4367551132696</v>
      </c>
      <c r="G33" s="24">
        <f t="shared" si="10"/>
        <v>2240.6620132855373</v>
      </c>
      <c r="H33" s="24">
        <f t="shared" si="10"/>
        <v>2209.6740047775288</v>
      </c>
      <c r="I33" s="24">
        <f t="shared" si="10"/>
        <v>1875.936370387946</v>
      </c>
      <c r="J33" s="24">
        <f t="shared" si="10"/>
        <v>2156.7004328627568</v>
      </c>
      <c r="K33" s="24">
        <f t="shared" si="10"/>
        <v>1937.3415426439121</v>
      </c>
      <c r="L33" s="24">
        <f t="shared" si="10"/>
        <v>1876.6269137710281</v>
      </c>
      <c r="M33" s="24">
        <f t="shared" si="10"/>
        <v>1855.3808832028856</v>
      </c>
      <c r="N33" s="24">
        <f t="shared" si="10"/>
        <v>2049.0258511659385</v>
      </c>
      <c r="O33" s="24">
        <f t="shared" si="10"/>
        <v>1694.1523402127791</v>
      </c>
      <c r="P33" s="24">
        <f t="shared" si="10"/>
        <v>1961.6708480057396</v>
      </c>
      <c r="Q33" s="24">
        <f t="shared" si="10"/>
        <v>2237.1213542980595</v>
      </c>
    </row>
    <row r="34" spans="1:17" ht="11.45" customHeight="1" x14ac:dyDescent="0.25">
      <c r="A34" s="23" t="s">
        <v>27</v>
      </c>
      <c r="B34" s="102">
        <f t="shared" ref="B34" si="11">SUM(B35:B39)</f>
        <v>294.9281183896743</v>
      </c>
      <c r="C34" s="102">
        <f t="shared" ref="C34:Q34" si="12">SUM(C35:C39)</f>
        <v>288.19046835193035</v>
      </c>
      <c r="D34" s="102">
        <f t="shared" si="12"/>
        <v>298.08035097510572</v>
      </c>
      <c r="E34" s="102">
        <f t="shared" si="12"/>
        <v>348.4312677898028</v>
      </c>
      <c r="F34" s="102">
        <f t="shared" si="12"/>
        <v>409.6798739461816</v>
      </c>
      <c r="G34" s="102">
        <f t="shared" si="12"/>
        <v>392.89882541066271</v>
      </c>
      <c r="H34" s="102">
        <f t="shared" si="12"/>
        <v>418.0008813089388</v>
      </c>
      <c r="I34" s="102">
        <f t="shared" si="12"/>
        <v>447.90677609489973</v>
      </c>
      <c r="J34" s="102">
        <f t="shared" si="12"/>
        <v>487.76540163038055</v>
      </c>
      <c r="K34" s="102">
        <f t="shared" si="12"/>
        <v>463.18731369559873</v>
      </c>
      <c r="L34" s="102">
        <f t="shared" si="12"/>
        <v>446.20973885220593</v>
      </c>
      <c r="M34" s="102">
        <f t="shared" si="12"/>
        <v>469.08086696181795</v>
      </c>
      <c r="N34" s="102">
        <f t="shared" si="12"/>
        <v>497.88941261647028</v>
      </c>
      <c r="O34" s="102">
        <f t="shared" si="12"/>
        <v>427.1935861272371</v>
      </c>
      <c r="P34" s="102">
        <f t="shared" si="12"/>
        <v>483.83730802078787</v>
      </c>
      <c r="Q34" s="102">
        <f t="shared" si="12"/>
        <v>552.86263113299447</v>
      </c>
    </row>
    <row r="35" spans="1:17" ht="11.45" customHeight="1" x14ac:dyDescent="0.25">
      <c r="A35" s="62" t="s">
        <v>59</v>
      </c>
      <c r="B35" s="101">
        <v>76.997785244515669</v>
      </c>
      <c r="C35" s="101">
        <v>78.982057477346757</v>
      </c>
      <c r="D35" s="101">
        <v>81.131653224195219</v>
      </c>
      <c r="E35" s="101">
        <v>83.478691641000054</v>
      </c>
      <c r="F35" s="101">
        <v>85.784508070464383</v>
      </c>
      <c r="G35" s="101">
        <v>78.481006563061541</v>
      </c>
      <c r="H35" s="101">
        <v>69.110392746788264</v>
      </c>
      <c r="I35" s="101">
        <v>60.318727641720777</v>
      </c>
      <c r="J35" s="101">
        <v>52.80845029024983</v>
      </c>
      <c r="K35" s="101">
        <v>44.34005200390903</v>
      </c>
      <c r="L35" s="101">
        <v>34.038028700182402</v>
      </c>
      <c r="M35" s="101">
        <v>36.955701996893204</v>
      </c>
      <c r="N35" s="101">
        <v>34.791899433101989</v>
      </c>
      <c r="O35" s="101">
        <v>29.335194063510446</v>
      </c>
      <c r="P35" s="101">
        <v>25.577858271244935</v>
      </c>
      <c r="Q35" s="101">
        <v>26.982348516424686</v>
      </c>
    </row>
    <row r="36" spans="1:17" ht="11.45" customHeight="1" x14ac:dyDescent="0.25">
      <c r="A36" s="62" t="s">
        <v>58</v>
      </c>
      <c r="B36" s="101">
        <v>217.93033314515861</v>
      </c>
      <c r="C36" s="101">
        <v>209.20841087458362</v>
      </c>
      <c r="D36" s="101">
        <v>216.94869775091053</v>
      </c>
      <c r="E36" s="101">
        <v>264.95257614880273</v>
      </c>
      <c r="F36" s="101">
        <v>323.89536587571723</v>
      </c>
      <c r="G36" s="101">
        <v>314.41781884760115</v>
      </c>
      <c r="H36" s="101">
        <v>348.89048856215055</v>
      </c>
      <c r="I36" s="101">
        <v>387.58804845317894</v>
      </c>
      <c r="J36" s="101">
        <v>434.95695134013073</v>
      </c>
      <c r="K36" s="101">
        <v>418.84726169168971</v>
      </c>
      <c r="L36" s="101">
        <v>412.17171015202354</v>
      </c>
      <c r="M36" s="101">
        <v>432.12516496492475</v>
      </c>
      <c r="N36" s="101">
        <v>463.09751318336828</v>
      </c>
      <c r="O36" s="101">
        <v>397.85839206372663</v>
      </c>
      <c r="P36" s="101">
        <v>458.25944974954297</v>
      </c>
      <c r="Q36" s="101">
        <v>525.88028261656973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761.2853133137653</v>
      </c>
      <c r="C40" s="18">
        <f t="shared" ref="C40:Q40" si="14">SUM(C41:C42)</f>
        <v>923.91841554610687</v>
      </c>
      <c r="D40" s="18">
        <f t="shared" si="14"/>
        <v>794.4153386355556</v>
      </c>
      <c r="E40" s="18">
        <f t="shared" si="14"/>
        <v>1415.6114664417357</v>
      </c>
      <c r="F40" s="18">
        <f t="shared" si="14"/>
        <v>1558.7568811670881</v>
      </c>
      <c r="G40" s="18">
        <f t="shared" si="14"/>
        <v>1847.7631878748748</v>
      </c>
      <c r="H40" s="18">
        <f t="shared" si="14"/>
        <v>1791.6731234685901</v>
      </c>
      <c r="I40" s="18">
        <f t="shared" si="14"/>
        <v>1428.0295942930463</v>
      </c>
      <c r="J40" s="18">
        <f t="shared" si="14"/>
        <v>1668.9350312323763</v>
      </c>
      <c r="K40" s="18">
        <f t="shared" si="14"/>
        <v>1474.1542289483134</v>
      </c>
      <c r="L40" s="18">
        <f t="shared" si="14"/>
        <v>1430.4171749188222</v>
      </c>
      <c r="M40" s="18">
        <f t="shared" si="14"/>
        <v>1386.3000162410676</v>
      </c>
      <c r="N40" s="18">
        <f t="shared" si="14"/>
        <v>1551.136438549468</v>
      </c>
      <c r="O40" s="18">
        <f t="shared" si="14"/>
        <v>1266.9587540855421</v>
      </c>
      <c r="P40" s="18">
        <f t="shared" si="14"/>
        <v>1477.8335399849518</v>
      </c>
      <c r="Q40" s="18">
        <f t="shared" si="14"/>
        <v>1684.2587231650652</v>
      </c>
    </row>
    <row r="41" spans="1:17" ht="11.45" customHeight="1" x14ac:dyDescent="0.25">
      <c r="A41" s="17" t="s">
        <v>23</v>
      </c>
      <c r="B41" s="16">
        <v>372.92030781996277</v>
      </c>
      <c r="C41" s="16">
        <v>436.52590405169332</v>
      </c>
      <c r="D41" s="16">
        <v>408.41040458132846</v>
      </c>
      <c r="E41" s="16">
        <v>765.02669894939436</v>
      </c>
      <c r="F41" s="16">
        <v>858.8516613973934</v>
      </c>
      <c r="G41" s="16">
        <v>985.54518431716019</v>
      </c>
      <c r="H41" s="16">
        <v>1133.2492841525411</v>
      </c>
      <c r="I41" s="16">
        <v>1018.5760231721132</v>
      </c>
      <c r="J41" s="16">
        <v>1316.9193798472465</v>
      </c>
      <c r="K41" s="16">
        <v>1145.6607546687244</v>
      </c>
      <c r="L41" s="16">
        <v>1079.2860891824425</v>
      </c>
      <c r="M41" s="16">
        <v>1066.8652596403367</v>
      </c>
      <c r="N41" s="16">
        <v>1083.2897077527148</v>
      </c>
      <c r="O41" s="16">
        <v>993.92011016064498</v>
      </c>
      <c r="P41" s="16">
        <v>1031.82088811771</v>
      </c>
      <c r="Q41" s="16">
        <v>1129.7383203724646</v>
      </c>
    </row>
    <row r="42" spans="1:17" ht="11.45" customHeight="1" x14ac:dyDescent="0.25">
      <c r="A42" s="15" t="s">
        <v>22</v>
      </c>
      <c r="B42" s="14">
        <v>388.36500549380253</v>
      </c>
      <c r="C42" s="14">
        <v>487.39251149441361</v>
      </c>
      <c r="D42" s="14">
        <v>386.00493405422719</v>
      </c>
      <c r="E42" s="14">
        <v>650.58476749234137</v>
      </c>
      <c r="F42" s="14">
        <v>699.90521976969478</v>
      </c>
      <c r="G42" s="14">
        <v>862.21800355771461</v>
      </c>
      <c r="H42" s="14">
        <v>658.423839316049</v>
      </c>
      <c r="I42" s="14">
        <v>409.45357112093308</v>
      </c>
      <c r="J42" s="14">
        <v>352.0156513851299</v>
      </c>
      <c r="K42" s="14">
        <v>328.49347427958907</v>
      </c>
      <c r="L42" s="14">
        <v>351.13108573637976</v>
      </c>
      <c r="M42" s="14">
        <v>319.43475660073085</v>
      </c>
      <c r="N42" s="14">
        <v>467.84673079675338</v>
      </c>
      <c r="O42" s="14">
        <v>273.03864392489703</v>
      </c>
      <c r="P42" s="14">
        <v>446.01265186724186</v>
      </c>
      <c r="Q42" s="14">
        <v>554.52040279260063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2.9570702301420781</v>
      </c>
      <c r="C47" s="100">
        <f>IF(C4=0,0,C4/TrRoad_ene!C4)</f>
        <v>2.9547462664440172</v>
      </c>
      <c r="D47" s="100">
        <f>IF(D4=0,0,D4/TrRoad_ene!D4)</f>
        <v>2.9468464358825188</v>
      </c>
      <c r="E47" s="100">
        <f>IF(E4=0,0,E4/TrRoad_ene!E4)</f>
        <v>2.9621749507036959</v>
      </c>
      <c r="F47" s="100">
        <f>IF(F4=0,0,F4/TrRoad_ene!F4)</f>
        <v>2.9684244754629625</v>
      </c>
      <c r="G47" s="100">
        <f>IF(G4=0,0,G4/TrRoad_ene!G4)</f>
        <v>2.9658785820388105</v>
      </c>
      <c r="H47" s="100">
        <f>IF(H4=0,0,H4/TrRoad_ene!H4)</f>
        <v>2.9553469007572462</v>
      </c>
      <c r="I47" s="100">
        <f>IF(I4=0,0,I4/TrRoad_ene!I4)</f>
        <v>2.9619160862076597</v>
      </c>
      <c r="J47" s="100">
        <f>IF(J4=0,0,J4/TrRoad_ene!J4)</f>
        <v>2.9712676441413572</v>
      </c>
      <c r="K47" s="100">
        <f>IF(K4=0,0,K4/TrRoad_ene!K4)</f>
        <v>2.9612787889347896</v>
      </c>
      <c r="L47" s="100">
        <f>IF(L4=0,0,L4/TrRoad_ene!L4)</f>
        <v>2.9464254366508489</v>
      </c>
      <c r="M47" s="100">
        <f>IF(M4=0,0,M4/TrRoad_ene!M4)</f>
        <v>2.951500094655235</v>
      </c>
      <c r="N47" s="100">
        <f>IF(N4=0,0,N4/TrRoad_ene!N4)</f>
        <v>2.8775599548782371</v>
      </c>
      <c r="O47" s="100">
        <f>IF(O4=0,0,O4/TrRoad_ene!O4)</f>
        <v>2.8248108184142122</v>
      </c>
      <c r="P47" s="100">
        <f>IF(P4=0,0,P4/TrRoad_ene!P4)</f>
        <v>2.8316780335577509</v>
      </c>
      <c r="Q47" s="100">
        <f>IF(Q4=0,0,Q4/TrRoad_ene!Q4)</f>
        <v>2.8181312187886767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2.9014524000000002</v>
      </c>
      <c r="L48" s="20">
        <f>IF(L7=0,0,(L7+L12)/(TrRoad_ene!L7+TrRoad_ene!L12))</f>
        <v>2.9014524000000002</v>
      </c>
      <c r="M48" s="20">
        <f>IF(M7=0,0,(M7+M12)/(TrRoad_ene!M7+TrRoad_ene!M12))</f>
        <v>2.9014524000000002</v>
      </c>
      <c r="N48" s="20">
        <f>IF(N7=0,0,(N7+N12)/(TrRoad_ene!N7+TrRoad_ene!N12))</f>
        <v>2.9014524000000002</v>
      </c>
      <c r="O48" s="20">
        <f>IF(O7=0,0,(O7+O12)/(TrRoad_ene!O7+TrRoad_ene!O12))</f>
        <v>2.8474969098885854</v>
      </c>
      <c r="P48" s="20">
        <f>IF(P7=0,0,(P7+P12)/(TrRoad_ene!P7+TrRoad_ene!P12))</f>
        <v>2.8187440241381103</v>
      </c>
      <c r="Q48" s="20">
        <f>IF(Q7=0,0,(Q7+Q12)/(TrRoad_ene!Q7+TrRoad_ene!Q12))</f>
        <v>2.7321489830588148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3.1024187999999997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3.0906152486465057</v>
      </c>
      <c r="I49" s="20">
        <f>IF(I8=0,0,(I8+I13+I14)/(TrRoad_ene!I8+TrRoad_ene!I13+TrRoad_ene!I14))</f>
        <v>3.0971452342440049</v>
      </c>
      <c r="J49" s="20">
        <f>IF(J8=0,0,(J8+J13+J14)/(TrRoad_ene!J8+TrRoad_ene!J13+TrRoad_ene!J14))</f>
        <v>3.0940259090996403</v>
      </c>
      <c r="K49" s="20">
        <f>IF(K8=0,0,(K8+K13+K14)/(TrRoad_ene!K8+TrRoad_ene!K13+TrRoad_ene!K14))</f>
        <v>3.0943088312217535</v>
      </c>
      <c r="L49" s="20">
        <f>IF(L8=0,0,(L8+L13+L14)/(TrRoad_ene!L8+TrRoad_ene!L13+TrRoad_ene!L14))</f>
        <v>3.0733777538372458</v>
      </c>
      <c r="M49" s="20">
        <f>IF(M8=0,0,(M8+M13+M14)/(TrRoad_ene!M8+TrRoad_ene!M13+TrRoad_ene!M14))</f>
        <v>3.0670966270826154</v>
      </c>
      <c r="N49" s="20">
        <f>IF(N8=0,0,(N8+N13+N14)/(TrRoad_ene!N8+TrRoad_ene!N13+TrRoad_ene!N14))</f>
        <v>2.9433581592743172</v>
      </c>
      <c r="O49" s="20">
        <f>IF(O8=0,0,(O8+O13+O14)/(TrRoad_ene!O8+TrRoad_ene!O13+TrRoad_ene!O14))</f>
        <v>2.9017221418214407</v>
      </c>
      <c r="P49" s="20">
        <f>IF(P8=0,0,(P8+P13+P14)/(TrRoad_ene!P8+TrRoad_ene!P13+TrRoad_ene!P14))</f>
        <v>2.9240920644676249</v>
      </c>
      <c r="Q49" s="20">
        <f>IF(Q8=0,0,(Q8+Q13+Q14)/(TrRoad_ene!Q8+TrRoad_ene!Q13+TrRoad_ene!Q14))</f>
        <v>2.917523853269167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317.32703838429717</v>
      </c>
      <c r="C54" s="68">
        <f>IF(TrRoad_act!C30=0,"",C17/TrRoad_act!C30*1000
)</f>
        <v>321.34000492551473</v>
      </c>
      <c r="D54" s="68">
        <f>IF(TrRoad_act!D30=0,"",D17/TrRoad_act!D30*1000
)</f>
        <v>309.7361020097959</v>
      </c>
      <c r="E54" s="68">
        <f>IF(TrRoad_act!E30=0,"",E17/TrRoad_act!E30*1000
)</f>
        <v>322.71341343797212</v>
      </c>
      <c r="F54" s="68">
        <f>IF(TrRoad_act!F30=0,"",F17/TrRoad_act!F30*1000
)</f>
        <v>310.01923535886465</v>
      </c>
      <c r="G54" s="68">
        <f>IF(TrRoad_act!G30=0,"",G17/TrRoad_act!G30*1000
)</f>
        <v>313.02054323004103</v>
      </c>
      <c r="H54" s="68">
        <f>IF(TrRoad_act!H30=0,"",H17/TrRoad_act!H30*1000
)</f>
        <v>297.16122185463524</v>
      </c>
      <c r="I54" s="68">
        <f>IF(TrRoad_act!I30=0,"",I17/TrRoad_act!I30*1000
)</f>
        <v>283.3917119914517</v>
      </c>
      <c r="J54" s="68">
        <f>IF(TrRoad_act!J30=0,"",J17/TrRoad_act!J30*1000
)</f>
        <v>281.03691108872715</v>
      </c>
      <c r="K54" s="68">
        <f>IF(TrRoad_act!K30=0,"",K17/TrRoad_act!K30*1000
)</f>
        <v>271.78060139088439</v>
      </c>
      <c r="L54" s="68">
        <f>IF(TrRoad_act!L30=0,"",L17/TrRoad_act!L30*1000
)</f>
        <v>265.67934612513795</v>
      </c>
      <c r="M54" s="68">
        <f>IF(TrRoad_act!M30=0,"",M17/TrRoad_act!M30*1000
)</f>
        <v>262.20667937996325</v>
      </c>
      <c r="N54" s="68">
        <f>IF(TrRoad_act!N30=0,"",N17/TrRoad_act!N30*1000
)</f>
        <v>256.81400851681354</v>
      </c>
      <c r="O54" s="68">
        <f>IF(TrRoad_act!O30=0,"",O17/TrRoad_act!O30*1000
)</f>
        <v>242.17045612428345</v>
      </c>
      <c r="P54" s="68">
        <f>IF(TrRoad_act!P30=0,"",P17/TrRoad_act!P30*1000
)</f>
        <v>244.5566137850146</v>
      </c>
      <c r="Q54" s="68">
        <f>IF(TrRoad_act!Q30=0,"",Q17/TrRoad_act!Q30*1000
)</f>
        <v>240.45536016617851</v>
      </c>
    </row>
    <row r="55" spans="1:17" ht="11.45" customHeight="1" x14ac:dyDescent="0.25">
      <c r="A55" s="25" t="s">
        <v>39</v>
      </c>
      <c r="B55" s="79">
        <f>IF(TrRoad_act!B31=0,"",B18/TrRoad_act!B31*1000
)</f>
        <v>284.05706286151724</v>
      </c>
      <c r="C55" s="79">
        <f>IF(TrRoad_act!C31=0,"",C18/TrRoad_act!C31*1000
)</f>
        <v>278.58510776318911</v>
      </c>
      <c r="D55" s="79">
        <f>IF(TrRoad_act!D31=0,"",D18/TrRoad_act!D31*1000
)</f>
        <v>278.30400513558232</v>
      </c>
      <c r="E55" s="79">
        <f>IF(TrRoad_act!E31=0,"",E18/TrRoad_act!E31*1000
)</f>
        <v>261.93708226180314</v>
      </c>
      <c r="F55" s="79">
        <f>IF(TrRoad_act!F31=0,"",F18/TrRoad_act!F31*1000
)</f>
        <v>248.74431353295955</v>
      </c>
      <c r="G55" s="79">
        <f>IF(TrRoad_act!G31=0,"",G18/TrRoad_act!G31*1000
)</f>
        <v>244.09190771043589</v>
      </c>
      <c r="H55" s="79">
        <f>IF(TrRoad_act!H31=0,"",H18/TrRoad_act!H31*1000
)</f>
        <v>237.80352636275001</v>
      </c>
      <c r="I55" s="79">
        <f>IF(TrRoad_act!I31=0,"",I18/TrRoad_act!I31*1000
)</f>
        <v>238.11568730523666</v>
      </c>
      <c r="J55" s="79">
        <f>IF(TrRoad_act!J31=0,"",J18/TrRoad_act!J31*1000
)</f>
        <v>229.25599924756497</v>
      </c>
      <c r="K55" s="79">
        <f>IF(TrRoad_act!K31=0,"",K18/TrRoad_act!K31*1000
)</f>
        <v>228.019561881985</v>
      </c>
      <c r="L55" s="79">
        <f>IF(TrRoad_act!L31=0,"",L18/TrRoad_act!L31*1000
)</f>
        <v>222.98064544420151</v>
      </c>
      <c r="M55" s="79">
        <f>IF(TrRoad_act!M31=0,"",M18/TrRoad_act!M31*1000
)</f>
        <v>223.24345511932754</v>
      </c>
      <c r="N55" s="79">
        <f>IF(TrRoad_act!N31=0,"",N18/TrRoad_act!N31*1000
)</f>
        <v>213.19778343374992</v>
      </c>
      <c r="O55" s="79">
        <f>IF(TrRoad_act!O31=0,"",O18/TrRoad_act!O31*1000
)</f>
        <v>208.7195785011381</v>
      </c>
      <c r="P55" s="79">
        <f>IF(TrRoad_act!P31=0,"",P18/TrRoad_act!P31*1000
)</f>
        <v>206.58500620253167</v>
      </c>
      <c r="Q55" s="79">
        <f>IF(TrRoad_act!Q31=0,"",Q18/TrRoad_act!Q31*1000
)</f>
        <v>200.60946147711786</v>
      </c>
    </row>
    <row r="56" spans="1:17" ht="11.45" customHeight="1" x14ac:dyDescent="0.25">
      <c r="A56" s="23" t="s">
        <v>30</v>
      </c>
      <c r="B56" s="78">
        <f>IF(TrRoad_act!B32=0,"",B19/TrRoad_act!B32*1000
)</f>
        <v>133.5168411410049</v>
      </c>
      <c r="C56" s="78">
        <f>IF(TrRoad_act!C32=0,"",C19/TrRoad_act!C32*1000
)</f>
        <v>133.36849623301484</v>
      </c>
      <c r="D56" s="78">
        <f>IF(TrRoad_act!D32=0,"",D19/TrRoad_act!D32*1000
)</f>
        <v>133.0733244399824</v>
      </c>
      <c r="E56" s="78">
        <f>IF(TrRoad_act!E32=0,"",E19/TrRoad_act!E32*1000
)</f>
        <v>132.62047019975498</v>
      </c>
      <c r="F56" s="78">
        <f>IF(TrRoad_act!F32=0,"",F19/TrRoad_act!F32*1000
)</f>
        <v>126.30057433236597</v>
      </c>
      <c r="G56" s="78">
        <f>IF(TrRoad_act!G32=0,"",G19/TrRoad_act!G32*1000
)</f>
        <v>126.33678995434755</v>
      </c>
      <c r="H56" s="78">
        <f>IF(TrRoad_act!H32=0,"",H19/TrRoad_act!H32*1000
)</f>
        <v>126.3258789846378</v>
      </c>
      <c r="I56" s="78">
        <f>IF(TrRoad_act!I32=0,"",I19/TrRoad_act!I32*1000
)</f>
        <v>124.04098755890716</v>
      </c>
      <c r="J56" s="78">
        <f>IF(TrRoad_act!J32=0,"",J19/TrRoad_act!J32*1000
)</f>
        <v>121.46452160855102</v>
      </c>
      <c r="K56" s="78">
        <f>IF(TrRoad_act!K32=0,"",K19/TrRoad_act!K32*1000
)</f>
        <v>119.73176797362851</v>
      </c>
      <c r="L56" s="78">
        <f>IF(TrRoad_act!L32=0,"",L19/TrRoad_act!L32*1000
)</f>
        <v>118.46911985380044</v>
      </c>
      <c r="M56" s="78">
        <f>IF(TrRoad_act!M32=0,"",M19/TrRoad_act!M32*1000
)</f>
        <v>117.06494272017555</v>
      </c>
      <c r="N56" s="78">
        <f>IF(TrRoad_act!N32=0,"",N19/TrRoad_act!N32*1000
)</f>
        <v>115.53897921244844</v>
      </c>
      <c r="O56" s="78">
        <f>IF(TrRoad_act!O32=0,"",O19/TrRoad_act!O32*1000
)</f>
        <v>111.95606910842561</v>
      </c>
      <c r="P56" s="78">
        <f>IF(TrRoad_act!P32=0,"",P19/TrRoad_act!P32*1000
)</f>
        <v>109.65807470477198</v>
      </c>
      <c r="Q56" s="78">
        <f>IF(TrRoad_act!Q32=0,"",Q19/TrRoad_act!Q32*1000
)</f>
        <v>105.01261218436242</v>
      </c>
    </row>
    <row r="57" spans="1:17" ht="11.45" customHeight="1" x14ac:dyDescent="0.25">
      <c r="A57" s="19" t="s">
        <v>29</v>
      </c>
      <c r="B57" s="76">
        <f>IF(TrRoad_act!B33=0,"",B20/TrRoad_act!B33*1000
)</f>
        <v>232.69088975142179</v>
      </c>
      <c r="C57" s="76">
        <f>IF(TrRoad_act!C33=0,"",C20/TrRoad_act!C33*1000
)</f>
        <v>226.0740507495689</v>
      </c>
      <c r="D57" s="76">
        <f>IF(TrRoad_act!D33=0,"",D20/TrRoad_act!D33*1000
)</f>
        <v>223.9204750843233</v>
      </c>
      <c r="E57" s="76">
        <f>IF(TrRoad_act!E33=0,"",E20/TrRoad_act!E33*1000
)</f>
        <v>218.2516093025416</v>
      </c>
      <c r="F57" s="76">
        <f>IF(TrRoad_act!F33=0,"",F20/TrRoad_act!F33*1000
)</f>
        <v>212.23495675375761</v>
      </c>
      <c r="G57" s="76">
        <f>IF(TrRoad_act!G33=0,"",G20/TrRoad_act!G33*1000
)</f>
        <v>209.00104762225104</v>
      </c>
      <c r="H57" s="76">
        <f>IF(TrRoad_act!H33=0,"",H20/TrRoad_act!H33*1000
)</f>
        <v>207.58415951169511</v>
      </c>
      <c r="I57" s="76">
        <f>IF(TrRoad_act!I33=0,"",I20/TrRoad_act!I33*1000
)</f>
        <v>205.73094433372614</v>
      </c>
      <c r="J57" s="76">
        <f>IF(TrRoad_act!J33=0,"",J20/TrRoad_act!J33*1000
)</f>
        <v>202.05883687387842</v>
      </c>
      <c r="K57" s="76">
        <f>IF(TrRoad_act!K33=0,"",K20/TrRoad_act!K33*1000
)</f>
        <v>200.98478749730543</v>
      </c>
      <c r="L57" s="76">
        <f>IF(TrRoad_act!L33=0,"",L20/TrRoad_act!L33*1000
)</f>
        <v>198.64919059730002</v>
      </c>
      <c r="M57" s="76">
        <f>IF(TrRoad_act!M33=0,"",M20/TrRoad_act!M33*1000
)</f>
        <v>196.72413215393374</v>
      </c>
      <c r="N57" s="76">
        <f>IF(TrRoad_act!N33=0,"",N20/TrRoad_act!N33*1000
)</f>
        <v>191.59227405268086</v>
      </c>
      <c r="O57" s="76">
        <f>IF(TrRoad_act!O33=0,"",O20/TrRoad_act!O33*1000
)</f>
        <v>187.70844301789793</v>
      </c>
      <c r="P57" s="76">
        <f>IF(TrRoad_act!P33=0,"",P20/TrRoad_act!P33*1000
)</f>
        <v>187.90358627960316</v>
      </c>
      <c r="Q57" s="76">
        <f>IF(TrRoad_act!Q33=0,"",Q20/TrRoad_act!Q33*1000
)</f>
        <v>183.1146796499888</v>
      </c>
    </row>
    <row r="58" spans="1:17" ht="11.45" customHeight="1" x14ac:dyDescent="0.25">
      <c r="A58" s="62" t="s">
        <v>59</v>
      </c>
      <c r="B58" s="77">
        <f>IF(TrRoad_act!B34=0,"",B21/TrRoad_act!B34*1000
)</f>
        <v>245.82092152962613</v>
      </c>
      <c r="C58" s="77">
        <f>IF(TrRoad_act!C34=0,"",C21/TrRoad_act!C34*1000
)</f>
        <v>238.52751188376635</v>
      </c>
      <c r="D58" s="77">
        <f>IF(TrRoad_act!D34=0,"",D21/TrRoad_act!D34*1000
)</f>
        <v>240.14911283700357</v>
      </c>
      <c r="E58" s="77">
        <f>IF(TrRoad_act!E34=0,"",E21/TrRoad_act!E34*1000
)</f>
        <v>239.37135012657896</v>
      </c>
      <c r="F58" s="77">
        <f>IF(TrRoad_act!F34=0,"",F21/TrRoad_act!F34*1000
)</f>
        <v>240.89563946265432</v>
      </c>
      <c r="G58" s="77">
        <f>IF(TrRoad_act!G34=0,"",G21/TrRoad_act!G34*1000
)</f>
        <v>243.35546950450947</v>
      </c>
      <c r="H58" s="77">
        <f>IF(TrRoad_act!H34=0,"",H21/TrRoad_act!H34*1000
)</f>
        <v>247.7492786660475</v>
      </c>
      <c r="I58" s="77">
        <f>IF(TrRoad_act!I34=0,"",I21/TrRoad_act!I34*1000
)</f>
        <v>247.19791630742392</v>
      </c>
      <c r="J58" s="77">
        <f>IF(TrRoad_act!J34=0,"",J21/TrRoad_act!J34*1000
)</f>
        <v>245.56132077428663</v>
      </c>
      <c r="K58" s="77">
        <f>IF(TrRoad_act!K34=0,"",K21/TrRoad_act!K34*1000
)</f>
        <v>238.7546897639069</v>
      </c>
      <c r="L58" s="77">
        <f>IF(TrRoad_act!L34=0,"",L21/TrRoad_act!L34*1000
)</f>
        <v>240.55957651718347</v>
      </c>
      <c r="M58" s="77">
        <f>IF(TrRoad_act!M34=0,"",M21/TrRoad_act!M34*1000
)</f>
        <v>234.66051763705127</v>
      </c>
      <c r="N58" s="77">
        <f>IF(TrRoad_act!N34=0,"",N21/TrRoad_act!N34*1000
)</f>
        <v>235.64397731345153</v>
      </c>
      <c r="O58" s="77">
        <f>IF(TrRoad_act!O34=0,"",O21/TrRoad_act!O34*1000
)</f>
        <v>220.77064898080368</v>
      </c>
      <c r="P58" s="77">
        <f>IF(TrRoad_act!P34=0,"",P21/TrRoad_act!P34*1000
)</f>
        <v>224.45725959842022</v>
      </c>
      <c r="Q58" s="77">
        <f>IF(TrRoad_act!Q34=0,"",Q21/TrRoad_act!Q34*1000
)</f>
        <v>219.29370168170382</v>
      </c>
    </row>
    <row r="59" spans="1:17" ht="11.45" customHeight="1" x14ac:dyDescent="0.25">
      <c r="A59" s="62" t="s">
        <v>58</v>
      </c>
      <c r="B59" s="77">
        <f>IF(TrRoad_act!B35=0,"",B22/TrRoad_act!B35*1000
)</f>
        <v>192.33374299233989</v>
      </c>
      <c r="C59" s="77">
        <f>IF(TrRoad_act!C35=0,"",C22/TrRoad_act!C35*1000
)</f>
        <v>185.47943142889454</v>
      </c>
      <c r="D59" s="77">
        <f>IF(TrRoad_act!D35=0,"",D22/TrRoad_act!D35*1000
)</f>
        <v>183.6385752832945</v>
      </c>
      <c r="E59" s="77">
        <f>IF(TrRoad_act!E35=0,"",E22/TrRoad_act!E35*1000
)</f>
        <v>177.89180496989539</v>
      </c>
      <c r="F59" s="77">
        <f>IF(TrRoad_act!F35=0,"",F22/TrRoad_act!F35*1000
)</f>
        <v>176.71949467628266</v>
      </c>
      <c r="G59" s="77">
        <f>IF(TrRoad_act!G35=0,"",G22/TrRoad_act!G35*1000
)</f>
        <v>177.82745856961429</v>
      </c>
      <c r="H59" s="77">
        <f>IF(TrRoad_act!H35=0,"",H22/TrRoad_act!H35*1000
)</f>
        <v>179.00341640107615</v>
      </c>
      <c r="I59" s="77">
        <f>IF(TrRoad_act!I35=0,"",I22/TrRoad_act!I35*1000
)</f>
        <v>179.60930242902762</v>
      </c>
      <c r="J59" s="77">
        <f>IF(TrRoad_act!J35=0,"",J22/TrRoad_act!J35*1000
)</f>
        <v>179.21789223287286</v>
      </c>
      <c r="K59" s="77">
        <f>IF(TrRoad_act!K35=0,"",K22/TrRoad_act!K35*1000
)</f>
        <v>174.40668937197088</v>
      </c>
      <c r="L59" s="77">
        <f>IF(TrRoad_act!L35=0,"",L22/TrRoad_act!L35*1000
)</f>
        <v>175.35047024524081</v>
      </c>
      <c r="M59" s="77">
        <f>IF(TrRoad_act!M35=0,"",M22/TrRoad_act!M35*1000
)</f>
        <v>174.12100384414865</v>
      </c>
      <c r="N59" s="77">
        <f>IF(TrRoad_act!N35=0,"",N22/TrRoad_act!N35*1000
)</f>
        <v>169.35514833725111</v>
      </c>
      <c r="O59" s="77">
        <f>IF(TrRoad_act!O35=0,"",O22/TrRoad_act!O35*1000
)</f>
        <v>160.44562463363499</v>
      </c>
      <c r="P59" s="77">
        <f>IF(TrRoad_act!P35=0,"",P22/TrRoad_act!P35*1000
)</f>
        <v>166.98697675554595</v>
      </c>
      <c r="Q59" s="77">
        <f>IF(TrRoad_act!Q35=0,"",Q22/TrRoad_act!Q35*1000
)</f>
        <v>168.02633772429803</v>
      </c>
    </row>
    <row r="60" spans="1:17" ht="11.45" customHeight="1" x14ac:dyDescent="0.25">
      <c r="A60" s="62" t="s">
        <v>57</v>
      </c>
      <c r="B60" s="77">
        <f>IF(TrRoad_act!B36=0,"",B23/TrRoad_act!B36*1000
)</f>
        <v>231.80126825546009</v>
      </c>
      <c r="C60" s="77">
        <f>IF(TrRoad_act!C36=0,"",C23/TrRoad_act!C36*1000
)</f>
        <v>237.95914807484772</v>
      </c>
      <c r="D60" s="77">
        <f>IF(TrRoad_act!D36=0,"",D23/TrRoad_act!D36*1000
)</f>
        <v>227.06080728614987</v>
      </c>
      <c r="E60" s="77">
        <f>IF(TrRoad_act!E36=0,"",E23/TrRoad_act!E36*1000
)</f>
        <v>226.64244225264528</v>
      </c>
      <c r="F60" s="77">
        <f>IF(TrRoad_act!F36=0,"",F23/TrRoad_act!F36*1000
)</f>
        <v>221.32589087829828</v>
      </c>
      <c r="G60" s="77">
        <f>IF(TrRoad_act!G36=0,"",G23/TrRoad_act!G36*1000
)</f>
        <v>210.91579590947958</v>
      </c>
      <c r="H60" s="77">
        <f>IF(TrRoad_act!H36=0,"",H23/TrRoad_act!H36*1000
)</f>
        <v>199.19504262763112</v>
      </c>
      <c r="I60" s="77">
        <f>IF(TrRoad_act!I36=0,"",I23/TrRoad_act!I36*1000
)</f>
        <v>192.86401442337308</v>
      </c>
      <c r="J60" s="77">
        <f>IF(TrRoad_act!J36=0,"",J23/TrRoad_act!J36*1000
)</f>
        <v>187.19261528015696</v>
      </c>
      <c r="K60" s="77">
        <f>IF(TrRoad_act!K36=0,"",K23/TrRoad_act!K36*1000
)</f>
        <v>199.42634956912445</v>
      </c>
      <c r="L60" s="77">
        <f>IF(TrRoad_act!L36=0,"",L23/TrRoad_act!L36*1000
)</f>
        <v>190.72062506034536</v>
      </c>
      <c r="M60" s="77">
        <f>IF(TrRoad_act!M36=0,"",M23/TrRoad_act!M36*1000
)</f>
        <v>201.30568647970611</v>
      </c>
      <c r="N60" s="77">
        <f>IF(TrRoad_act!N36=0,"",N23/TrRoad_act!N36*1000
)</f>
        <v>196.16454304658481</v>
      </c>
      <c r="O60" s="77">
        <f>IF(TrRoad_act!O36=0,"",O23/TrRoad_act!O36*1000
)</f>
        <v>222.12469166847936</v>
      </c>
      <c r="P60" s="77">
        <f>IF(TrRoad_act!P36=0,"",P23/TrRoad_act!P36*1000
)</f>
        <v>200.26807794751014</v>
      </c>
      <c r="Q60" s="77">
        <f>IF(TrRoad_act!Q36=0,"",Q23/TrRoad_act!Q36*1000
)</f>
        <v>184.93746446407897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>
        <f>IF(TrRoad_act!F37=0,"",F24/TrRoad_act!F37*1000
)</f>
        <v>225.05166295748904</v>
      </c>
      <c r="G61" s="77">
        <f>IF(TrRoad_act!G37=0,"",G24/TrRoad_act!G37*1000
)</f>
        <v>224.3461469864103</v>
      </c>
      <c r="H61" s="77">
        <f>IF(TrRoad_act!H37=0,"",H24/TrRoad_act!H37*1000
)</f>
        <v>224.18743078730185</v>
      </c>
      <c r="I61" s="77">
        <f>IF(TrRoad_act!I37=0,"",I24/TrRoad_act!I37*1000
)</f>
        <v>223.45698690440526</v>
      </c>
      <c r="J61" s="77">
        <f>IF(TrRoad_act!J37=0,"",J24/TrRoad_act!J37*1000
)</f>
        <v>223.85585562582793</v>
      </c>
      <c r="K61" s="77">
        <f>IF(TrRoad_act!K37=0,"",K24/TrRoad_act!K37*1000
)</f>
        <v>218.16624359294548</v>
      </c>
      <c r="L61" s="77">
        <f>IF(TrRoad_act!L37=0,"",L24/TrRoad_act!L37*1000
)</f>
        <v>196.19192737131368</v>
      </c>
      <c r="M61" s="77">
        <f>IF(TrRoad_act!M37=0,"",M24/TrRoad_act!M37*1000
)</f>
        <v>193.36010979855394</v>
      </c>
      <c r="N61" s="77">
        <f>IF(TrRoad_act!N37=0,"",N24/TrRoad_act!N37*1000
)</f>
        <v>192.07566387451678</v>
      </c>
      <c r="O61" s="77">
        <f>IF(TrRoad_act!O37=0,"",O24/TrRoad_act!O37*1000
)</f>
        <v>192.07409712879698</v>
      </c>
      <c r="P61" s="77">
        <f>IF(TrRoad_act!P37=0,"",P24/TrRoad_act!P37*1000
)</f>
        <v>188.99651939140028</v>
      </c>
      <c r="Q61" s="77">
        <f>IF(TrRoad_act!Q37=0,"",Q24/TrRoad_act!Q37*1000
)</f>
        <v>185.86619415174937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 t="str">
        <f>IF(TrRoad_act!P38=0,"",P25/TrRoad_act!P38*1000
)</f>
        <v/>
      </c>
      <c r="Q62" s="77" t="str">
        <f>IF(TrRoad_act!Q38=0,"",Q25/TrRoad_act!Q38*1000
)</f>
        <v/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 t="str">
        <f>IF(TrRoad_act!M39=0,"",M26/TrRoad_act!M39*1000
)</f>
        <v/>
      </c>
      <c r="N63" s="77" t="str">
        <f>IF(TrRoad_act!N39=0,"",N26/TrRoad_act!N39*1000
)</f>
        <v/>
      </c>
      <c r="O63" s="77" t="str">
        <f>IF(TrRoad_act!O39=0,"",O26/TrRoad_act!O39*1000
)</f>
        <v/>
      </c>
      <c r="P63" s="77" t="str">
        <f>IF(TrRoad_act!P39=0,"",P26/TrRoad_act!P39*1000
)</f>
        <v/>
      </c>
      <c r="Q63" s="77" t="str">
        <f>IF(TrRoad_act!Q39=0,"",Q26/TrRoad_act!Q39*1000
)</f>
        <v/>
      </c>
    </row>
    <row r="64" spans="1:17" ht="11.45" customHeight="1" x14ac:dyDescent="0.25">
      <c r="A64" s="19" t="s">
        <v>28</v>
      </c>
      <c r="B64" s="76">
        <f>IF(TrRoad_act!B40=0,"",B27/TrRoad_act!B40*1000
)</f>
        <v>1791.8679171517872</v>
      </c>
      <c r="C64" s="76">
        <f>IF(TrRoad_act!C40=0,"",C27/TrRoad_act!C40*1000
)</f>
        <v>1779.9557131353422</v>
      </c>
      <c r="D64" s="76">
        <f>IF(TrRoad_act!D40=0,"",D27/TrRoad_act!D40*1000
)</f>
        <v>1755.4129364166945</v>
      </c>
      <c r="E64" s="76">
        <f>IF(TrRoad_act!E40=0,"",E27/TrRoad_act!E40*1000
)</f>
        <v>1756.4890511591423</v>
      </c>
      <c r="F64" s="76">
        <f>IF(TrRoad_act!F40=0,"",F27/TrRoad_act!F40*1000
)</f>
        <v>1751.8257307781623</v>
      </c>
      <c r="G64" s="76">
        <f>IF(TrRoad_act!G40=0,"",G27/TrRoad_act!G40*1000
)</f>
        <v>1730.5937456827789</v>
      </c>
      <c r="H64" s="76">
        <f>IF(TrRoad_act!H40=0,"",H27/TrRoad_act!H40*1000
)</f>
        <v>1710.6251714868886</v>
      </c>
      <c r="I64" s="76">
        <f>IF(TrRoad_act!I40=0,"",I27/TrRoad_act!I40*1000
)</f>
        <v>1696.5005675608757</v>
      </c>
      <c r="J64" s="76">
        <f>IF(TrRoad_act!J40=0,"",J27/TrRoad_act!J40*1000
)</f>
        <v>1686.7268422835432</v>
      </c>
      <c r="K64" s="76">
        <f>IF(TrRoad_act!K40=0,"",K27/TrRoad_act!K40*1000
)</f>
        <v>1663.2028705507632</v>
      </c>
      <c r="L64" s="76">
        <f>IF(TrRoad_act!L40=0,"",L27/TrRoad_act!L40*1000
)</f>
        <v>1625.715831218753</v>
      </c>
      <c r="M64" s="76">
        <f>IF(TrRoad_act!M40=0,"",M27/TrRoad_act!M40*1000
)</f>
        <v>1610.3067032181507</v>
      </c>
      <c r="N64" s="76">
        <f>IF(TrRoad_act!N40=0,"",N27/TrRoad_act!N40*1000
)</f>
        <v>1544.7275547163308</v>
      </c>
      <c r="O64" s="76">
        <f>IF(TrRoad_act!O40=0,"",O27/TrRoad_act!O40*1000
)</f>
        <v>1452.3880473692166</v>
      </c>
      <c r="P64" s="76">
        <f>IF(TrRoad_act!P40=0,"",P27/TrRoad_act!P40*1000
)</f>
        <v>1437.3021168427485</v>
      </c>
      <c r="Q64" s="76">
        <f>IF(TrRoad_act!Q40=0,"",Q27/TrRoad_act!Q40*1000
)</f>
        <v>1436.0094915588948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1791.8679171517872</v>
      </c>
      <c r="C66" s="75">
        <f>IF(TrRoad_act!C42=0,"",C29/TrRoad_act!C42*1000
)</f>
        <v>1779.9557131353422</v>
      </c>
      <c r="D66" s="75">
        <f>IF(TrRoad_act!D42=0,"",D29/TrRoad_act!D42*1000
)</f>
        <v>1755.4129364166945</v>
      </c>
      <c r="E66" s="75">
        <f>IF(TrRoad_act!E42=0,"",E29/TrRoad_act!E42*1000
)</f>
        <v>1756.4890511591423</v>
      </c>
      <c r="F66" s="75">
        <f>IF(TrRoad_act!F42=0,"",F29/TrRoad_act!F42*1000
)</f>
        <v>1756.7838187801069</v>
      </c>
      <c r="G66" s="75">
        <f>IF(TrRoad_act!G42=0,"",G29/TrRoad_act!G42*1000
)</f>
        <v>1741.7145109846083</v>
      </c>
      <c r="H66" s="75">
        <f>IF(TrRoad_act!H42=0,"",H29/TrRoad_act!H42*1000
)</f>
        <v>1732.8636750288713</v>
      </c>
      <c r="I66" s="75">
        <f>IF(TrRoad_act!I42=0,"",I29/TrRoad_act!I42*1000
)</f>
        <v>1725.7704057201513</v>
      </c>
      <c r="J66" s="75">
        <f>IF(TrRoad_act!J42=0,"",J29/TrRoad_act!J42*1000
)</f>
        <v>1719.3876302011249</v>
      </c>
      <c r="K66" s="75">
        <f>IF(TrRoad_act!K42=0,"",K29/TrRoad_act!K42*1000
)</f>
        <v>1709.311373408656</v>
      </c>
      <c r="L66" s="75">
        <f>IF(TrRoad_act!L42=0,"",L29/TrRoad_act!L42*1000
)</f>
        <v>1687.9758471996252</v>
      </c>
      <c r="M66" s="75">
        <f>IF(TrRoad_act!M42=0,"",M29/TrRoad_act!M42*1000
)</f>
        <v>1671.4883286402212</v>
      </c>
      <c r="N66" s="75">
        <f>IF(TrRoad_act!N42=0,"",N29/TrRoad_act!N42*1000
)</f>
        <v>1593.1173189836511</v>
      </c>
      <c r="O66" s="75">
        <f>IF(TrRoad_act!O42=0,"",O29/TrRoad_act!O42*1000
)</f>
        <v>1573.9216412717697</v>
      </c>
      <c r="P66" s="75">
        <f>IF(TrRoad_act!P42=0,"",P29/TrRoad_act!P42*1000
)</f>
        <v>1576.4899767626</v>
      </c>
      <c r="Q66" s="75">
        <f>IF(TrRoad_act!Q42=0,"",Q29/TrRoad_act!Q42*1000
)</f>
        <v>1561.600222120813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>
        <f>IF(TrRoad_act!F44=0,"",F31/TrRoad_act!F44*1000
)</f>
        <v>1027.7197488633642</v>
      </c>
      <c r="G68" s="75">
        <f>IF(TrRoad_act!G44=0,"",G31/TrRoad_act!G44*1000
)</f>
        <v>986.03932425406663</v>
      </c>
      <c r="H68" s="75">
        <f>IF(TrRoad_act!H44=0,"",H31/TrRoad_act!H44*1000
)</f>
        <v>930.55897001192579</v>
      </c>
      <c r="I68" s="75">
        <f>IF(TrRoad_act!I44=0,"",I31/TrRoad_act!I44*1000
)</f>
        <v>998.42602749392302</v>
      </c>
      <c r="J68" s="75">
        <f>IF(TrRoad_act!J44=0,"",J31/TrRoad_act!J44*1000
)</f>
        <v>991.43764324868755</v>
      </c>
      <c r="K68" s="75">
        <f>IF(TrRoad_act!K44=0,"",K31/TrRoad_act!K44*1000
)</f>
        <v>999.06084968538562</v>
      </c>
      <c r="L68" s="75">
        <f>IF(TrRoad_act!L44=0,"",L31/TrRoad_act!L44*1000
)</f>
        <v>1044.9289995837121</v>
      </c>
      <c r="M68" s="75">
        <f>IF(TrRoad_act!M44=0,"",M31/TrRoad_act!M44*1000
)</f>
        <v>1006.950926238001</v>
      </c>
      <c r="N68" s="75">
        <f>IF(TrRoad_act!N44=0,"",N31/TrRoad_act!N44*1000
)</f>
        <v>1096.166640244408</v>
      </c>
      <c r="O68" s="75">
        <f>IF(TrRoad_act!O44=0,"",O31/TrRoad_act!O44*1000
)</f>
        <v>1079.1416181793854</v>
      </c>
      <c r="P68" s="75">
        <f>IF(TrRoad_act!P44=0,"",P31/TrRoad_act!P44*1000
)</f>
        <v>1084.5793069072774</v>
      </c>
      <c r="Q68" s="75">
        <f>IF(TrRoad_act!Q44=0,"",Q31/TrRoad_act!Q44*1000
)</f>
        <v>1126.5309655473511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554.94331896726283</v>
      </c>
      <c r="C70" s="79">
        <f>IF(TrRoad_act!C46=0,"",C33/TrRoad_act!C46*1000
)</f>
        <v>630.839092127051</v>
      </c>
      <c r="D70" s="79">
        <f>IF(TrRoad_act!D46=0,"",D33/TrRoad_act!D46*1000
)</f>
        <v>555.77276341122149</v>
      </c>
      <c r="E70" s="79">
        <f>IF(TrRoad_act!E46=0,"",E33/TrRoad_act!E46*1000
)</f>
        <v>752.97951219910647</v>
      </c>
      <c r="F70" s="79">
        <f>IF(TrRoad_act!F46=0,"",F33/TrRoad_act!F46*1000
)</f>
        <v>717.03069093539648</v>
      </c>
      <c r="G70" s="79">
        <f>IF(TrRoad_act!G46=0,"",G33/TrRoad_act!G46*1000
)</f>
        <v>821.11553228696278</v>
      </c>
      <c r="H70" s="79">
        <f>IF(TrRoad_act!H46=0,"",H33/TrRoad_act!H46*1000
)</f>
        <v>736.23238203571918</v>
      </c>
      <c r="I70" s="79">
        <f>IF(TrRoad_act!I46=0,"",I33/TrRoad_act!I46*1000
)</f>
        <v>603.35635406268773</v>
      </c>
      <c r="J70" s="79">
        <f>IF(TrRoad_act!J46=0,"",J33/TrRoad_act!J46*1000
)</f>
        <v>647.05315187018448</v>
      </c>
      <c r="K70" s="79">
        <f>IF(TrRoad_act!K46=0,"",K33/TrRoad_act!K46*1000
)</f>
        <v>607.52142179833436</v>
      </c>
      <c r="L70" s="79">
        <f>IF(TrRoad_act!L46=0,"",L33/TrRoad_act!L46*1000
)</f>
        <v>597.67204176354892</v>
      </c>
      <c r="M70" s="79">
        <f>IF(TrRoad_act!M46=0,"",M33/TrRoad_act!M46*1000
)</f>
        <v>541.22490376003509</v>
      </c>
      <c r="N70" s="79">
        <f>IF(TrRoad_act!N46=0,"",N33/TrRoad_act!N46*1000
)</f>
        <v>580.17197249965398</v>
      </c>
      <c r="O70" s="79">
        <f>IF(TrRoad_act!O46=0,"",O33/TrRoad_act!O46*1000
)</f>
        <v>466.71199518042863</v>
      </c>
      <c r="P70" s="79">
        <f>IF(TrRoad_act!P46=0,"",P33/TrRoad_act!P46*1000
)</f>
        <v>531.64365330207863</v>
      </c>
      <c r="Q70" s="79">
        <f>IF(TrRoad_act!Q46=0,"",Q33/TrRoad_act!Q46*1000
)</f>
        <v>544.49400431687718</v>
      </c>
    </row>
    <row r="71" spans="1:17" ht="11.45" customHeight="1" x14ac:dyDescent="0.25">
      <c r="A71" s="23" t="s">
        <v>27</v>
      </c>
      <c r="B71" s="78">
        <f>IF(TrRoad_act!B47=0,"",B34/TrRoad_act!B47*1000
)</f>
        <v>232.05804571166036</v>
      </c>
      <c r="C71" s="78">
        <f>IF(TrRoad_act!C47=0,"",C34/TrRoad_act!C47*1000
)</f>
        <v>234.11751654523218</v>
      </c>
      <c r="D71" s="78">
        <f>IF(TrRoad_act!D47=0,"",D34/TrRoad_act!D47*1000
)</f>
        <v>236.51994821217534</v>
      </c>
      <c r="E71" s="78">
        <f>IF(TrRoad_act!E47=0,"",E34/TrRoad_act!E47*1000
)</f>
        <v>250.30603675485014</v>
      </c>
      <c r="F71" s="78">
        <f>IF(TrRoad_act!F47=0,"",F34/TrRoad_act!F47*1000
)</f>
        <v>248.89080585472476</v>
      </c>
      <c r="G71" s="78">
        <f>IF(TrRoad_act!G47=0,"",G34/TrRoad_act!G47*1000
)</f>
        <v>253.7826507377527</v>
      </c>
      <c r="H71" s="78">
        <f>IF(TrRoad_act!H47=0,"",H34/TrRoad_act!H47*1000
)</f>
        <v>241.10884355172487</v>
      </c>
      <c r="I71" s="78">
        <f>IF(TrRoad_act!I47=0,"",I34/TrRoad_act!I47*1000
)</f>
        <v>232.63903974583204</v>
      </c>
      <c r="J71" s="78">
        <f>IF(TrRoad_act!J47=0,"",J34/TrRoad_act!J47*1000
)</f>
        <v>233.92643191759663</v>
      </c>
      <c r="K71" s="78">
        <f>IF(TrRoad_act!K47=0,"",K34/TrRoad_act!K47*1000
)</f>
        <v>221.64874349578241</v>
      </c>
      <c r="L71" s="78">
        <f>IF(TrRoad_act!L47=0,"",L34/TrRoad_act!L47*1000
)</f>
        <v>215.59929551812849</v>
      </c>
      <c r="M71" s="78">
        <f>IF(TrRoad_act!M47=0,"",M34/TrRoad_act!M47*1000
)</f>
        <v>203.42023322626289</v>
      </c>
      <c r="N71" s="78">
        <f>IF(TrRoad_act!N47=0,"",N34/TrRoad_act!N47*1000
)</f>
        <v>203.52577560017036</v>
      </c>
      <c r="O71" s="78">
        <f>IF(TrRoad_act!O47=0,"",O34/TrRoad_act!O47*1000
)</f>
        <v>174.10009144006213</v>
      </c>
      <c r="P71" s="78">
        <f>IF(TrRoad_act!P47=0,"",P34/TrRoad_act!P47*1000
)</f>
        <v>187.61187596275019</v>
      </c>
      <c r="Q71" s="78">
        <f>IF(TrRoad_act!Q47=0,"",Q34/TrRoad_act!Q47*1000
)</f>
        <v>190.83190173740141</v>
      </c>
    </row>
    <row r="72" spans="1:17" ht="11.45" customHeight="1" x14ac:dyDescent="0.25">
      <c r="A72" s="62" t="s">
        <v>59</v>
      </c>
      <c r="B72" s="77">
        <f>IF(TrRoad_act!B48=0,"",B35/TrRoad_act!B48*1000
)</f>
        <v>309.54911319931563</v>
      </c>
      <c r="C72" s="77">
        <f>IF(TrRoad_act!C48=0,"",C35/TrRoad_act!C48*1000
)</f>
        <v>308.53254795170744</v>
      </c>
      <c r="D72" s="77">
        <f>IF(TrRoad_act!D48=0,"",D35/TrRoad_act!D48*1000
)</f>
        <v>307.19606034431905</v>
      </c>
      <c r="E72" s="77">
        <f>IF(TrRoad_act!E48=0,"",E35/TrRoad_act!E48*1000
)</f>
        <v>305.48634296002416</v>
      </c>
      <c r="F72" s="77">
        <f>IF(TrRoad_act!F48=0,"",F35/TrRoad_act!F48*1000
)</f>
        <v>303.72483788298644</v>
      </c>
      <c r="G72" s="77">
        <f>IF(TrRoad_act!G48=0,"",G35/TrRoad_act!G48*1000
)</f>
        <v>302.99160791807901</v>
      </c>
      <c r="H72" s="77">
        <f>IF(TrRoad_act!H48=0,"",H35/TrRoad_act!H48*1000
)</f>
        <v>302.75343484375139</v>
      </c>
      <c r="I72" s="77">
        <f>IF(TrRoad_act!I48=0,"",I35/TrRoad_act!I48*1000
)</f>
        <v>302.23563022351982</v>
      </c>
      <c r="J72" s="77">
        <f>IF(TrRoad_act!J48=0,"",J35/TrRoad_act!J48*1000
)</f>
        <v>300.89348828643801</v>
      </c>
      <c r="K72" s="77">
        <f>IF(TrRoad_act!K48=0,"",K35/TrRoad_act!K48*1000
)</f>
        <v>299.53926486566303</v>
      </c>
      <c r="L72" s="77">
        <f>IF(TrRoad_act!L48=0,"",L35/TrRoad_act!L48*1000
)</f>
        <v>295.62034207676265</v>
      </c>
      <c r="M72" s="77">
        <f>IF(TrRoad_act!M48=0,"",M35/TrRoad_act!M48*1000
)</f>
        <v>292.19577526235418</v>
      </c>
      <c r="N72" s="77">
        <f>IF(TrRoad_act!N48=0,"",N35/TrRoad_act!N48*1000
)</f>
        <v>282.54918813001757</v>
      </c>
      <c r="O72" s="77">
        <f>IF(TrRoad_act!O48=0,"",O35/TrRoad_act!O48*1000
)</f>
        <v>250.98305032758856</v>
      </c>
      <c r="P72" s="77">
        <f>IF(TrRoad_act!P48=0,"",P35/TrRoad_act!P48*1000
)</f>
        <v>226.69315644096352</v>
      </c>
      <c r="Q72" s="77">
        <f>IF(TrRoad_act!Q48=0,"",Q35/TrRoad_act!Q48*1000
)</f>
        <v>191.5857364631091</v>
      </c>
    </row>
    <row r="73" spans="1:17" ht="11.45" customHeight="1" x14ac:dyDescent="0.25">
      <c r="A73" s="62" t="s">
        <v>58</v>
      </c>
      <c r="B73" s="77">
        <f>IF(TrRoad_act!B49=0,"",B36/TrRoad_act!B49*1000
)</f>
        <v>213.20107126369928</v>
      </c>
      <c r="C73" s="77">
        <f>IF(TrRoad_act!C49=0,"",C36/TrRoad_act!C49*1000
)</f>
        <v>214.57880966199025</v>
      </c>
      <c r="D73" s="77">
        <f>IF(TrRoad_act!D49=0,"",D36/TrRoad_act!D49*1000
)</f>
        <v>217.78238793663417</v>
      </c>
      <c r="E73" s="77">
        <f>IF(TrRoad_act!E49=0,"",E36/TrRoad_act!E49*1000
)</f>
        <v>236.82781780298015</v>
      </c>
      <c r="F73" s="77">
        <f>IF(TrRoad_act!F49=0,"",F36/TrRoad_act!F49*1000
)</f>
        <v>237.53291223712495</v>
      </c>
      <c r="G73" s="77">
        <f>IF(TrRoad_act!G49=0,"",G36/TrRoad_act!G49*1000
)</f>
        <v>243.89542106510086</v>
      </c>
      <c r="H73" s="77">
        <f>IF(TrRoad_act!H49=0,"",H36/TrRoad_act!H49*1000
)</f>
        <v>231.76122654180287</v>
      </c>
      <c r="I73" s="77">
        <f>IF(TrRoad_act!I49=0,"",I36/TrRoad_act!I49*1000
)</f>
        <v>224.59052886327515</v>
      </c>
      <c r="J73" s="77">
        <f>IF(TrRoad_act!J49=0,"",J36/TrRoad_act!J49*1000
)</f>
        <v>227.77175258390693</v>
      </c>
      <c r="K73" s="77">
        <f>IF(TrRoad_act!K49=0,"",K36/TrRoad_act!K49*1000
)</f>
        <v>215.71070422349817</v>
      </c>
      <c r="L73" s="77">
        <f>IF(TrRoad_act!L49=0,"",L36/TrRoad_act!L49*1000
)</f>
        <v>210.88515906426548</v>
      </c>
      <c r="M73" s="77">
        <f>IF(TrRoad_act!M49=0,"",M36/TrRoad_act!M49*1000
)</f>
        <v>198.26859649978255</v>
      </c>
      <c r="N73" s="77">
        <f>IF(TrRoad_act!N49=0,"",N36/TrRoad_act!N49*1000
)</f>
        <v>199.3373001074043</v>
      </c>
      <c r="O73" s="77">
        <f>IF(TrRoad_act!O49=0,"",O36/TrRoad_act!O49*1000
)</f>
        <v>170.2546593652082</v>
      </c>
      <c r="P73" s="77">
        <f>IF(TrRoad_act!P49=0,"",P36/TrRoad_act!P49*1000
)</f>
        <v>185.82380613975468</v>
      </c>
      <c r="Q73" s="77">
        <f>IF(TrRoad_act!Q49=0,"",Q36/TrRoad_act!Q49*1000
)</f>
        <v>190.79338325784269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 t="str">
        <f>IF(TrRoad_act!O52=0,"",O39/TrRoad_act!O52*1000
)</f>
        <v/>
      </c>
      <c r="P76" s="77" t="str">
        <f>IF(TrRoad_act!P52=0,"",P39/TrRoad_act!P52*1000
)</f>
        <v/>
      </c>
      <c r="Q76" s="77" t="str">
        <f>IF(TrRoad_act!Q52=0,"",Q39/TrRoad_act!Q52*1000
)</f>
        <v/>
      </c>
    </row>
    <row r="77" spans="1:17" ht="11.45" customHeight="1" x14ac:dyDescent="0.25">
      <c r="A77" s="19" t="s">
        <v>24</v>
      </c>
      <c r="B77" s="76">
        <f>IF(TrRoad_act!B53=0,"",B40/TrRoad_act!B53*1000
)</f>
        <v>1203.8839281307576</v>
      </c>
      <c r="C77" s="76">
        <f>IF(TrRoad_act!C53=0,"",C40/TrRoad_act!C53*1000
)</f>
        <v>1338.1235498007704</v>
      </c>
      <c r="D77" s="76">
        <f>IF(TrRoad_act!D53=0,"",D40/TrRoad_act!D53*1000
)</f>
        <v>1126.1147267546694</v>
      </c>
      <c r="E77" s="76">
        <f>IF(TrRoad_act!E53=0,"",E40/TrRoad_act!E53*1000
)</f>
        <v>1488.9748295912927</v>
      </c>
      <c r="F77" s="76">
        <f>IF(TrRoad_act!F53=0,"",F40/TrRoad_act!F53*1000
)</f>
        <v>1418.0327607337217</v>
      </c>
      <c r="G77" s="76">
        <f>IF(TrRoad_act!G53=0,"",G40/TrRoad_act!G53*1000
)</f>
        <v>1565.0630009187021</v>
      </c>
      <c r="H77" s="76">
        <f>IF(TrRoad_act!H53=0,"",H40/TrRoad_act!H53*1000
)</f>
        <v>1413.3633530079912</v>
      </c>
      <c r="I77" s="76">
        <f>IF(TrRoad_act!I53=0,"",I40/TrRoad_act!I53*1000
)</f>
        <v>1206.2703108916016</v>
      </c>
      <c r="J77" s="76">
        <f>IF(TrRoad_act!J53=0,"",J40/TrRoad_act!J53*1000
)</f>
        <v>1337.2998738494166</v>
      </c>
      <c r="K77" s="76">
        <f>IF(TrRoad_act!K53=0,"",K40/TrRoad_act!K53*1000
)</f>
        <v>1341.1261425245323</v>
      </c>
      <c r="L77" s="76">
        <f>IF(TrRoad_act!L53=0,"",L40/TrRoad_act!L53*1000
)</f>
        <v>1336.5026367234832</v>
      </c>
      <c r="M77" s="76">
        <f>IF(TrRoad_act!M53=0,"",M40/TrRoad_act!M53*1000
)</f>
        <v>1235.4020455503148</v>
      </c>
      <c r="N77" s="76">
        <f>IF(TrRoad_act!N53=0,"",N40/TrRoad_act!N53*1000
)</f>
        <v>1429.0461058735111</v>
      </c>
      <c r="O77" s="76">
        <f>IF(TrRoad_act!O53=0,"",O40/TrRoad_act!O53*1000
)</f>
        <v>1077.1171036437433</v>
      </c>
      <c r="P77" s="76">
        <f>IF(TrRoad_act!P53=0,"",P40/TrRoad_act!P53*1000
)</f>
        <v>1330.3078744593283</v>
      </c>
      <c r="Q77" s="76">
        <f>IF(TrRoad_act!Q53=0,"",Q40/TrRoad_act!Q53*1000
)</f>
        <v>1390.2191510496382</v>
      </c>
    </row>
    <row r="78" spans="1:17" ht="11.45" customHeight="1" x14ac:dyDescent="0.25">
      <c r="A78" s="17" t="s">
        <v>23</v>
      </c>
      <c r="B78" s="75">
        <f>IF(TrRoad_act!B54=0,"",B41/TrRoad_act!B54*1000
)</f>
        <v>1177.3488353162047</v>
      </c>
      <c r="C78" s="75">
        <f>IF(TrRoad_act!C54=0,"",C41/TrRoad_act!C54*1000
)</f>
        <v>1230.3159483685918</v>
      </c>
      <c r="D78" s="75">
        <f>IF(TrRoad_act!D54=0,"",D41/TrRoad_act!D54*1000
)</f>
        <v>1154.9393713438478</v>
      </c>
      <c r="E78" s="75">
        <f>IF(TrRoad_act!E54=0,"",E41/TrRoad_act!E54*1000
)</f>
        <v>1292.0967347663768</v>
      </c>
      <c r="F78" s="75">
        <f>IF(TrRoad_act!F54=0,"",F41/TrRoad_act!F54*1000
)</f>
        <v>1260.7652891657171</v>
      </c>
      <c r="G78" s="75">
        <f>IF(TrRoad_act!G54=0,"",G41/TrRoad_act!G54*1000
)</f>
        <v>1315.2260546167852</v>
      </c>
      <c r="H78" s="75">
        <f>IF(TrRoad_act!H54=0,"",H41/TrRoad_act!H54*1000
)</f>
        <v>1263.3771283751851</v>
      </c>
      <c r="I78" s="75">
        <f>IF(TrRoad_act!I54=0,"",I41/TrRoad_act!I54*1000
)</f>
        <v>1187.15154215864</v>
      </c>
      <c r="J78" s="75">
        <f>IF(TrRoad_act!J54=0,"",J41/TrRoad_act!J54*1000
)</f>
        <v>1247.0827460674682</v>
      </c>
      <c r="K78" s="75">
        <f>IF(TrRoad_act!K54=0,"",K41/TrRoad_act!K54*1000
)</f>
        <v>1245.2834289877439</v>
      </c>
      <c r="L78" s="75">
        <f>IF(TrRoad_act!L54=0,"",L41/TrRoad_act!L54*1000
)</f>
        <v>1236.2956348023397</v>
      </c>
      <c r="M78" s="75">
        <f>IF(TrRoad_act!M54=0,"",M41/TrRoad_act!M54*1000
)</f>
        <v>1194.6979391269167</v>
      </c>
      <c r="N78" s="75">
        <f>IF(TrRoad_act!N54=0,"",N41/TrRoad_act!N54*1000
)</f>
        <v>1242.3047107255902</v>
      </c>
      <c r="O78" s="75">
        <f>IF(TrRoad_act!O54=0,"",O41/TrRoad_act!O54*1000
)</f>
        <v>1095.8325360095314</v>
      </c>
      <c r="P78" s="75">
        <f>IF(TrRoad_act!P54=0,"",P41/TrRoad_act!P54*1000
)</f>
        <v>1199.7917303694301</v>
      </c>
      <c r="Q78" s="75">
        <f>IF(TrRoad_act!Q54=0,"",Q41/TrRoad_act!Q54*1000
)</f>
        <v>1221.3387247269886</v>
      </c>
    </row>
    <row r="79" spans="1:17" ht="11.45" customHeight="1" x14ac:dyDescent="0.25">
      <c r="A79" s="15" t="s">
        <v>22</v>
      </c>
      <c r="B79" s="74">
        <f>IF(TrRoad_act!B55=0,"",B42/TrRoad_act!B55*1000
)</f>
        <v>1230.5143520644151</v>
      </c>
      <c r="C79" s="74">
        <f>IF(TrRoad_act!C55=0,"",C42/TrRoad_act!C55*1000
)</f>
        <v>1452.0844220223639</v>
      </c>
      <c r="D79" s="74">
        <f>IF(TrRoad_act!D55=0,"",D42/TrRoad_act!D55*1000
)</f>
        <v>1097.1431577915921</v>
      </c>
      <c r="E79" s="74">
        <f>IF(TrRoad_act!E55=0,"",E42/TrRoad_act!E55*1000
)</f>
        <v>1813.9957680736704</v>
      </c>
      <c r="F79" s="74">
        <f>IF(TrRoad_act!F55=0,"",F42/TrRoad_act!F55*1000
)</f>
        <v>1674.3165655068435</v>
      </c>
      <c r="G79" s="74">
        <f>IF(TrRoad_act!G55=0,"",G42/TrRoad_act!G55*1000
)</f>
        <v>1999.1299747014036</v>
      </c>
      <c r="H79" s="74">
        <f>IF(TrRoad_act!H55=0,"",H42/TrRoad_act!H55*1000
)</f>
        <v>1776.3249588563597</v>
      </c>
      <c r="I79" s="74">
        <f>IF(TrRoad_act!I55=0,"",I42/TrRoad_act!I55*1000
)</f>
        <v>1256.6139277330421</v>
      </c>
      <c r="J79" s="74">
        <f>IF(TrRoad_act!J55=0,"",J42/TrRoad_act!J55*1000
)</f>
        <v>1833.5234744358449</v>
      </c>
      <c r="K79" s="74">
        <f>IF(TrRoad_act!K55=0,"",K42/TrRoad_act!K55*1000
)</f>
        <v>1833.1995939338128</v>
      </c>
      <c r="L79" s="74">
        <f>IF(TrRoad_act!L55=0,"",L42/TrRoad_act!L55*1000
)</f>
        <v>1779.9619112120097</v>
      </c>
      <c r="M79" s="74">
        <f>IF(TrRoad_act!M55=0,"",M42/TrRoad_act!M55*1000
)</f>
        <v>1394.0299635856913</v>
      </c>
      <c r="N79" s="74">
        <f>IF(TrRoad_act!N55=0,"",N42/TrRoad_act!N55*1000
)</f>
        <v>2191.9885228130988</v>
      </c>
      <c r="O79" s="74">
        <f>IF(TrRoad_act!O55=0,"",O42/TrRoad_act!O55*1000
)</f>
        <v>1014.0719368872444</v>
      </c>
      <c r="P79" s="74">
        <f>IF(TrRoad_act!P55=0,"",P42/TrRoad_act!P55*1000
)</f>
        <v>1777.6802381236835</v>
      </c>
      <c r="Q79" s="74">
        <f>IF(TrRoad_act!Q55=0,"",Q42/TrRoad_act!Q55*1000
)</f>
        <v>1935.4588363387152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92.347991171286736</v>
      </c>
      <c r="C82" s="79">
        <f>IF(TrRoad_act!C4=0,"",C18/TrRoad_act!C4*1000)</f>
        <v>89.700361042284413</v>
      </c>
      <c r="D82" s="79">
        <f>IF(TrRoad_act!D4=0,"",D18/TrRoad_act!D4*1000)</f>
        <v>91.834811914606831</v>
      </c>
      <c r="E82" s="79">
        <f>IF(TrRoad_act!E4=0,"",E18/TrRoad_act!E4*1000)</f>
        <v>95.587329107934124</v>
      </c>
      <c r="F82" s="79">
        <f>IF(TrRoad_act!F4=0,"",F18/TrRoad_act!F4*1000)</f>
        <v>98.179553135147941</v>
      </c>
      <c r="G82" s="79">
        <f>IF(TrRoad_act!G4=0,"",G18/TrRoad_act!G4*1000)</f>
        <v>99.824327035249155</v>
      </c>
      <c r="H82" s="79">
        <f>IF(TrRoad_act!H4=0,"",H18/TrRoad_act!H4*1000)</f>
        <v>103.61877459790176</v>
      </c>
      <c r="I82" s="79">
        <f>IF(TrRoad_act!I4=0,"",I18/TrRoad_act!I4*1000)</f>
        <v>96.167286592288761</v>
      </c>
      <c r="J82" s="79">
        <f>IF(TrRoad_act!J4=0,"",J18/TrRoad_act!J4*1000)</f>
        <v>93.88252772116887</v>
      </c>
      <c r="K82" s="79">
        <f>IF(TrRoad_act!K4=0,"",K18/TrRoad_act!K4*1000)</f>
        <v>97.396559931821287</v>
      </c>
      <c r="L82" s="79">
        <f>IF(TrRoad_act!L4=0,"",L18/TrRoad_act!L4*1000)</f>
        <v>93.716443814457918</v>
      </c>
      <c r="M82" s="79">
        <f>IF(TrRoad_act!M4=0,"",M18/TrRoad_act!M4*1000)</f>
        <v>92.077466152272095</v>
      </c>
      <c r="N82" s="79">
        <f>IF(TrRoad_act!N4=0,"",N18/TrRoad_act!N4*1000)</f>
        <v>91.742699488286291</v>
      </c>
      <c r="O82" s="79">
        <f>IF(TrRoad_act!O4=0,"",O18/TrRoad_act!O4*1000)</f>
        <v>81.522025509308719</v>
      </c>
      <c r="P82" s="79">
        <f>IF(TrRoad_act!P4=0,"",P18/TrRoad_act!P4*1000)</f>
        <v>87.087538764134536</v>
      </c>
      <c r="Q82" s="79">
        <f>IF(TrRoad_act!Q4=0,"",Q18/TrRoad_act!Q4*1000)</f>
        <v>89.643484944591492</v>
      </c>
    </row>
    <row r="83" spans="1:17" ht="11.45" customHeight="1" x14ac:dyDescent="0.25">
      <c r="A83" s="23" t="s">
        <v>30</v>
      </c>
      <c r="B83" s="78">
        <f>IF(TrRoad_act!B5=0,"",B19/TrRoad_act!B5*1000)</f>
        <v>110.78742978842952</v>
      </c>
      <c r="C83" s="78">
        <f>IF(TrRoad_act!C5=0,"",C19/TrRoad_act!C5*1000)</f>
        <v>110.66646117479054</v>
      </c>
      <c r="D83" s="78">
        <f>IF(TrRoad_act!D5=0,"",D19/TrRoad_act!D5*1000)</f>
        <v>110.44072416166046</v>
      </c>
      <c r="E83" s="78">
        <f>IF(TrRoad_act!E5=0,"",E19/TrRoad_act!E5*1000)</f>
        <v>110.01868513670756</v>
      </c>
      <c r="F83" s="78">
        <f>IF(TrRoad_act!F5=0,"",F19/TrRoad_act!F5*1000)</f>
        <v>104.76182521602229</v>
      </c>
      <c r="G83" s="78">
        <f>IF(TrRoad_act!G5=0,"",G19/TrRoad_act!G5*1000)</f>
        <v>104.88684260994965</v>
      </c>
      <c r="H83" s="78">
        <f>IF(TrRoad_act!H5=0,"",H19/TrRoad_act!H5*1000)</f>
        <v>104.84853718548203</v>
      </c>
      <c r="I83" s="78">
        <f>IF(TrRoad_act!I5=0,"",I19/TrRoad_act!I5*1000)</f>
        <v>102.78713209310614</v>
      </c>
      <c r="J83" s="78">
        <f>IF(TrRoad_act!J5=0,"",J19/TrRoad_act!J5*1000)</f>
        <v>100.59918886238408</v>
      </c>
      <c r="K83" s="78">
        <f>IF(TrRoad_act!K5=0,"",K19/TrRoad_act!K5*1000)</f>
        <v>99.116524784048266</v>
      </c>
      <c r="L83" s="78">
        <f>IF(TrRoad_act!L5=0,"",L19/TrRoad_act!L5*1000)</f>
        <v>98.240053168345796</v>
      </c>
      <c r="M83" s="78">
        <f>IF(TrRoad_act!M5=0,"",M19/TrRoad_act!M5*1000)</f>
        <v>97.160757823555898</v>
      </c>
      <c r="N83" s="78">
        <f>IF(TrRoad_act!N5=0,"",N19/TrRoad_act!N5*1000)</f>
        <v>96.071231129444186</v>
      </c>
      <c r="O83" s="78">
        <f>IF(TrRoad_act!O5=0,"",O19/TrRoad_act!O5*1000)</f>
        <v>93.138286028456889</v>
      </c>
      <c r="P83" s="78">
        <f>IF(TrRoad_act!P5=0,"",P19/TrRoad_act!P5*1000)</f>
        <v>91.193346439143198</v>
      </c>
      <c r="Q83" s="78">
        <f>IF(TrRoad_act!Q5=0,"",Q19/TrRoad_act!Q5*1000)</f>
        <v>87.328230481512392</v>
      </c>
    </row>
    <row r="84" spans="1:17" ht="11.45" customHeight="1" x14ac:dyDescent="0.25">
      <c r="A84" s="19" t="s">
        <v>29</v>
      </c>
      <c r="B84" s="76">
        <f>IF(TrRoad_act!B6=0,"",B20/TrRoad_act!B6*1000)</f>
        <v>111.22771454198526</v>
      </c>
      <c r="C84" s="76">
        <f>IF(TrRoad_act!C6=0,"",C20/TrRoad_act!C6*1000)</f>
        <v>106.51185164875245</v>
      </c>
      <c r="D84" s="76">
        <f>IF(TrRoad_act!D6=0,"",D20/TrRoad_act!D6*1000)</f>
        <v>111.10075769444481</v>
      </c>
      <c r="E84" s="76">
        <f>IF(TrRoad_act!E6=0,"",E20/TrRoad_act!E6*1000)</f>
        <v>112.38717013086514</v>
      </c>
      <c r="F84" s="76">
        <f>IF(TrRoad_act!F6=0,"",F20/TrRoad_act!F6*1000)</f>
        <v>113.09250388546909</v>
      </c>
      <c r="G84" s="76">
        <f>IF(TrRoad_act!G6=0,"",G20/TrRoad_act!G6*1000)</f>
        <v>114.94058892200243</v>
      </c>
      <c r="H84" s="76">
        <f>IF(TrRoad_act!H6=0,"",H20/TrRoad_act!H6*1000)</f>
        <v>118.12934605861331</v>
      </c>
      <c r="I84" s="76">
        <f>IF(TrRoad_act!I6=0,"",I20/TrRoad_act!I6*1000)</f>
        <v>107.5289847657793</v>
      </c>
      <c r="J84" s="76">
        <f>IF(TrRoad_act!J6=0,"",J20/TrRoad_act!J6*1000)</f>
        <v>106.16229908647171</v>
      </c>
      <c r="K84" s="76">
        <f>IF(TrRoad_act!K6=0,"",K20/TrRoad_act!K6*1000)</f>
        <v>102.24109858854136</v>
      </c>
      <c r="L84" s="76">
        <f>IF(TrRoad_act!L6=0,"",L20/TrRoad_act!L6*1000)</f>
        <v>99.512247077129587</v>
      </c>
      <c r="M84" s="76">
        <f>IF(TrRoad_act!M6=0,"",M20/TrRoad_act!M6*1000)</f>
        <v>96.40182887189664</v>
      </c>
      <c r="N84" s="76">
        <f>IF(TrRoad_act!N6=0,"",N20/TrRoad_act!N6*1000)</f>
        <v>97.078393188577067</v>
      </c>
      <c r="O84" s="76">
        <f>IF(TrRoad_act!O6=0,"",O20/TrRoad_act!O6*1000)</f>
        <v>85.298582518560082</v>
      </c>
      <c r="P84" s="76">
        <f>IF(TrRoad_act!P6=0,"",P20/TrRoad_act!P6*1000)</f>
        <v>93.413572008173418</v>
      </c>
      <c r="Q84" s="76">
        <f>IF(TrRoad_act!Q6=0,"",Q20/TrRoad_act!Q6*1000)</f>
        <v>97.290175849961869</v>
      </c>
    </row>
    <row r="85" spans="1:17" ht="11.45" customHeight="1" x14ac:dyDescent="0.25">
      <c r="A85" s="62" t="s">
        <v>59</v>
      </c>
      <c r="B85" s="77">
        <f>IF(TrRoad_act!B7=0,"",B21/TrRoad_act!B7*1000)</f>
        <v>118.19365494514757</v>
      </c>
      <c r="C85" s="77">
        <f>IF(TrRoad_act!C7=0,"",C21/TrRoad_act!C7*1000)</f>
        <v>113.15217780651301</v>
      </c>
      <c r="D85" s="77">
        <f>IF(TrRoad_act!D7=0,"",D21/TrRoad_act!D7*1000)</f>
        <v>119.83384583458263</v>
      </c>
      <c r="E85" s="77">
        <f>IF(TrRoad_act!E7=0,"",E21/TrRoad_act!E7*1000)</f>
        <v>124.54947266086012</v>
      </c>
      <c r="F85" s="77">
        <f>IF(TrRoad_act!F7=0,"",F21/TrRoad_act!F7*1000)</f>
        <v>130.44712590243881</v>
      </c>
      <c r="G85" s="77">
        <f>IF(TrRoad_act!G7=0,"",G21/TrRoad_act!G7*1000)</f>
        <v>136.05307278931116</v>
      </c>
      <c r="H85" s="77">
        <f>IF(TrRoad_act!H7=0,"",H21/TrRoad_act!H7*1000)</f>
        <v>143.31865319169029</v>
      </c>
      <c r="I85" s="77">
        <f>IF(TrRoad_act!I7=0,"",I21/TrRoad_act!I7*1000)</f>
        <v>131.66509732317326</v>
      </c>
      <c r="J85" s="77">
        <f>IF(TrRoad_act!J7=0,"",J21/TrRoad_act!J7*1000)</f>
        <v>131.91218723196434</v>
      </c>
      <c r="K85" s="77">
        <f>IF(TrRoad_act!K7=0,"",K21/TrRoad_act!K7*1000)</f>
        <v>124.15098239506598</v>
      </c>
      <c r="L85" s="77">
        <f>IF(TrRoad_act!L7=0,"",L21/TrRoad_act!L7*1000)</f>
        <v>123.24745110773495</v>
      </c>
      <c r="M85" s="77">
        <f>IF(TrRoad_act!M7=0,"",M21/TrRoad_act!M7*1000)</f>
        <v>118.00612087713829</v>
      </c>
      <c r="N85" s="77">
        <f>IF(TrRoad_act!N7=0,"",N21/TrRoad_act!N7*1000)</f>
        <v>122.75062089207056</v>
      </c>
      <c r="O85" s="77">
        <f>IF(TrRoad_act!O7=0,"",O21/TrRoad_act!O7*1000)</f>
        <v>103.19390296106702</v>
      </c>
      <c r="P85" s="77">
        <f>IF(TrRoad_act!P7=0,"",P21/TrRoad_act!P7*1000)</f>
        <v>114.66780910895423</v>
      </c>
      <c r="Q85" s="77">
        <f>IF(TrRoad_act!Q7=0,"",Q21/TrRoad_act!Q7*1000)</f>
        <v>119.86204636612557</v>
      </c>
    </row>
    <row r="86" spans="1:17" ht="11.45" customHeight="1" x14ac:dyDescent="0.25">
      <c r="A86" s="62" t="s">
        <v>58</v>
      </c>
      <c r="B86" s="77">
        <f>IF(TrRoad_act!B8=0,"",B22/TrRoad_act!B8*1000)</f>
        <v>87.74183762017509</v>
      </c>
      <c r="C86" s="77">
        <f>IF(TrRoad_act!C8=0,"",C22/TrRoad_act!C8*1000)</f>
        <v>83.482628974224781</v>
      </c>
      <c r="D86" s="77">
        <f>IF(TrRoad_act!D8=0,"",D22/TrRoad_act!D8*1000)</f>
        <v>86.943745919493821</v>
      </c>
      <c r="E86" s="77">
        <f>IF(TrRoad_act!E8=0,"",E22/TrRoad_act!E8*1000)</f>
        <v>87.821649004646616</v>
      </c>
      <c r="F86" s="77">
        <f>IF(TrRoad_act!F8=0,"",F22/TrRoad_act!F8*1000)</f>
        <v>90.795841741480686</v>
      </c>
      <c r="G86" s="77">
        <f>IF(TrRoad_act!G8=0,"",G22/TrRoad_act!G8*1000)</f>
        <v>94.328295550583107</v>
      </c>
      <c r="H86" s="77">
        <f>IF(TrRoad_act!H8=0,"",H22/TrRoad_act!H8*1000)</f>
        <v>98.248869428387437</v>
      </c>
      <c r="I86" s="77">
        <f>IF(TrRoad_act!I8=0,"",I22/TrRoad_act!I8*1000)</f>
        <v>90.767548730814852</v>
      </c>
      <c r="J86" s="77">
        <f>IF(TrRoad_act!J8=0,"",J22/TrRoad_act!J8*1000)</f>
        <v>91.344467460094151</v>
      </c>
      <c r="K86" s="77">
        <f>IF(TrRoad_act!K8=0,"",K22/TrRoad_act!K8*1000)</f>
        <v>86.04731232920976</v>
      </c>
      <c r="L86" s="77">
        <f>IF(TrRoad_act!L8=0,"",L22/TrRoad_act!L8*1000)</f>
        <v>85.238962060219819</v>
      </c>
      <c r="M86" s="77">
        <f>IF(TrRoad_act!M8=0,"",M22/TrRoad_act!M8*1000)</f>
        <v>83.079063888703359</v>
      </c>
      <c r="N86" s="77">
        <f>IF(TrRoad_act!N8=0,"",N22/TrRoad_act!N8*1000)</f>
        <v>83.703126238686082</v>
      </c>
      <c r="O86" s="77">
        <f>IF(TrRoad_act!O8=0,"",O22/TrRoad_act!O8*1000)</f>
        <v>71.156815637232881</v>
      </c>
      <c r="P86" s="77">
        <f>IF(TrRoad_act!P8=0,"",P22/TrRoad_act!P8*1000)</f>
        <v>80.940593128344688</v>
      </c>
      <c r="Q86" s="77">
        <f>IF(TrRoad_act!Q8=0,"",Q22/TrRoad_act!Q8*1000)</f>
        <v>87.138245882362398</v>
      </c>
    </row>
    <row r="87" spans="1:17" ht="11.45" customHeight="1" x14ac:dyDescent="0.25">
      <c r="A87" s="62" t="s">
        <v>57</v>
      </c>
      <c r="B87" s="77">
        <f>IF(TrRoad_act!B9=0,"",B23/TrRoad_act!B9*1000)</f>
        <v>114.22935036054508</v>
      </c>
      <c r="C87" s="77">
        <f>IF(TrRoad_act!C9=0,"",C23/TrRoad_act!C9*1000)</f>
        <v>115.57872250664605</v>
      </c>
      <c r="D87" s="77">
        <f>IF(TrRoad_act!D9=0,"",D23/TrRoad_act!D9*1000)</f>
        <v>116.14316512957713</v>
      </c>
      <c r="E87" s="77">
        <f>IF(TrRoad_act!E9=0,"",E23/TrRoad_act!E9*1000)</f>
        <v>120.31749694919426</v>
      </c>
      <c r="F87" s="77">
        <f>IF(TrRoad_act!F9=0,"",F23/TrRoad_act!F9*1000)</f>
        <v>121.5842693067559</v>
      </c>
      <c r="G87" s="77">
        <f>IF(TrRoad_act!G9=0,"",G23/TrRoad_act!G9*1000)</f>
        <v>119.58104018794809</v>
      </c>
      <c r="H87" s="77">
        <f>IF(TrRoad_act!H9=0,"",H23/TrRoad_act!H9*1000)</f>
        <v>116.86121073536719</v>
      </c>
      <c r="I87" s="77">
        <f>IF(TrRoad_act!I9=0,"",I23/TrRoad_act!I9*1000)</f>
        <v>103.92149692906848</v>
      </c>
      <c r="J87" s="77">
        <f>IF(TrRoad_act!J9=0,"",J23/TrRoad_act!J9*1000)</f>
        <v>101.3933434358059</v>
      </c>
      <c r="K87" s="77">
        <f>IF(TrRoad_act!K9=0,"",K23/TrRoad_act!K9*1000)</f>
        <v>104.58589706259127</v>
      </c>
      <c r="L87" s="77">
        <f>IF(TrRoad_act!L9=0,"",L23/TrRoad_act!L9*1000)</f>
        <v>98.495334717735659</v>
      </c>
      <c r="M87" s="77">
        <f>IF(TrRoad_act!M9=0,"",M23/TrRoad_act!M9*1000)</f>
        <v>101.69789032168227</v>
      </c>
      <c r="N87" s="77">
        <f>IF(TrRoad_act!N9=0,"",N23/TrRoad_act!N9*1000)</f>
        <v>102.46920431880251</v>
      </c>
      <c r="O87" s="77">
        <f>IF(TrRoad_act!O9=0,"",O23/TrRoad_act!O9*1000)</f>
        <v>104.05982962535984</v>
      </c>
      <c r="P87" s="77">
        <f>IF(TrRoad_act!P9=0,"",P23/TrRoad_act!P9*1000)</f>
        <v>102.63958932339821</v>
      </c>
      <c r="Q87" s="77">
        <f>IF(TrRoad_act!Q9=0,"",Q23/TrRoad_act!Q9*1000)</f>
        <v>101.29756167599645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>
        <f>IF(TrRoad_act!F10=0,"",F24/TrRoad_act!F10*1000)</f>
        <v>123.63100353226507</v>
      </c>
      <c r="G88" s="77">
        <f>IF(TrRoad_act!G10=0,"",G24/TrRoad_act!G10*1000)</f>
        <v>127.19552607765344</v>
      </c>
      <c r="H88" s="77">
        <f>IF(TrRoad_act!H10=0,"",H24/TrRoad_act!H10*1000)</f>
        <v>131.52342672719351</v>
      </c>
      <c r="I88" s="77">
        <f>IF(TrRoad_act!I10=0,"",I24/TrRoad_act!I10*1000)</f>
        <v>120.40600029919726</v>
      </c>
      <c r="J88" s="77">
        <f>IF(TrRoad_act!J10=0,"",J24/TrRoad_act!J10*1000)</f>
        <v>121.25207832379574</v>
      </c>
      <c r="K88" s="77">
        <f>IF(TrRoad_act!K10=0,"",K24/TrRoad_act!K10*1000)</f>
        <v>114.41372889912535</v>
      </c>
      <c r="L88" s="77">
        <f>IF(TrRoad_act!L10=0,"",L24/TrRoad_act!L10*1000)</f>
        <v>101.32092189421557</v>
      </c>
      <c r="M88" s="77">
        <f>IF(TrRoad_act!M10=0,"",M24/TrRoad_act!M10*1000)</f>
        <v>97.683853758717163</v>
      </c>
      <c r="N88" s="77">
        <f>IF(TrRoad_act!N10=0,"",N24/TrRoad_act!N10*1000)</f>
        <v>100.33332293672197</v>
      </c>
      <c r="O88" s="77">
        <f>IF(TrRoad_act!O10=0,"",O24/TrRoad_act!O10*1000)</f>
        <v>89.981882124560386</v>
      </c>
      <c r="P88" s="77">
        <f>IF(TrRoad_act!P10=0,"",P24/TrRoad_act!P10*1000)</f>
        <v>96.862791777376046</v>
      </c>
      <c r="Q88" s="77">
        <f>IF(TrRoad_act!Q10=0,"",Q24/TrRoad_act!Q10*1000)</f>
        <v>101.80626364771292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 t="str">
        <f>IF(TrRoad_act!P11=0,"",P25/TrRoad_act!P11*1000)</f>
        <v/>
      </c>
      <c r="Q89" s="77" t="str">
        <f>IF(TrRoad_act!Q11=0,"",Q25/TrRoad_act!Q11*1000)</f>
        <v/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 t="str">
        <f>IF(TrRoad_act!M12=0,"",M26/TrRoad_act!M12*1000)</f>
        <v/>
      </c>
      <c r="N90" s="77" t="str">
        <f>IF(TrRoad_act!N12=0,"",N26/TrRoad_act!N12*1000)</f>
        <v/>
      </c>
      <c r="O90" s="77" t="str">
        <f>IF(TrRoad_act!O12=0,"",O26/TrRoad_act!O12*1000)</f>
        <v/>
      </c>
      <c r="P90" s="77" t="str">
        <f>IF(TrRoad_act!P12=0,"",P26/TrRoad_act!P12*1000)</f>
        <v/>
      </c>
      <c r="Q90" s="77" t="str">
        <f>IF(TrRoad_act!Q12=0,"",Q26/TrRoad_act!Q12*1000)</f>
        <v/>
      </c>
    </row>
    <row r="91" spans="1:17" ht="11.45" customHeight="1" x14ac:dyDescent="0.25">
      <c r="A91" s="19" t="s">
        <v>28</v>
      </c>
      <c r="B91" s="76">
        <f>IF(TrRoad_act!B13=0,"",B27/TrRoad_act!B13*1000)</f>
        <v>57.120430894223375</v>
      </c>
      <c r="C91" s="76">
        <f>IF(TrRoad_act!C13=0,"",C27/TrRoad_act!C13*1000)</f>
        <v>57.884738638547724</v>
      </c>
      <c r="D91" s="76">
        <f>IF(TrRoad_act!D13=0,"",D27/TrRoad_act!D13*1000)</f>
        <v>58.222651290769306</v>
      </c>
      <c r="E91" s="76">
        <f>IF(TrRoad_act!E13=0,"",E27/TrRoad_act!E13*1000)</f>
        <v>59.421145167765296</v>
      </c>
      <c r="F91" s="76">
        <f>IF(TrRoad_act!F13=0,"",F27/TrRoad_act!F13*1000)</f>
        <v>60.449473111737831</v>
      </c>
      <c r="G91" s="76">
        <f>IF(TrRoad_act!G13=0,"",G27/TrRoad_act!G13*1000)</f>
        <v>60.914950569615591</v>
      </c>
      <c r="H91" s="76">
        <f>IF(TrRoad_act!H13=0,"",H27/TrRoad_act!H13*1000)</f>
        <v>61.422806875651283</v>
      </c>
      <c r="I91" s="76">
        <f>IF(TrRoad_act!I13=0,"",I27/TrRoad_act!I13*1000)</f>
        <v>62.132550205495562</v>
      </c>
      <c r="J91" s="76">
        <f>IF(TrRoad_act!J13=0,"",J27/TrRoad_act!J13*1000)</f>
        <v>55.310112076614764</v>
      </c>
      <c r="K91" s="76">
        <f>IF(TrRoad_act!K13=0,"",K27/TrRoad_act!K13*1000)</f>
        <v>75.847525414265988</v>
      </c>
      <c r="L91" s="76">
        <f>IF(TrRoad_act!L13=0,"",L27/TrRoad_act!L13*1000)</f>
        <v>67.859428364261518</v>
      </c>
      <c r="M91" s="76">
        <f>IF(TrRoad_act!M13=0,"",M27/TrRoad_act!M13*1000)</f>
        <v>72.621966049402914</v>
      </c>
      <c r="N91" s="76">
        <f>IF(TrRoad_act!N13=0,"",N27/TrRoad_act!N13*1000)</f>
        <v>66.168925020762472</v>
      </c>
      <c r="O91" s="76">
        <f>IF(TrRoad_act!O13=0,"",O27/TrRoad_act!O13*1000)</f>
        <v>61.927450037580527</v>
      </c>
      <c r="P91" s="76">
        <f>IF(TrRoad_act!P13=0,"",P27/TrRoad_act!P13*1000)</f>
        <v>57.081319583246909</v>
      </c>
      <c r="Q91" s="76">
        <f>IF(TrRoad_act!Q13=0,"",Q27/TrRoad_act!Q13*1000)</f>
        <v>55.03968675455414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57.120430894223375</v>
      </c>
      <c r="C93" s="75">
        <f>IF(TrRoad_act!C15=0,"",C29/TrRoad_act!C15*1000)</f>
        <v>57.884738638547724</v>
      </c>
      <c r="D93" s="75">
        <f>IF(TrRoad_act!D15=0,"",D29/TrRoad_act!D15*1000)</f>
        <v>58.222651290769306</v>
      </c>
      <c r="E93" s="75">
        <f>IF(TrRoad_act!E15=0,"",E29/TrRoad_act!E15*1000)</f>
        <v>59.421145167765296</v>
      </c>
      <c r="F93" s="75">
        <f>IF(TrRoad_act!F15=0,"",F29/TrRoad_act!F15*1000)</f>
        <v>60.620559654247991</v>
      </c>
      <c r="G93" s="75">
        <f>IF(TrRoad_act!G15=0,"",G29/TrRoad_act!G15*1000)</f>
        <v>61.306388982210791</v>
      </c>
      <c r="H93" s="75">
        <f>IF(TrRoad_act!H15=0,"",H29/TrRoad_act!H15*1000)</f>
        <v>62.221316877158756</v>
      </c>
      <c r="I93" s="75">
        <f>IF(TrRoad_act!I15=0,"",I29/TrRoad_act!I15*1000)</f>
        <v>63.204527264455578</v>
      </c>
      <c r="J93" s="75">
        <f>IF(TrRoad_act!J15=0,"",J29/TrRoad_act!J15*1000)</f>
        <v>56.381104601869389</v>
      </c>
      <c r="K93" s="75">
        <f>IF(TrRoad_act!K15=0,"",K29/TrRoad_act!K15*1000)</f>
        <v>77.950224913076781</v>
      </c>
      <c r="L93" s="75">
        <f>IF(TrRoad_act!L15=0,"",L29/TrRoad_act!L15*1000)</f>
        <v>70.458239923625172</v>
      </c>
      <c r="M93" s="75">
        <f>IF(TrRoad_act!M15=0,"",M29/TrRoad_act!M15*1000)</f>
        <v>75.381148455691999</v>
      </c>
      <c r="N93" s="75">
        <f>IF(TrRoad_act!N15=0,"",N29/TrRoad_act!N15*1000)</f>
        <v>68.24171686926725</v>
      </c>
      <c r="O93" s="75">
        <f>IF(TrRoad_act!O15=0,"",O29/TrRoad_act!O15*1000)</f>
        <v>67.109443636275202</v>
      </c>
      <c r="P93" s="75">
        <f>IF(TrRoad_act!P15=0,"",P29/TrRoad_act!P15*1000)</f>
        <v>62.609055625023352</v>
      </c>
      <c r="Q93" s="75">
        <f>IF(TrRoad_act!Q15=0,"",Q29/TrRoad_act!Q15*1000)</f>
        <v>59.853355821531949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>
        <f>IF(TrRoad_act!F17=0,"",F31/TrRoad_act!F17*1000)</f>
        <v>35.46306931895667</v>
      </c>
      <c r="G95" s="75">
        <f>IF(TrRoad_act!G17=0,"",G31/TrRoad_act!G17*1000)</f>
        <v>34.707473574588761</v>
      </c>
      <c r="H95" s="75">
        <f>IF(TrRoad_act!H17=0,"",H31/TrRoad_act!H17*1000)</f>
        <v>33.4132484743959</v>
      </c>
      <c r="I95" s="75">
        <f>IF(TrRoad_act!I17=0,"",I31/TrRoad_act!I17*1000)</f>
        <v>36.566303876296033</v>
      </c>
      <c r="J95" s="75">
        <f>IF(TrRoad_act!J17=0,"",J31/TrRoad_act!J17*1000)</f>
        <v>32.510615109925176</v>
      </c>
      <c r="K95" s="75">
        <f>IF(TrRoad_act!K17=0,"",K31/TrRoad_act!K17*1000)</f>
        <v>45.560463205440129</v>
      </c>
      <c r="L95" s="75">
        <f>IF(TrRoad_act!L17=0,"",L31/TrRoad_act!L17*1000)</f>
        <v>43.616653803409442</v>
      </c>
      <c r="M95" s="75">
        <f>IF(TrRoad_act!M17=0,"",M31/TrRoad_act!M17*1000)</f>
        <v>45.411694450833025</v>
      </c>
      <c r="N95" s="75">
        <f>IF(TrRoad_act!N17=0,"",N31/TrRoad_act!N17*1000)</f>
        <v>46.954667188488749</v>
      </c>
      <c r="O95" s="75">
        <f>IF(TrRoad_act!O17=0,"",O31/TrRoad_act!O17*1000)</f>
        <v>46.012832978299087</v>
      </c>
      <c r="P95" s="75">
        <f>IF(TrRoad_act!P17=0,"",P31/TrRoad_act!P17*1000)</f>
        <v>43.073211474107971</v>
      </c>
      <c r="Q95" s="75">
        <f>IF(TrRoad_act!Q17=0,"",Q31/TrRoad_act!Q17*1000)</f>
        <v>43.177925931201052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134.23296489902361</v>
      </c>
      <c r="C97" s="79">
        <f>IF(TrRoad_act!C19=0,"",C33/TrRoad_act!C19*1000)</f>
        <v>144.63396801472501</v>
      </c>
      <c r="D97" s="79">
        <f>IF(TrRoad_act!D19=0,"",D33/TrRoad_act!D19*1000)</f>
        <v>117.8548289382352</v>
      </c>
      <c r="E97" s="79">
        <f>IF(TrRoad_act!E19=0,"",E33/TrRoad_act!E19*1000)</f>
        <v>175.66993983784241</v>
      </c>
      <c r="F97" s="79">
        <f>IF(TrRoad_act!F19=0,"",F33/TrRoad_act!F19*1000)</f>
        <v>180.35986591062721</v>
      </c>
      <c r="G97" s="79">
        <f>IF(TrRoad_act!G19=0,"",G33/TrRoad_act!G19*1000)</f>
        <v>194.71528801442696</v>
      </c>
      <c r="H97" s="79">
        <f>IF(TrRoad_act!H19=0,"",H33/TrRoad_act!H19*1000)</f>
        <v>191.42864297814825</v>
      </c>
      <c r="I97" s="79">
        <f>IF(TrRoad_act!I19=0,"",I33/TrRoad_act!I19*1000)</f>
        <v>169.28740543313509</v>
      </c>
      <c r="J97" s="79">
        <f>IF(TrRoad_act!J19=0,"",J33/TrRoad_act!J19*1000)</f>
        <v>206.08714610009997</v>
      </c>
      <c r="K97" s="79">
        <f>IF(TrRoad_act!K19=0,"",K33/TrRoad_act!K19*1000)</f>
        <v>204.95870772658279</v>
      </c>
      <c r="L97" s="79">
        <f>IF(TrRoad_act!L19=0,"",L33/TrRoad_act!L19*1000)</f>
        <v>195.56242241598264</v>
      </c>
      <c r="M97" s="79">
        <f>IF(TrRoad_act!M19=0,"",M33/TrRoad_act!M19*1000)</f>
        <v>176.54963613364714</v>
      </c>
      <c r="N97" s="79">
        <f>IF(TrRoad_act!N19=0,"",N33/TrRoad_act!N19*1000)</f>
        <v>203.0988830243632</v>
      </c>
      <c r="O97" s="79">
        <f>IF(TrRoad_act!O19=0,"",O33/TrRoad_act!O19*1000)</f>
        <v>143.77750311328833</v>
      </c>
      <c r="P97" s="79">
        <f>IF(TrRoad_act!P19=0,"",P33/TrRoad_act!P19*1000)</f>
        <v>175.10022320229064</v>
      </c>
      <c r="Q97" s="79">
        <f>IF(TrRoad_act!Q19=0,"",Q33/TrRoad_act!Q19*1000)</f>
        <v>184.68763636392185</v>
      </c>
    </row>
    <row r="98" spans="1:17" ht="11.45" customHeight="1" x14ac:dyDescent="0.25">
      <c r="A98" s="23" t="s">
        <v>27</v>
      </c>
      <c r="B98" s="78">
        <f>IF(TrRoad_act!B20=0,"",B34/TrRoad_act!B20*1000)</f>
        <v>708.65066020621725</v>
      </c>
      <c r="C98" s="78">
        <f>IF(TrRoad_act!C20=0,"",C34/TrRoad_act!C20*1000)</f>
        <v>723.03180157937118</v>
      </c>
      <c r="D98" s="78">
        <f>IF(TrRoad_act!D20=0,"",D34/TrRoad_act!D20*1000)</f>
        <v>736.64072897068729</v>
      </c>
      <c r="E98" s="78">
        <f>IF(TrRoad_act!E20=0,"",E34/TrRoad_act!E20*1000)</f>
        <v>783.13747533271101</v>
      </c>
      <c r="F98" s="78">
        <f>IF(TrRoad_act!F20=0,"",F34/TrRoad_act!F20*1000)</f>
        <v>777.48166550569192</v>
      </c>
      <c r="G98" s="78">
        <f>IF(TrRoad_act!G20=0,"",G34/TrRoad_act!G20*1000)</f>
        <v>785.26352604915849</v>
      </c>
      <c r="H98" s="78">
        <f>IF(TrRoad_act!H20=0,"",H34/TrRoad_act!H20*1000)</f>
        <v>733.08245656584609</v>
      </c>
      <c r="I98" s="78">
        <f>IF(TrRoad_act!I20=0,"",I34/TrRoad_act!I20*1000)</f>
        <v>698.12841990219181</v>
      </c>
      <c r="J98" s="78">
        <f>IF(TrRoad_act!J20=0,"",J34/TrRoad_act!J20*1000)</f>
        <v>700.80038103269749</v>
      </c>
      <c r="K98" s="78">
        <f>IF(TrRoad_act!K20=0,"",K34/TrRoad_act!K20*1000)</f>
        <v>656.24430138119362</v>
      </c>
      <c r="L98" s="78">
        <f>IF(TrRoad_act!L20=0,"",L34/TrRoad_act!L20*1000)</f>
        <v>635.71399690895987</v>
      </c>
      <c r="M98" s="78">
        <f>IF(TrRoad_act!M20=0,"",M34/TrRoad_act!M20*1000)</f>
        <v>601.43352284773857</v>
      </c>
      <c r="N98" s="78">
        <f>IF(TrRoad_act!N20=0,"",N34/TrRoad_act!N20*1000)</f>
        <v>606.04304144001139</v>
      </c>
      <c r="O98" s="78">
        <f>IF(TrRoad_act!O20=0,"",O34/TrRoad_act!O20*1000)</f>
        <v>518.16552234535357</v>
      </c>
      <c r="P98" s="78">
        <f>IF(TrRoad_act!P20=0,"",P34/TrRoad_act!P20*1000)</f>
        <v>562.43107967514334</v>
      </c>
      <c r="Q98" s="78">
        <f>IF(TrRoad_act!Q20=0,"",Q34/TrRoad_act!Q20*1000)</f>
        <v>578.16890930249758</v>
      </c>
    </row>
    <row r="99" spans="1:17" ht="11.45" customHeight="1" x14ac:dyDescent="0.25">
      <c r="A99" s="62" t="s">
        <v>59</v>
      </c>
      <c r="B99" s="77">
        <f>IF(TrRoad_act!B21=0,"",B35/TrRoad_act!B21*1000)</f>
        <v>1260.3915985380361</v>
      </c>
      <c r="C99" s="77">
        <f>IF(TrRoad_act!C21=0,"",C35/TrRoad_act!C21*1000)</f>
        <v>1263.4925303213465</v>
      </c>
      <c r="D99" s="77">
        <f>IF(TrRoad_act!D21=0,"",D35/TrRoad_act!D21*1000)</f>
        <v>1265.9055624318646</v>
      </c>
      <c r="E99" s="77">
        <f>IF(TrRoad_act!E21=0,"",E35/TrRoad_act!E21*1000)</f>
        <v>1267.6134964096971</v>
      </c>
      <c r="F99" s="77">
        <f>IF(TrRoad_act!F21=0,"",F35/TrRoad_act!F21*1000)</f>
        <v>1270.0381775528667</v>
      </c>
      <c r="G99" s="77">
        <f>IF(TrRoad_act!G21=0,"",G35/TrRoad_act!G21*1000)</f>
        <v>1258.8191774119719</v>
      </c>
      <c r="H99" s="77">
        <f>IF(TrRoad_act!H21=0,"",H35/TrRoad_act!H21*1000)</f>
        <v>1251.7184072217813</v>
      </c>
      <c r="I99" s="77">
        <f>IF(TrRoad_act!I21=0,"",I35/TrRoad_act!I21*1000)</f>
        <v>1246.1400170485929</v>
      </c>
      <c r="J99" s="77">
        <f>IF(TrRoad_act!J21=0,"",J35/TrRoad_act!J21*1000)</f>
        <v>1248.1598203418771</v>
      </c>
      <c r="K99" s="77">
        <f>IF(TrRoad_act!K21=0,"",K35/TrRoad_act!K21*1000)</f>
        <v>1235.2925014825319</v>
      </c>
      <c r="L99" s="77">
        <f>IF(TrRoad_act!L21=0,"",L35/TrRoad_act!L21*1000)</f>
        <v>1222.0642587570514</v>
      </c>
      <c r="M99" s="77">
        <f>IF(TrRoad_act!M21=0,"",M35/TrRoad_act!M21*1000)</f>
        <v>1213.7994116210816</v>
      </c>
      <c r="N99" s="77">
        <f>IF(TrRoad_act!N21=0,"",N35/TrRoad_act!N21*1000)</f>
        <v>1181.444046858215</v>
      </c>
      <c r="O99" s="77">
        <f>IF(TrRoad_act!O21=0,"",O35/TrRoad_act!O21*1000)</f>
        <v>1051.8150059801983</v>
      </c>
      <c r="P99" s="77">
        <f>IF(TrRoad_act!P21=0,"",P35/TrRoad_act!P21*1000)</f>
        <v>956.18057820894967</v>
      </c>
      <c r="Q99" s="77">
        <f>IF(TrRoad_act!Q21=0,"",Q35/TrRoad_act!Q21*1000)</f>
        <v>813.9121455466194</v>
      </c>
    </row>
    <row r="100" spans="1:17" ht="11.45" customHeight="1" x14ac:dyDescent="0.25">
      <c r="A100" s="62" t="s">
        <v>58</v>
      </c>
      <c r="B100" s="77">
        <f>IF(TrRoad_act!B22=0,"",B36/TrRoad_act!B22*1000)</f>
        <v>613.72870098060741</v>
      </c>
      <c r="C100" s="77">
        <f>IF(TrRoad_act!C22=0,"",C36/TrRoad_act!C22*1000)</f>
        <v>622.50465222776654</v>
      </c>
      <c r="D100" s="77">
        <f>IF(TrRoad_act!D22=0,"",D36/TrRoad_act!D22*1000)</f>
        <v>637.03817647897915</v>
      </c>
      <c r="E100" s="77">
        <f>IF(TrRoad_act!E22=0,"",E36/TrRoad_act!E22*1000)</f>
        <v>698.96876234162335</v>
      </c>
      <c r="F100" s="77">
        <f>IF(TrRoad_act!F22=0,"",F36/TrRoad_act!F22*1000)</f>
        <v>705.05985054610551</v>
      </c>
      <c r="G100" s="77">
        <f>IF(TrRoad_act!G22=0,"",G36/TrRoad_act!G22*1000)</f>
        <v>717.85684655919852</v>
      </c>
      <c r="H100" s="77">
        <f>IF(TrRoad_act!H22=0,"",H36/TrRoad_act!H22*1000)</f>
        <v>677.47849621958392</v>
      </c>
      <c r="I100" s="77">
        <f>IF(TrRoad_act!I22=0,"",I36/TrRoad_act!I22*1000)</f>
        <v>653.40961172464517</v>
      </c>
      <c r="J100" s="77">
        <f>IF(TrRoad_act!J22=0,"",J36/TrRoad_act!J22*1000)</f>
        <v>665.3741085897525</v>
      </c>
      <c r="K100" s="77">
        <f>IF(TrRoad_act!K22=0,"",K36/TrRoad_act!K22*1000)</f>
        <v>625.21889198565111</v>
      </c>
      <c r="L100" s="77">
        <f>IF(TrRoad_act!L22=0,"",L36/TrRoad_act!L22*1000)</f>
        <v>611.48501747983892</v>
      </c>
      <c r="M100" s="77">
        <f>IF(TrRoad_act!M22=0,"",M36/TrRoad_act!M22*1000)</f>
        <v>576.55762930898129</v>
      </c>
      <c r="N100" s="77">
        <f>IF(TrRoad_act!N22=0,"",N36/TrRoad_act!N22*1000)</f>
        <v>584.65063818227122</v>
      </c>
      <c r="O100" s="77">
        <f>IF(TrRoad_act!O22=0,"",O36/TrRoad_act!O22*1000)</f>
        <v>499.48041333259408</v>
      </c>
      <c r="P100" s="77">
        <f>IF(TrRoad_act!P22=0,"",P36/TrRoad_act!P22*1000)</f>
        <v>549.79439493589609</v>
      </c>
      <c r="Q100" s="77">
        <f>IF(TrRoad_act!Q22=0,"",Q36/TrRoad_act!Q22*1000)</f>
        <v>569.70243398301341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 t="str">
        <f>IF(TrRoad_act!O25=0,"",O39/TrRoad_act!O25*1000)</f>
        <v/>
      </c>
      <c r="P103" s="77" t="str">
        <f>IF(TrRoad_act!P25=0,"",P39/TrRoad_act!P25*1000)</f>
        <v/>
      </c>
      <c r="Q103" s="77" t="str">
        <f>IF(TrRoad_act!Q25=0,"",Q39/TrRoad_act!Q25*1000)</f>
        <v/>
      </c>
    </row>
    <row r="104" spans="1:17" ht="11.45" customHeight="1" x14ac:dyDescent="0.25">
      <c r="A104" s="19" t="s">
        <v>24</v>
      </c>
      <c r="B104" s="76">
        <f>IF(TrRoad_act!B26=0,"",B40/TrRoad_act!B26*1000)</f>
        <v>102.15403523743699</v>
      </c>
      <c r="C104" s="76">
        <f>IF(TrRoad_act!C26=0,"",C40/TrRoad_act!C26*1000)</f>
        <v>115.75109688693652</v>
      </c>
      <c r="D104" s="76">
        <f>IF(TrRoad_act!D26=0,"",D40/TrRoad_act!D26*1000)</f>
        <v>89.610596450467398</v>
      </c>
      <c r="E104" s="76">
        <f>IF(TrRoad_act!E26=0,"",E40/TrRoad_act!E26*1000)</f>
        <v>147.50739428887923</v>
      </c>
      <c r="F104" s="76">
        <f>IF(TrRoad_act!F26=0,"",F40/TrRoad_act!F26*1000)</f>
        <v>150.06793705134248</v>
      </c>
      <c r="G104" s="76">
        <f>IF(TrRoad_act!G26=0,"",G40/TrRoad_act!G26*1000)</f>
        <v>167.87109805781037</v>
      </c>
      <c r="H104" s="76">
        <f>IF(TrRoad_act!H26=0,"",H40/TrRoad_act!H26*1000)</f>
        <v>163.2820495284368</v>
      </c>
      <c r="I104" s="76">
        <f>IF(TrRoad_act!I26=0,"",I40/TrRoad_act!I26*1000)</f>
        <v>136.78722478079112</v>
      </c>
      <c r="J104" s="76">
        <f>IF(TrRoad_act!J26=0,"",J40/TrRoad_act!J26*1000)</f>
        <v>170.84024457704442</v>
      </c>
      <c r="K104" s="76">
        <f>IF(TrRoad_act!K26=0,"",K40/TrRoad_act!K26*1000)</f>
        <v>168.54150901238825</v>
      </c>
      <c r="L104" s="76">
        <f>IF(TrRoad_act!L26=0,"",L40/TrRoad_act!L26*1000)</f>
        <v>160.82679010572423</v>
      </c>
      <c r="M104" s="76">
        <f>IF(TrRoad_act!M26=0,"",M40/TrRoad_act!M26*1000)</f>
        <v>142.48889210634769</v>
      </c>
      <c r="N104" s="76">
        <f>IF(TrRoad_act!N26=0,"",N40/TrRoad_act!N26*1000)</f>
        <v>167.37796786038655</v>
      </c>
      <c r="O104" s="76">
        <f>IF(TrRoad_act!O26=0,"",O40/TrRoad_act!O26*1000)</f>
        <v>115.61194379741453</v>
      </c>
      <c r="P104" s="76">
        <f>IF(TrRoad_act!P26=0,"",P40/TrRoad_act!P26*1000)</f>
        <v>142.88426675939667</v>
      </c>
      <c r="Q104" s="76">
        <f>IF(TrRoad_act!Q26=0,"",Q40/TrRoad_act!Q26*1000)</f>
        <v>150.96293609864028</v>
      </c>
    </row>
    <row r="105" spans="1:17" ht="11.45" customHeight="1" x14ac:dyDescent="0.25">
      <c r="A105" s="17" t="s">
        <v>23</v>
      </c>
      <c r="B105" s="75">
        <f>IF(TrRoad_act!B27=0,"",B41/TrRoad_act!B27*1000)</f>
        <v>121.82956805617863</v>
      </c>
      <c r="C105" s="75">
        <f>IF(TrRoad_act!C27=0,"",C41/TrRoad_act!C27*1000)</f>
        <v>131.88093777996775</v>
      </c>
      <c r="D105" s="75">
        <f>IF(TrRoad_act!D27=0,"",D41/TrRoad_act!D27*1000)</f>
        <v>103.89478620740994</v>
      </c>
      <c r="E105" s="75">
        <f>IF(TrRoad_act!E27=0,"",E41/TrRoad_act!E27*1000)</f>
        <v>166.81785847130274</v>
      </c>
      <c r="F105" s="75">
        <f>IF(TrRoad_act!F27=0,"",F41/TrRoad_act!F27*1000)</f>
        <v>186.22108876786501</v>
      </c>
      <c r="G105" s="75">
        <f>IF(TrRoad_act!G27=0,"",G41/TrRoad_act!G27*1000)</f>
        <v>195.35087895285633</v>
      </c>
      <c r="H105" s="75">
        <f>IF(TrRoad_act!H27=0,"",H41/TrRoad_act!H27*1000)</f>
        <v>195.18589117336225</v>
      </c>
      <c r="I105" s="75">
        <f>IF(TrRoad_act!I27=0,"",I41/TrRoad_act!I27*1000)</f>
        <v>172.93311089509561</v>
      </c>
      <c r="J105" s="75">
        <f>IF(TrRoad_act!J27=0,"",J41/TrRoad_act!J27*1000)</f>
        <v>184.90864642617896</v>
      </c>
      <c r="K105" s="75">
        <f>IF(TrRoad_act!K27=0,"",K41/TrRoad_act!K27*1000)</f>
        <v>181.6778868805462</v>
      </c>
      <c r="L105" s="75">
        <f>IF(TrRoad_act!L27=0,"",L41/TrRoad_act!L27*1000)</f>
        <v>176.35393614092197</v>
      </c>
      <c r="M105" s="75">
        <f>IF(TrRoad_act!M27=0,"",M41/TrRoad_act!M27*1000)</f>
        <v>163.67984959195101</v>
      </c>
      <c r="N105" s="75">
        <f>IF(TrRoad_act!N27=0,"",N41/TrRoad_act!N27*1000)</f>
        <v>172.3337110647017</v>
      </c>
      <c r="O105" s="75">
        <f>IF(TrRoad_act!O27=0,"",O41/TrRoad_act!O27*1000)</f>
        <v>138.19801309241447</v>
      </c>
      <c r="P105" s="75">
        <f>IF(TrRoad_act!P27=0,"",P41/TrRoad_act!P27*1000)</f>
        <v>151.1603996656475</v>
      </c>
      <c r="Q105" s="75">
        <f>IF(TrRoad_act!Q27=0,"",Q41/TrRoad_act!Q27*1000)</f>
        <v>157.52068047580374</v>
      </c>
    </row>
    <row r="106" spans="1:17" ht="11.45" customHeight="1" x14ac:dyDescent="0.25">
      <c r="A106" s="15" t="s">
        <v>22</v>
      </c>
      <c r="B106" s="74">
        <f>IF(TrRoad_act!B28=0,"",B42/TrRoad_act!B28*1000)</f>
        <v>88.43909193926288</v>
      </c>
      <c r="C106" s="74">
        <f>IF(TrRoad_act!C28=0,"",C42/TrRoad_act!C28*1000)</f>
        <v>104.32334675232472</v>
      </c>
      <c r="D106" s="74">
        <f>IF(TrRoad_act!D28=0,"",D42/TrRoad_act!D28*1000)</f>
        <v>78.230592376743829</v>
      </c>
      <c r="E106" s="74">
        <f>IF(TrRoad_act!E28=0,"",E42/TrRoad_act!E28*1000)</f>
        <v>129.83431004964163</v>
      </c>
      <c r="F106" s="74">
        <f>IF(TrRoad_act!F28=0,"",F42/TrRoad_act!F28*1000)</f>
        <v>121.19553857798849</v>
      </c>
      <c r="G106" s="74">
        <f>IF(TrRoad_act!G28=0,"",G42/TrRoad_act!G28*1000)</f>
        <v>144.61805177943799</v>
      </c>
      <c r="H106" s="74">
        <f>IF(TrRoad_act!H28=0,"",H42/TrRoad_act!H28*1000)</f>
        <v>127.43179352619322</v>
      </c>
      <c r="I106" s="74">
        <f>IF(TrRoad_act!I28=0,"",I42/TrRoad_act!I28*1000)</f>
        <v>89.993993825338535</v>
      </c>
      <c r="J106" s="74">
        <f>IF(TrRoad_act!J28=0,"",J42/TrRoad_act!J28*1000)</f>
        <v>132.98762155509866</v>
      </c>
      <c r="K106" s="74">
        <f>IF(TrRoad_act!K28=0,"",K42/TrRoad_act!K28*1000)</f>
        <v>134.59895357962213</v>
      </c>
      <c r="L106" s="74">
        <f>IF(TrRoad_act!L28=0,"",L42/TrRoad_act!L28*1000)</f>
        <v>126.57261377990642</v>
      </c>
      <c r="M106" s="74">
        <f>IF(TrRoad_act!M28=0,"",M42/TrRoad_act!M28*1000)</f>
        <v>99.475831509398262</v>
      </c>
      <c r="N106" s="74">
        <f>IF(TrRoad_act!N28=0,"",N42/TrRoad_act!N28*1000)</f>
        <v>156.92878827950511</v>
      </c>
      <c r="O106" s="74">
        <f>IF(TrRoad_act!O28=0,"",O42/TrRoad_act!O28*1000)</f>
        <v>72.487136928080702</v>
      </c>
      <c r="P106" s="74">
        <f>IF(TrRoad_act!P28=0,"",P42/TrRoad_act!P28*1000)</f>
        <v>126.82087316042356</v>
      </c>
      <c r="Q106" s="74">
        <f>IF(TrRoad_act!Q28=0,"",Q42/TrRoad_act!Q28*1000)</f>
        <v>139.15995994560438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512.32548157760607</v>
      </c>
      <c r="C110" s="78">
        <f>IF(TrRoad_act!C86=0,"",1000000*C19/TrRoad_act!C86)</f>
        <v>517.70986605411701</v>
      </c>
      <c r="D110" s="78">
        <f>IF(TrRoad_act!D86=0,"",1000000*D19/TrRoad_act!D86)</f>
        <v>518.09418740745173</v>
      </c>
      <c r="E110" s="78">
        <f>IF(TrRoad_act!E86=0,"",1000000*E19/TrRoad_act!E86)</f>
        <v>504.81175594777056</v>
      </c>
      <c r="F110" s="78">
        <f>IF(TrRoad_act!F86=0,"",1000000*F19/TrRoad_act!F86)</f>
        <v>513.06059943829098</v>
      </c>
      <c r="G110" s="78">
        <f>IF(TrRoad_act!G86=0,"",1000000*G19/TrRoad_act!G86)</f>
        <v>548.77860985255722</v>
      </c>
      <c r="H110" s="78">
        <f>IF(TrRoad_act!H86=0,"",1000000*H19/TrRoad_act!H86)</f>
        <v>562.0966177773463</v>
      </c>
      <c r="I110" s="78">
        <f>IF(TrRoad_act!I86=0,"",1000000*I19/TrRoad_act!I86)</f>
        <v>493.88083211433053</v>
      </c>
      <c r="J110" s="78">
        <f>IF(TrRoad_act!J86=0,"",1000000*J19/TrRoad_act!J86)</f>
        <v>464.76609679340066</v>
      </c>
      <c r="K110" s="78">
        <f>IF(TrRoad_act!K86=0,"",1000000*K19/TrRoad_act!K86)</f>
        <v>444.38429035449616</v>
      </c>
      <c r="L110" s="78">
        <f>IF(TrRoad_act!L86=0,"",1000000*L19/TrRoad_act!L86)</f>
        <v>449.81446513853655</v>
      </c>
      <c r="M110" s="78">
        <f>IF(TrRoad_act!M86=0,"",1000000*M19/TrRoad_act!M86)</f>
        <v>448.45643547800057</v>
      </c>
      <c r="N110" s="78">
        <f>IF(TrRoad_act!N86=0,"",1000000*N19/TrRoad_act!N86)</f>
        <v>454.79758055458188</v>
      </c>
      <c r="O110" s="78">
        <f>IF(TrRoad_act!O86=0,"",1000000*O19/TrRoad_act!O86)</f>
        <v>443.3293766071456</v>
      </c>
      <c r="P110" s="78">
        <f>IF(TrRoad_act!P86=0,"",1000000*P19/TrRoad_act!P86)</f>
        <v>437.43301744434569</v>
      </c>
      <c r="Q110" s="78">
        <f>IF(TrRoad_act!Q86=0,"",1000000*Q19/TrRoad_act!Q86)</f>
        <v>429.65669588322874</v>
      </c>
    </row>
    <row r="111" spans="1:17" ht="11.45" customHeight="1" x14ac:dyDescent="0.25">
      <c r="A111" s="19" t="s">
        <v>29</v>
      </c>
      <c r="B111" s="76">
        <f>IF(TrRoad_act!B87=0,"",1000000*B20/TrRoad_act!B87)</f>
        <v>1501.4932108091552</v>
      </c>
      <c r="C111" s="76">
        <f>IF(TrRoad_act!C87=0,"",1000000*C20/TrRoad_act!C87)</f>
        <v>1424.7881579326815</v>
      </c>
      <c r="D111" s="76">
        <f>IF(TrRoad_act!D87=0,"",1000000*D20/TrRoad_act!D87)</f>
        <v>1497.2872455026138</v>
      </c>
      <c r="E111" s="76">
        <f>IF(TrRoad_act!E87=0,"",1000000*E20/TrRoad_act!E87)</f>
        <v>1494.0831087418524</v>
      </c>
      <c r="F111" s="76">
        <f>IF(TrRoad_act!F87=0,"",1000000*F20/TrRoad_act!F87)</f>
        <v>1521.2574341549318</v>
      </c>
      <c r="G111" s="76">
        <f>IF(TrRoad_act!G87=0,"",1000000*G20/TrRoad_act!G87)</f>
        <v>1589.5462698603069</v>
      </c>
      <c r="H111" s="76">
        <f>IF(TrRoad_act!H87=0,"",1000000*H20/TrRoad_act!H87)</f>
        <v>1707.3838267530878</v>
      </c>
      <c r="I111" s="76">
        <f>IF(TrRoad_act!I87=0,"",1000000*I20/TrRoad_act!I87)</f>
        <v>1586.1382611721713</v>
      </c>
      <c r="J111" s="76">
        <f>IF(TrRoad_act!J87=0,"",1000000*J20/TrRoad_act!J87)</f>
        <v>1638.962819677932</v>
      </c>
      <c r="K111" s="76">
        <f>IF(TrRoad_act!K87=0,"",1000000*K20/TrRoad_act!K87)</f>
        <v>1695.777490470881</v>
      </c>
      <c r="L111" s="76">
        <f>IF(TrRoad_act!L87=0,"",1000000*L20/TrRoad_act!L87)</f>
        <v>1634.8043218763623</v>
      </c>
      <c r="M111" s="76">
        <f>IF(TrRoad_act!M87=0,"",1000000*M20/TrRoad_act!M87)</f>
        <v>1584.948824112947</v>
      </c>
      <c r="N111" s="76">
        <f>IF(TrRoad_act!N87=0,"",1000000*N20/TrRoad_act!N87)</f>
        <v>1618.3097864054594</v>
      </c>
      <c r="O111" s="76">
        <f>IF(TrRoad_act!O87=0,"",1000000*O20/TrRoad_act!O87)</f>
        <v>1438.889489440299</v>
      </c>
      <c r="P111" s="76">
        <f>IF(TrRoad_act!P87=0,"",1000000*P20/TrRoad_act!P87)</f>
        <v>1621.5823478647553</v>
      </c>
      <c r="Q111" s="76">
        <f>IF(TrRoad_act!Q87=0,"",1000000*Q20/TrRoad_act!Q87)</f>
        <v>1742.8311042022062</v>
      </c>
    </row>
    <row r="112" spans="1:17" ht="11.45" customHeight="1" x14ac:dyDescent="0.25">
      <c r="A112" s="62" t="s">
        <v>59</v>
      </c>
      <c r="B112" s="77">
        <f>IF(TrRoad_act!B88=0,"",1000000*B21/TrRoad_act!B88)</f>
        <v>1251.4080915240463</v>
      </c>
      <c r="C112" s="77">
        <f>IF(TrRoad_act!C88=0,"",1000000*C21/TrRoad_act!C88)</f>
        <v>1064.5894215141639</v>
      </c>
      <c r="D112" s="77">
        <f>IF(TrRoad_act!D88=0,"",1000000*D21/TrRoad_act!D88)</f>
        <v>1148.7837318938268</v>
      </c>
      <c r="E112" s="77">
        <f>IF(TrRoad_act!E88=0,"",1000000*E21/TrRoad_act!E88)</f>
        <v>1099.0700293988582</v>
      </c>
      <c r="F112" s="77">
        <f>IF(TrRoad_act!F88=0,"",1000000*F21/TrRoad_act!F88)</f>
        <v>1017.8976460632813</v>
      </c>
      <c r="G112" s="77">
        <f>IF(TrRoad_act!G88=0,"",1000000*G21/TrRoad_act!G88)</f>
        <v>988.58199024990586</v>
      </c>
      <c r="H112" s="77">
        <f>IF(TrRoad_act!H88=0,"",1000000*H21/TrRoad_act!H88)</f>
        <v>1158.6881327342155</v>
      </c>
      <c r="I112" s="77">
        <f>IF(TrRoad_act!I88=0,"",1000000*I21/TrRoad_act!I88)</f>
        <v>1115.9605691966617</v>
      </c>
      <c r="J112" s="77">
        <f>IF(TrRoad_act!J88=0,"",1000000*J21/TrRoad_act!J88)</f>
        <v>1113.6500227456686</v>
      </c>
      <c r="K112" s="77">
        <f>IF(TrRoad_act!K88=0,"",1000000*K21/TrRoad_act!K88)</f>
        <v>1188.7791412006948</v>
      </c>
      <c r="L112" s="77">
        <f>IF(TrRoad_act!L88=0,"",1000000*L21/TrRoad_act!L88)</f>
        <v>1106.3443318372736</v>
      </c>
      <c r="M112" s="77">
        <f>IF(TrRoad_act!M88=0,"",1000000*M21/TrRoad_act!M88)</f>
        <v>1070.379420578807</v>
      </c>
      <c r="N112" s="77">
        <f>IF(TrRoad_act!N88=0,"",1000000*N21/TrRoad_act!N88)</f>
        <v>1028.9630387125299</v>
      </c>
      <c r="O112" s="77">
        <f>IF(TrRoad_act!O88=0,"",1000000*O21/TrRoad_act!O88)</f>
        <v>834.34486028132255</v>
      </c>
      <c r="P112" s="77">
        <f>IF(TrRoad_act!P88=0,"",1000000*P21/TrRoad_act!P88)</f>
        <v>977.06717619193239</v>
      </c>
      <c r="Q112" s="77">
        <f>IF(TrRoad_act!Q88=0,"",1000000*Q21/TrRoad_act!Q88)</f>
        <v>1007.0193239834015</v>
      </c>
    </row>
    <row r="113" spans="1:17" ht="11.45" customHeight="1" x14ac:dyDescent="0.25">
      <c r="A113" s="62" t="s">
        <v>58</v>
      </c>
      <c r="B113" s="77">
        <f>IF(TrRoad_act!B89=0,"",1000000*B22/TrRoad_act!B89)</f>
        <v>2482.4196112228924</v>
      </c>
      <c r="C113" s="77">
        <f>IF(TrRoad_act!C89=0,"",1000000*C22/TrRoad_act!C89)</f>
        <v>2875.0562784468043</v>
      </c>
      <c r="D113" s="77">
        <f>IF(TrRoad_act!D89=0,"",1000000*D22/TrRoad_act!D89)</f>
        <v>2652.2383544260124</v>
      </c>
      <c r="E113" s="77">
        <f>IF(TrRoad_act!E89=0,"",1000000*E22/TrRoad_act!E89)</f>
        <v>2452.8307494028818</v>
      </c>
      <c r="F113" s="77">
        <f>IF(TrRoad_act!F89=0,"",1000000*F22/TrRoad_act!F89)</f>
        <v>2654.8346515482658</v>
      </c>
      <c r="G113" s="77">
        <f>IF(TrRoad_act!G89=0,"",1000000*G22/TrRoad_act!G89)</f>
        <v>3089.1601897583332</v>
      </c>
      <c r="H113" s="77">
        <f>IF(TrRoad_act!H89=0,"",1000000*H22/TrRoad_act!H89)</f>
        <v>2832.395837959798</v>
      </c>
      <c r="I113" s="77">
        <f>IF(TrRoad_act!I89=0,"",1000000*I22/TrRoad_act!I89)</f>
        <v>2488.6483904224206</v>
      </c>
      <c r="J113" s="77">
        <f>IF(TrRoad_act!J89=0,"",1000000*J22/TrRoad_act!J89)</f>
        <v>2598.8603188027569</v>
      </c>
      <c r="K113" s="77">
        <f>IF(TrRoad_act!K89=0,"",1000000*K22/TrRoad_act!K89)</f>
        <v>2392.3005095327458</v>
      </c>
      <c r="L113" s="77">
        <f>IF(TrRoad_act!L89=0,"",1000000*L22/TrRoad_act!L89)</f>
        <v>2485.1555205355103</v>
      </c>
      <c r="M113" s="77">
        <f>IF(TrRoad_act!M89=0,"",1000000*M22/TrRoad_act!M89)</f>
        <v>2177.6315773449464</v>
      </c>
      <c r="N113" s="77">
        <f>IF(TrRoad_act!N89=0,"",1000000*N22/TrRoad_act!N89)</f>
        <v>2307.0707404040013</v>
      </c>
      <c r="O113" s="77">
        <f>IF(TrRoad_act!O89=0,"",1000000*O22/TrRoad_act!O89)</f>
        <v>2017.9121269105212</v>
      </c>
      <c r="P113" s="77">
        <f>IF(TrRoad_act!P89=0,"",1000000*P22/TrRoad_act!P89)</f>
        <v>2354.7778875541435</v>
      </c>
      <c r="Q113" s="77">
        <f>IF(TrRoad_act!Q89=0,"",1000000*Q22/TrRoad_act!Q89)</f>
        <v>2654.789213593222</v>
      </c>
    </row>
    <row r="114" spans="1:17" ht="11.45" customHeight="1" x14ac:dyDescent="0.25">
      <c r="A114" s="62" t="s">
        <v>57</v>
      </c>
      <c r="B114" s="77">
        <f>IF(TrRoad_act!B90=0,"",1000000*B23/TrRoad_act!B90)</f>
        <v>2287.2467117470833</v>
      </c>
      <c r="C114" s="77">
        <f>IF(TrRoad_act!C90=0,"",1000000*C23/TrRoad_act!C90)</f>
        <v>2223.8513419034193</v>
      </c>
      <c r="D114" s="77">
        <f>IF(TrRoad_act!D90=0,"",1000000*D23/TrRoad_act!D90)</f>
        <v>2192.3284725182148</v>
      </c>
      <c r="E114" s="77">
        <f>IF(TrRoad_act!E90=0,"",1000000*E23/TrRoad_act!E90)</f>
        <v>2177.6282676128362</v>
      </c>
      <c r="F114" s="77">
        <f>IF(TrRoad_act!F90=0,"",1000000*F23/TrRoad_act!F90)</f>
        <v>2166.7281233411286</v>
      </c>
      <c r="G114" s="77">
        <f>IF(TrRoad_act!G90=0,"",1000000*G23/TrRoad_act!G90)</f>
        <v>2133.3884587633606</v>
      </c>
      <c r="H114" s="77">
        <f>IF(TrRoad_act!H90=0,"",1000000*H23/TrRoad_act!H90)</f>
        <v>2123.806719497627</v>
      </c>
      <c r="I114" s="77">
        <f>IF(TrRoad_act!I90=0,"",1000000*I23/TrRoad_act!I90)</f>
        <v>1865.3062017187417</v>
      </c>
      <c r="J114" s="77">
        <f>IF(TrRoad_act!J90=0,"",1000000*J23/TrRoad_act!J90)</f>
        <v>1884.9249566015317</v>
      </c>
      <c r="K114" s="77">
        <f>IF(TrRoad_act!K90=0,"",1000000*K23/TrRoad_act!K90)</f>
        <v>2157.6763719248925</v>
      </c>
      <c r="L114" s="77">
        <f>IF(TrRoad_act!L90=0,"",1000000*L23/TrRoad_act!L90)</f>
        <v>1951.6240700206954</v>
      </c>
      <c r="M114" s="77">
        <f>IF(TrRoad_act!M90=0,"",1000000*M23/TrRoad_act!M90)</f>
        <v>1964.7249907337557</v>
      </c>
      <c r="N114" s="77">
        <f>IF(TrRoad_act!N90=0,"",1000000*N23/TrRoad_act!N90)</f>
        <v>1953.3558971341229</v>
      </c>
      <c r="O114" s="77">
        <f>IF(TrRoad_act!O90=0,"",1000000*O23/TrRoad_act!O90)</f>
        <v>1939.4270256982736</v>
      </c>
      <c r="P114" s="77">
        <f>IF(TrRoad_act!P90=0,"",1000000*P23/TrRoad_act!P90)</f>
        <v>1922.5800512882979</v>
      </c>
      <c r="Q114" s="77">
        <f>IF(TrRoad_act!Q90=0,"",1000000*Q23/TrRoad_act!Q90)</f>
        <v>1910.3589966441357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>
        <f>IF(TrRoad_act!F91=0,"",1000000*F24/TrRoad_act!F91)</f>
        <v>1838.7358825511717</v>
      </c>
      <c r="G115" s="77">
        <f>IF(TrRoad_act!G91=0,"",1000000*G24/TrRoad_act!G91)</f>
        <v>1834.0582687677349</v>
      </c>
      <c r="H115" s="77">
        <f>IF(TrRoad_act!H91=0,"",1000000*H24/TrRoad_act!H91)</f>
        <v>1834.1966522635273</v>
      </c>
      <c r="I115" s="77">
        <f>IF(TrRoad_act!I91=0,"",1000000*I24/TrRoad_act!I91)</f>
        <v>1827.0381658599463</v>
      </c>
      <c r="J115" s="77">
        <f>IF(TrRoad_act!J91=0,"",1000000*J24/TrRoad_act!J91)</f>
        <v>1831.228921096867</v>
      </c>
      <c r="K115" s="77">
        <f>IF(TrRoad_act!K91=0,"",1000000*K24/TrRoad_act!K91)</f>
        <v>1785.389094681407</v>
      </c>
      <c r="L115" s="77">
        <f>IF(TrRoad_act!L91=0,"",1000000*L24/TrRoad_act!L91)</f>
        <v>1605.1594887749097</v>
      </c>
      <c r="M115" s="77">
        <f>IF(TrRoad_act!M91=0,"",1000000*M24/TrRoad_act!M91)</f>
        <v>1581.6548850851066</v>
      </c>
      <c r="N115" s="77">
        <f>IF(TrRoad_act!N91=0,"",1000000*N24/TrRoad_act!N91)</f>
        <v>1571.8910695323982</v>
      </c>
      <c r="O115" s="77">
        <f>IF(TrRoad_act!O91=0,"",1000000*O24/TrRoad_act!O91)</f>
        <v>1570.3537780128975</v>
      </c>
      <c r="P115" s="77">
        <f>IF(TrRoad_act!P91=0,"",1000000*P24/TrRoad_act!P91)</f>
        <v>1547.0242182973425</v>
      </c>
      <c r="Q115" s="77">
        <f>IF(TrRoad_act!Q91=0,"",1000000*Q24/TrRoad_act!Q91)</f>
        <v>1522.8916122070609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 t="str">
        <f>IF(TrRoad_act!P92=0,"",1000000*P25/TrRoad_act!P92)</f>
        <v/>
      </c>
      <c r="Q116" s="77" t="str">
        <f>IF(TrRoad_act!Q92=0,"",1000000*Q25/TrRoad_act!Q92)</f>
        <v/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 t="str">
        <f>IF(TrRoad_act!M93=0,"",1000000*M26/TrRoad_act!M93)</f>
        <v/>
      </c>
      <c r="N117" s="77" t="str">
        <f>IF(TrRoad_act!N93=0,"",1000000*N26/TrRoad_act!N93)</f>
        <v/>
      </c>
      <c r="O117" s="77" t="str">
        <f>IF(TrRoad_act!O93=0,"",1000000*O26/TrRoad_act!O93)</f>
        <v/>
      </c>
      <c r="P117" s="77" t="str">
        <f>IF(TrRoad_act!P93=0,"",1000000*P26/TrRoad_act!P93)</f>
        <v/>
      </c>
      <c r="Q117" s="77" t="str">
        <f>IF(TrRoad_act!Q93=0,"",1000000*Q26/TrRoad_act!Q93)</f>
        <v/>
      </c>
    </row>
    <row r="118" spans="1:17" ht="11.45" customHeight="1" x14ac:dyDescent="0.25">
      <c r="A118" s="19" t="s">
        <v>28</v>
      </c>
      <c r="B118" s="76">
        <f>IF(TrRoad_act!B94=0,"",1000000*B27/TrRoad_act!B94)</f>
        <v>69405.724735863085</v>
      </c>
      <c r="C118" s="76">
        <f>IF(TrRoad_act!C94=0,"",1000000*C27/TrRoad_act!C94)</f>
        <v>68926.416063074139</v>
      </c>
      <c r="D118" s="76">
        <f>IF(TrRoad_act!D94=0,"",1000000*D27/TrRoad_act!D94)</f>
        <v>67456.461949093893</v>
      </c>
      <c r="E118" s="76">
        <f>IF(TrRoad_act!E94=0,"",1000000*E27/TrRoad_act!E94)</f>
        <v>61789.752340830462</v>
      </c>
      <c r="F118" s="76">
        <f>IF(TrRoad_act!F94=0,"",1000000*F27/TrRoad_act!F94)</f>
        <v>59984.477164724456</v>
      </c>
      <c r="G118" s="76">
        <f>IF(TrRoad_act!G94=0,"",1000000*G27/TrRoad_act!G94)</f>
        <v>58405.985107656088</v>
      </c>
      <c r="H118" s="76">
        <f>IF(TrRoad_act!H94=0,"",1000000*H27/TrRoad_act!H94)</f>
        <v>57792.363982891969</v>
      </c>
      <c r="I118" s="76">
        <f>IF(TrRoad_act!I94=0,"",1000000*I27/TrRoad_act!I94)</f>
        <v>58624.823669525147</v>
      </c>
      <c r="J118" s="76">
        <f>IF(TrRoad_act!J94=0,"",1000000*J27/TrRoad_act!J94)</f>
        <v>57773.16333521562</v>
      </c>
      <c r="K118" s="76">
        <f>IF(TrRoad_act!K94=0,"",1000000*K27/TrRoad_act!K94)</f>
        <v>56254.523320168468</v>
      </c>
      <c r="L118" s="76">
        <f>IF(TrRoad_act!L94=0,"",1000000*L27/TrRoad_act!L94)</f>
        <v>49816.152260490257</v>
      </c>
      <c r="M118" s="76">
        <f>IF(TrRoad_act!M94=0,"",1000000*M27/TrRoad_act!M94)</f>
        <v>53746.500435033493</v>
      </c>
      <c r="N118" s="76">
        <f>IF(TrRoad_act!N94=0,"",1000000*N27/TrRoad_act!N94)</f>
        <v>46898.551089839231</v>
      </c>
      <c r="O118" s="76">
        <f>IF(TrRoad_act!O94=0,"",1000000*O27/TrRoad_act!O94)</f>
        <v>41870.732160542517</v>
      </c>
      <c r="P118" s="76">
        <f>IF(TrRoad_act!P94=0,"",1000000*P27/TrRoad_act!P94)</f>
        <v>42532.123927606619</v>
      </c>
      <c r="Q118" s="76">
        <f>IF(TrRoad_act!Q94=0,"",1000000*Q27/TrRoad_act!Q94)</f>
        <v>43544.36444819501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69405.724735863085</v>
      </c>
      <c r="C120" s="75">
        <f>IF(TrRoad_act!C96=0,"",1000000*C29/TrRoad_act!C96)</f>
        <v>68926.416063074139</v>
      </c>
      <c r="D120" s="75">
        <f>IF(TrRoad_act!D96=0,"",1000000*D29/TrRoad_act!D96)</f>
        <v>67456.461949093893</v>
      </c>
      <c r="E120" s="75">
        <f>IF(TrRoad_act!E96=0,"",1000000*E29/TrRoad_act!E96)</f>
        <v>61789.752340830462</v>
      </c>
      <c r="F120" s="75">
        <f>IF(TrRoad_act!F96=0,"",1000000*F29/TrRoad_act!F96)</f>
        <v>60203.681493735523</v>
      </c>
      <c r="G120" s="75">
        <f>IF(TrRoad_act!G96=0,"",1000000*G29/TrRoad_act!G96)</f>
        <v>58986.407203922856</v>
      </c>
      <c r="H120" s="75">
        <f>IF(TrRoad_act!H96=0,"",1000000*H29/TrRoad_act!H96)</f>
        <v>58934.710892583673</v>
      </c>
      <c r="I120" s="75">
        <f>IF(TrRoad_act!I96=0,"",1000000*I29/TrRoad_act!I96)</f>
        <v>60164.515447813435</v>
      </c>
      <c r="J120" s="75">
        <f>IF(TrRoad_act!J96=0,"",1000000*J29/TrRoad_act!J96)</f>
        <v>59482.09528664434</v>
      </c>
      <c r="K120" s="75">
        <f>IF(TrRoad_act!K96=0,"",1000000*K29/TrRoad_act!K96)</f>
        <v>58186.586499078498</v>
      </c>
      <c r="L120" s="75">
        <f>IF(TrRoad_act!L96=0,"",1000000*L29/TrRoad_act!L96)</f>
        <v>51787.569269573505</v>
      </c>
      <c r="M120" s="75">
        <f>IF(TrRoad_act!M96=0,"",1000000*M29/TrRoad_act!M96)</f>
        <v>55849.093840418027</v>
      </c>
      <c r="N120" s="75">
        <f>IF(TrRoad_act!N96=0,"",1000000*N29/TrRoad_act!N96)</f>
        <v>48422.024318091891</v>
      </c>
      <c r="O120" s="75">
        <f>IF(TrRoad_act!O96=0,"",1000000*O29/TrRoad_act!O96)</f>
        <v>45338.670631221699</v>
      </c>
      <c r="P120" s="75">
        <f>IF(TrRoad_act!P96=0,"",1000000*P29/TrRoad_act!P96)</f>
        <v>46618.985679215693</v>
      </c>
      <c r="Q120" s="75">
        <f>IF(TrRoad_act!Q96=0,"",1000000*Q29/TrRoad_act!Q96)</f>
        <v>48138.182935179335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>
        <f>IF(TrRoad_act!F98=0,"",1000000*F31/TrRoad_act!F98)</f>
        <v>31422.153094582813</v>
      </c>
      <c r="G122" s="75">
        <f>IF(TrRoad_act!G98=0,"",1000000*G31/TrRoad_act!G98)</f>
        <v>26993.720538654845</v>
      </c>
      <c r="H122" s="75">
        <f>IF(TrRoad_act!H98=0,"",1000000*H31/TrRoad_act!H98)</f>
        <v>25502.834844053086</v>
      </c>
      <c r="I122" s="75">
        <f>IF(TrRoad_act!I98=0,"",1000000*I31/TrRoad_act!I98)</f>
        <v>28528.248523355665</v>
      </c>
      <c r="J122" s="75">
        <f>IF(TrRoad_act!J98=0,"",1000000*J31/TrRoad_act!J98)</f>
        <v>27901.665905359579</v>
      </c>
      <c r="K122" s="75">
        <f>IF(TrRoad_act!K98=0,"",1000000*K31/TrRoad_act!K98)</f>
        <v>30829.858694891278</v>
      </c>
      <c r="L122" s="75">
        <f>IF(TrRoad_act!L98=0,"",1000000*L31/TrRoad_act!L98)</f>
        <v>31591.624424025696</v>
      </c>
      <c r="M122" s="75">
        <f>IF(TrRoad_act!M98=0,"",1000000*M31/TrRoad_act!M98)</f>
        <v>33301.617563128799</v>
      </c>
      <c r="N122" s="75">
        <f>IF(TrRoad_act!N98=0,"",1000000*N31/TrRoad_act!N98)</f>
        <v>32820.32238481583</v>
      </c>
      <c r="O122" s="75">
        <f>IF(TrRoad_act!O98=0,"",1000000*O31/TrRoad_act!O98)</f>
        <v>30601.384679822902</v>
      </c>
      <c r="P122" s="75">
        <f>IF(TrRoad_act!P98=0,"",1000000*P31/TrRoad_act!P98)</f>
        <v>31610.555133104957</v>
      </c>
      <c r="Q122" s="75">
        <f>IF(TrRoad_act!Q98=0,"",1000000*Q31/TrRoad_act!Q98)</f>
        <v>30623.666023257418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2094.0650269076564</v>
      </c>
      <c r="C125" s="78">
        <f>IF(TrRoad_act!C101=0,"",1000000*C34/TrRoad_act!C101)</f>
        <v>2176.8460246087689</v>
      </c>
      <c r="D125" s="78">
        <f>IF(TrRoad_act!D101=0,"",1000000*D34/TrRoad_act!D101)</f>
        <v>2283.3532573067196</v>
      </c>
      <c r="E125" s="78">
        <f>IF(TrRoad_act!E101=0,"",1000000*E34/TrRoad_act!E101)</f>
        <v>2536.9607824977265</v>
      </c>
      <c r="F125" s="78">
        <f>IF(TrRoad_act!F101=0,"",1000000*F34/TrRoad_act!F101)</f>
        <v>2636.1908417061218</v>
      </c>
      <c r="G125" s="78">
        <f>IF(TrRoad_act!G101=0,"",1000000*G34/TrRoad_act!G101)</f>
        <v>2588.7438092050097</v>
      </c>
      <c r="H125" s="78">
        <f>IF(TrRoad_act!H101=0,"",1000000*H34/TrRoad_act!H101)</f>
        <v>2424.866321166131</v>
      </c>
      <c r="I125" s="78">
        <f>IF(TrRoad_act!I101=0,"",1000000*I34/TrRoad_act!I101)</f>
        <v>2320.9769620736633</v>
      </c>
      <c r="J125" s="78">
        <f>IF(TrRoad_act!J101=0,"",1000000*J34/TrRoad_act!J101)</f>
        <v>2408.1353234544754</v>
      </c>
      <c r="K125" s="78">
        <f>IF(TrRoad_act!K101=0,"",1000000*K34/TrRoad_act!K101)</f>
        <v>2210.6330625437236</v>
      </c>
      <c r="L125" s="78">
        <f>IF(TrRoad_act!L101=0,"",1000000*L34/TrRoad_act!L101)</f>
        <v>2172.2248454463429</v>
      </c>
      <c r="M125" s="78">
        <f>IF(TrRoad_act!M101=0,"",1000000*M34/TrRoad_act!M101)</f>
        <v>2081.5935732972612</v>
      </c>
      <c r="N125" s="78">
        <f>IF(TrRoad_act!N101=0,"",1000000*N34/TrRoad_act!N101)</f>
        <v>2176.6513769567778</v>
      </c>
      <c r="O125" s="78">
        <f>IF(TrRoad_act!O101=0,"",1000000*O34/TrRoad_act!O101)</f>
        <v>1867.9784082907527</v>
      </c>
      <c r="P125" s="78">
        <f>IF(TrRoad_act!P101=0,"",1000000*P34/TrRoad_act!P101)</f>
        <v>2102.4338554429105</v>
      </c>
      <c r="Q125" s="78">
        <f>IF(TrRoad_act!Q101=0,"",1000000*Q34/TrRoad_act!Q101)</f>
        <v>2232.2551424597023</v>
      </c>
    </row>
    <row r="126" spans="1:17" ht="11.45" customHeight="1" x14ac:dyDescent="0.25">
      <c r="A126" s="62" t="s">
        <v>59</v>
      </c>
      <c r="B126" s="77">
        <f>IF(TrRoad_act!B102=0,"",1000000*B35/TrRoad_act!B102)</f>
        <v>2006.9276245768565</v>
      </c>
      <c r="C126" s="77">
        <f>IF(TrRoad_act!C102=0,"",1000000*C35/TrRoad_act!C102)</f>
        <v>2058.6471739912099</v>
      </c>
      <c r="D126" s="77">
        <f>IF(TrRoad_act!D102=0,"",1000000*D35/TrRoad_act!D102)</f>
        <v>2114.7860813313318</v>
      </c>
      <c r="E126" s="77">
        <f>IF(TrRoad_act!E102=0,"",1000000*E35/TrRoad_act!E102)</f>
        <v>2177.1559773883118</v>
      </c>
      <c r="F126" s="77">
        <f>IF(TrRoad_act!F102=0,"",1000000*F35/TrRoad_act!F102)</f>
        <v>2249.495425998804</v>
      </c>
      <c r="G126" s="77">
        <f>IF(TrRoad_act!G102=0,"",1000000*G35/TrRoad_act!G102)</f>
        <v>2172.785342277451</v>
      </c>
      <c r="H126" s="77">
        <f>IF(TrRoad_act!H102=0,"",1000000*H35/TrRoad_act!H102)</f>
        <v>2118.8457781766642</v>
      </c>
      <c r="I126" s="77">
        <f>IF(TrRoad_act!I102=0,"",1000000*I35/TrRoad_act!I102)</f>
        <v>2086.2869272869666</v>
      </c>
      <c r="J126" s="77">
        <f>IF(TrRoad_act!J102=0,"",1000000*J35/TrRoad_act!J102)</f>
        <v>2141.0277839144469</v>
      </c>
      <c r="K126" s="77">
        <f>IF(TrRoad_act!K102=0,"",1000000*K35/TrRoad_act!K102)</f>
        <v>2069.933803459644</v>
      </c>
      <c r="L126" s="77">
        <f>IF(TrRoad_act!L102=0,"",1000000*L35/TrRoad_act!L102)</f>
        <v>2067.5471481614773</v>
      </c>
      <c r="M126" s="77">
        <f>IF(TrRoad_act!M102=0,"",1000000*M35/TrRoad_act!M102)</f>
        <v>2093.926114618007</v>
      </c>
      <c r="N126" s="77">
        <f>IF(TrRoad_act!N102=0,"",1000000*N35/TrRoad_act!N102)</f>
        <v>2092.2424338867031</v>
      </c>
      <c r="O126" s="77">
        <f>IF(TrRoad_act!O102=0,"",1000000*O35/TrRoad_act!O102)</f>
        <v>1879.4973131413665</v>
      </c>
      <c r="P126" s="77">
        <f>IF(TrRoad_act!P102=0,"",1000000*P35/TrRoad_act!P102)</f>
        <v>1753.3492097096885</v>
      </c>
      <c r="Q126" s="77">
        <f>IF(TrRoad_act!Q102=0,"",1000000*Q35/TrRoad_act!Q102)</f>
        <v>1535.8804938766327</v>
      </c>
    </row>
    <row r="127" spans="1:17" ht="11.45" customHeight="1" x14ac:dyDescent="0.25">
      <c r="A127" s="62" t="s">
        <v>58</v>
      </c>
      <c r="B127" s="77">
        <f>IF(TrRoad_act!B103=0,"",1000000*B36/TrRoad_act!B103)</f>
        <v>2126.6890444908818</v>
      </c>
      <c r="C127" s="77">
        <f>IF(TrRoad_act!C103=0,"",1000000*C36/TrRoad_act!C103)</f>
        <v>2225.0769585589019</v>
      </c>
      <c r="D127" s="77">
        <f>IF(TrRoad_act!D103=0,"",1000000*D36/TrRoad_act!D103)</f>
        <v>2353.5077483528116</v>
      </c>
      <c r="E127" s="77">
        <f>IF(TrRoad_act!E103=0,"",1000000*E36/TrRoad_act!E103)</f>
        <v>2676.3156814594363</v>
      </c>
      <c r="F127" s="77">
        <f>IF(TrRoad_act!F103=0,"",1000000*F36/TrRoad_act!F103)</f>
        <v>2761.9391484315579</v>
      </c>
      <c r="G127" s="77">
        <f>IF(TrRoad_act!G103=0,"",1000000*G36/TrRoad_act!G103)</f>
        <v>2718.6544015460277</v>
      </c>
      <c r="H127" s="77">
        <f>IF(TrRoad_act!H103=0,"",1000000*H36/TrRoad_act!H103)</f>
        <v>2496.2829381110337</v>
      </c>
      <c r="I127" s="77">
        <f>IF(TrRoad_act!I103=0,"",1000000*I36/TrRoad_act!I103)</f>
        <v>2362.3334458047111</v>
      </c>
      <c r="J127" s="77">
        <f>IF(TrRoad_act!J103=0,"",1000000*J36/TrRoad_act!J103)</f>
        <v>2445.1718611012275</v>
      </c>
      <c r="K127" s="77">
        <f>IF(TrRoad_act!K103=0,"",1000000*K36/TrRoad_act!K103)</f>
        <v>2226.6555117417292</v>
      </c>
      <c r="L127" s="77">
        <f>IF(TrRoad_act!L103=0,"",1000000*L36/TrRoad_act!L103)</f>
        <v>2181.3451501274048</v>
      </c>
      <c r="M127" s="77">
        <f>IF(TrRoad_act!M103=0,"",1000000*M36/TrRoad_act!M103)</f>
        <v>2080.545623765875</v>
      </c>
      <c r="N127" s="77">
        <f>IF(TrRoad_act!N103=0,"",1000000*N36/TrRoad_act!N103)</f>
        <v>2183.2688069669243</v>
      </c>
      <c r="O127" s="77">
        <f>IF(TrRoad_act!O103=0,"",1000000*O36/TrRoad_act!O103)</f>
        <v>1867.134674255469</v>
      </c>
      <c r="P127" s="77">
        <f>IF(TrRoad_act!P103=0,"",1000000*P36/TrRoad_act!P103)</f>
        <v>2126.0598752437691</v>
      </c>
      <c r="Q127" s="77">
        <f>IF(TrRoad_act!Q103=0,"",1000000*Q36/TrRoad_act!Q103)</f>
        <v>2285.4224761912969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 t="str">
        <f>IF(TrRoad_act!O106=0,"",1000000*O39/TrRoad_act!O106)</f>
        <v/>
      </c>
      <c r="P130" s="77" t="str">
        <f>IF(TrRoad_act!P106=0,"",1000000*P39/TrRoad_act!P106)</f>
        <v/>
      </c>
      <c r="Q130" s="77" t="str">
        <f>IF(TrRoad_act!Q106=0,"",1000000*Q39/TrRoad_act!Q106)</f>
        <v/>
      </c>
    </row>
    <row r="131" spans="1:17" ht="11.45" customHeight="1" x14ac:dyDescent="0.25">
      <c r="A131" s="19" t="s">
        <v>24</v>
      </c>
      <c r="B131" s="76">
        <f>IF(TrRoad_act!B107=0,"",1000000*B40/TrRoad_act!B107)</f>
        <v>39438.538022149791</v>
      </c>
      <c r="C131" s="76">
        <f>IF(TrRoad_act!C107=0,"",1000000*C40/TrRoad_act!C107)</f>
        <v>44554.474738207478</v>
      </c>
      <c r="D131" s="76">
        <f>IF(TrRoad_act!D107=0,"",1000000*D40/TrRoad_act!D107)</f>
        <v>34717.695466185753</v>
      </c>
      <c r="E131" s="76">
        <f>IF(TrRoad_act!E107=0,"",1000000*E40/TrRoad_act!E107)</f>
        <v>44118.764493693205</v>
      </c>
      <c r="F131" s="76">
        <f>IF(TrRoad_act!F107=0,"",1000000*F40/TrRoad_act!F107)</f>
        <v>40062.699412741138</v>
      </c>
      <c r="G131" s="76">
        <f>IF(TrRoad_act!G107=0,"",1000000*G40/TrRoad_act!G107)</f>
        <v>44468.610990883099</v>
      </c>
      <c r="H131" s="76">
        <f>IF(TrRoad_act!H107=0,"",1000000*H40/TrRoad_act!H107)</f>
        <v>39094.080602479065</v>
      </c>
      <c r="I131" s="76">
        <f>IF(TrRoad_act!I107=0,"",1000000*I40/TrRoad_act!I107)</f>
        <v>32353.453486633767</v>
      </c>
      <c r="J131" s="76">
        <f>IF(TrRoad_act!J107=0,"",1000000*J40/TrRoad_act!J107)</f>
        <v>34510.157759214708</v>
      </c>
      <c r="K131" s="76">
        <f>IF(TrRoad_act!K107=0,"",1000000*K40/TrRoad_act!K107)</f>
        <v>32218.335356798249</v>
      </c>
      <c r="L131" s="76">
        <f>IF(TrRoad_act!L107=0,"",1000000*L40/TrRoad_act!L107)</f>
        <v>32006.248238519343</v>
      </c>
      <c r="M131" s="76">
        <f>IF(TrRoad_act!M107=0,"",1000000*M40/TrRoad_act!M107)</f>
        <v>30872.651138691446</v>
      </c>
      <c r="N131" s="76">
        <f>IF(TrRoad_act!N107=0,"",1000000*N40/TrRoad_act!N107)</f>
        <v>35796.559212345557</v>
      </c>
      <c r="O131" s="76">
        <f>IF(TrRoad_act!O107=0,"",1000000*O40/TrRoad_act!O107)</f>
        <v>29219.768063786621</v>
      </c>
      <c r="P131" s="76">
        <f>IF(TrRoad_act!P107=0,"",1000000*P40/TrRoad_act!P107)</f>
        <v>35571.261562440101</v>
      </c>
      <c r="Q131" s="76">
        <f>IF(TrRoad_act!Q107=0,"",1000000*Q40/TrRoad_act!Q107)</f>
        <v>39491.48248997757</v>
      </c>
    </row>
    <row r="132" spans="1:17" ht="11.45" customHeight="1" x14ac:dyDescent="0.25">
      <c r="A132" s="17" t="s">
        <v>23</v>
      </c>
      <c r="B132" s="75">
        <f>IF(TrRoad_act!B108=0,"",1000000*B41/TrRoad_act!B108)</f>
        <v>23920.481579215062</v>
      </c>
      <c r="C132" s="75">
        <f>IF(TrRoad_act!C108=0,"",1000000*C41/TrRoad_act!C108)</f>
        <v>26002.25780627194</v>
      </c>
      <c r="D132" s="75">
        <f>IF(TrRoad_act!D108=0,"",1000000*D41/TrRoad_act!D108)</f>
        <v>21790.023186327078</v>
      </c>
      <c r="E132" s="75">
        <f>IF(TrRoad_act!E108=0,"",1000000*E41/TrRoad_act!E108)</f>
        <v>27452.782823748315</v>
      </c>
      <c r="F132" s="75">
        <f>IF(TrRoad_act!F108=0,"",1000000*F41/TrRoad_act!F108)</f>
        <v>25267.77468071178</v>
      </c>
      <c r="G132" s="75">
        <f>IF(TrRoad_act!G108=0,"",1000000*G41/TrRoad_act!G108)</f>
        <v>27017.522460583372</v>
      </c>
      <c r="H132" s="75">
        <f>IF(TrRoad_act!H108=0,"",1000000*H41/TrRoad_act!H108)</f>
        <v>27327.625073007333</v>
      </c>
      <c r="I132" s="75">
        <f>IF(TrRoad_act!I108=0,"",1000000*I41/TrRoad_act!I108)</f>
        <v>25271.703837541576</v>
      </c>
      <c r="J132" s="75">
        <f>IF(TrRoad_act!J108=0,"",1000000*J41/TrRoad_act!J108)</f>
        <v>28565.341630455223</v>
      </c>
      <c r="K132" s="75">
        <f>IF(TrRoad_act!K108=0,"",1000000*K41/TrRoad_act!K108)</f>
        <v>26248.327597972926</v>
      </c>
      <c r="L132" s="75">
        <f>IF(TrRoad_act!L108=0,"",1000000*L41/TrRoad_act!L108)</f>
        <v>25472.282674056369</v>
      </c>
      <c r="M132" s="75">
        <f>IF(TrRoad_act!M108=0,"",1000000*M41/TrRoad_act!M108)</f>
        <v>25276.375560091376</v>
      </c>
      <c r="N132" s="75">
        <f>IF(TrRoad_act!N108=0,"",1000000*N41/TrRoad_act!N108)</f>
        <v>26537.559289402878</v>
      </c>
      <c r="O132" s="75">
        <f>IF(TrRoad_act!O108=0,"",1000000*O41/TrRoad_act!O108)</f>
        <v>24729.302103917322</v>
      </c>
      <c r="P132" s="75">
        <f>IF(TrRoad_act!P108=0,"",1000000*P41/TrRoad_act!P108)</f>
        <v>26735.26683209074</v>
      </c>
      <c r="Q132" s="75">
        <f>IF(TrRoad_act!Q108=0,"",1000000*Q41/TrRoad_act!Q108)</f>
        <v>28762.623360977257</v>
      </c>
    </row>
    <row r="133" spans="1:17" ht="11.45" customHeight="1" x14ac:dyDescent="0.25">
      <c r="A133" s="15" t="s">
        <v>22</v>
      </c>
      <c r="B133" s="74">
        <f>IF(TrRoad_act!B109=0,"",1000000*B42/TrRoad_act!B109)</f>
        <v>104593.71992547528</v>
      </c>
      <c r="C133" s="74">
        <f>IF(TrRoad_act!C109=0,"",1000000*C42/TrRoad_act!C109)</f>
        <v>123427.17587190092</v>
      </c>
      <c r="D133" s="74">
        <f>IF(TrRoad_act!D109=0,"",1000000*D42/TrRoad_act!D109)</f>
        <v>93257.168412285318</v>
      </c>
      <c r="E133" s="74">
        <f>IF(TrRoad_act!E109=0,"",1000000*E42/TrRoad_act!E109)</f>
        <v>154189.640286262</v>
      </c>
      <c r="F133" s="74">
        <f>IF(TrRoad_act!F109=0,"",1000000*F42/TrRoad_act!F109)</f>
        <v>142316.90806808171</v>
      </c>
      <c r="G133" s="74">
        <f>IF(TrRoad_act!G109=0,"",1000000*G42/TrRoad_act!G109)</f>
        <v>169926.0478496193</v>
      </c>
      <c r="H133" s="74">
        <f>IF(TrRoad_act!H109=0,"",1000000*H42/TrRoad_act!H109)</f>
        <v>150987.62150279057</v>
      </c>
      <c r="I133" s="74">
        <f>IF(TrRoad_act!I109=0,"",1000000*I42/TrRoad_act!I109)</f>
        <v>106812.18385730857</v>
      </c>
      <c r="J133" s="74">
        <f>IF(TrRoad_act!J109=0,"",1000000*J42/TrRoad_act!J109)</f>
        <v>155849.49532704681</v>
      </c>
      <c r="K133" s="74">
        <f>IF(TrRoad_act!K109=0,"",1000000*K42/TrRoad_act!K109)</f>
        <v>155821.96548437409</v>
      </c>
      <c r="L133" s="74">
        <f>IF(TrRoad_act!L109=0,"",1000000*L42/TrRoad_act!L109)</f>
        <v>151296.76245302081</v>
      </c>
      <c r="M133" s="74">
        <f>IF(TrRoad_act!M109=0,"",1000000*M42/TrRoad_act!M109)</f>
        <v>118492.54690478378</v>
      </c>
      <c r="N133" s="74">
        <f>IF(TrRoad_act!N109=0,"",1000000*N42/TrRoad_act!N109)</f>
        <v>186319.02443911345</v>
      </c>
      <c r="O133" s="74">
        <f>IF(TrRoad_act!O109=0,"",1000000*O42/TrRoad_act!O109)</f>
        <v>86196.114635415768</v>
      </c>
      <c r="P133" s="74">
        <f>IF(TrRoad_act!P109=0,"",1000000*P42/TrRoad_act!P109)</f>
        <v>151102.82024051307</v>
      </c>
      <c r="Q133" s="74">
        <f>IF(TrRoad_act!Q109=0,"",1000000*Q42/TrRoad_act!Q109)</f>
        <v>164514.00108879077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0.78521346137363091</v>
      </c>
      <c r="C136" s="56">
        <f t="shared" si="16"/>
        <v>0.7617221053905282</v>
      </c>
      <c r="D136" s="56">
        <f t="shared" si="16"/>
        <v>0.79673402158653273</v>
      </c>
      <c r="E136" s="56">
        <f t="shared" si="16"/>
        <v>0.71121036467628185</v>
      </c>
      <c r="F136" s="56">
        <f t="shared" si="16"/>
        <v>0.69736416877156893</v>
      </c>
      <c r="G136" s="56">
        <f t="shared" si="16"/>
        <v>0.68664436164204845</v>
      </c>
      <c r="H136" s="56">
        <f t="shared" si="16"/>
        <v>0.704949310200777</v>
      </c>
      <c r="I136" s="56">
        <f t="shared" si="16"/>
        <v>0.73607780954859381</v>
      </c>
      <c r="J136" s="56">
        <f t="shared" si="16"/>
        <v>0.71464807169896238</v>
      </c>
      <c r="K136" s="56">
        <f t="shared" si="16"/>
        <v>0.742239205348739</v>
      </c>
      <c r="L136" s="56">
        <f t="shared" si="16"/>
        <v>0.74364246578195603</v>
      </c>
      <c r="M136" s="56">
        <f t="shared" si="16"/>
        <v>0.74707769801790458</v>
      </c>
      <c r="N136" s="56">
        <f t="shared" si="16"/>
        <v>0.73149610449061997</v>
      </c>
      <c r="O136" s="56">
        <f t="shared" si="16"/>
        <v>0.7501217941150925</v>
      </c>
      <c r="P136" s="56">
        <f t="shared" si="16"/>
        <v>0.74605569258108029</v>
      </c>
      <c r="Q136" s="56">
        <f t="shared" si="16"/>
        <v>0.73762067509047924</v>
      </c>
    </row>
    <row r="137" spans="1:17" ht="11.45" customHeight="1" x14ac:dyDescent="0.25">
      <c r="A137" s="55" t="s">
        <v>30</v>
      </c>
      <c r="B137" s="54">
        <f t="shared" ref="B137:Q137" si="17">IF(B19=0,0,B19/B$17)</f>
        <v>7.3305997155121263E-3</v>
      </c>
      <c r="C137" s="54">
        <f t="shared" si="17"/>
        <v>7.2805695600135353E-3</v>
      </c>
      <c r="D137" s="54">
        <f t="shared" si="17"/>
        <v>7.0795245342017222E-3</v>
      </c>
      <c r="E137" s="54">
        <f t="shared" si="17"/>
        <v>6.2875851739632761E-3</v>
      </c>
      <c r="F137" s="54">
        <f t="shared" si="17"/>
        <v>5.9716192356065421E-3</v>
      </c>
      <c r="G137" s="54">
        <f t="shared" si="17"/>
        <v>5.8260538157654859E-3</v>
      </c>
      <c r="H137" s="54">
        <f t="shared" si="17"/>
        <v>5.7232409463222941E-3</v>
      </c>
      <c r="I137" s="54">
        <f t="shared" si="17"/>
        <v>6.2755860178221531E-3</v>
      </c>
      <c r="J137" s="54">
        <f t="shared" si="17"/>
        <v>6.5742742668738353E-3</v>
      </c>
      <c r="K137" s="54">
        <f t="shared" si="17"/>
        <v>6.9527757919784529E-3</v>
      </c>
      <c r="L137" s="54">
        <f t="shared" si="17"/>
        <v>7.7054693807589673E-3</v>
      </c>
      <c r="M137" s="54">
        <f t="shared" si="17"/>
        <v>8.0573034337642364E-3</v>
      </c>
      <c r="N137" s="54">
        <f t="shared" si="17"/>
        <v>8.3316011325464331E-3</v>
      </c>
      <c r="O137" s="54">
        <f t="shared" si="17"/>
        <v>9.6709826289487124E-3</v>
      </c>
      <c r="P137" s="54">
        <f t="shared" si="17"/>
        <v>8.7658666663656924E-3</v>
      </c>
      <c r="Q137" s="54">
        <f t="shared" si="17"/>
        <v>8.2290146601083566E-3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0.60844407568216052</v>
      </c>
      <c r="C138" s="50">
        <f t="shared" si="18"/>
        <v>0.58417673590318642</v>
      </c>
      <c r="D138" s="50">
        <f t="shared" si="18"/>
        <v>0.60566099234890924</v>
      </c>
      <c r="E138" s="50">
        <f t="shared" si="18"/>
        <v>0.56484281922046864</v>
      </c>
      <c r="F138" s="50">
        <f t="shared" si="18"/>
        <v>0.57030416528741401</v>
      </c>
      <c r="G138" s="50">
        <f t="shared" si="18"/>
        <v>0.56421119168660616</v>
      </c>
      <c r="H138" s="50">
        <f t="shared" si="18"/>
        <v>0.5930810837595214</v>
      </c>
      <c r="I138" s="50">
        <f t="shared" si="18"/>
        <v>0.61117377968287467</v>
      </c>
      <c r="J138" s="50">
        <f t="shared" si="18"/>
        <v>0.60679926797888939</v>
      </c>
      <c r="K138" s="50">
        <f t="shared" si="18"/>
        <v>0.62982104643122661</v>
      </c>
      <c r="L138" s="50">
        <f t="shared" si="18"/>
        <v>0.63755480175394041</v>
      </c>
      <c r="M138" s="50">
        <f t="shared" si="18"/>
        <v>0.63167794340358552</v>
      </c>
      <c r="N138" s="50">
        <f t="shared" si="18"/>
        <v>0.63227758301883252</v>
      </c>
      <c r="O138" s="50">
        <f t="shared" si="18"/>
        <v>0.64621574372409718</v>
      </c>
      <c r="P138" s="50">
        <f t="shared" si="18"/>
        <v>0.65248223439103648</v>
      </c>
      <c r="Q138" s="50">
        <f t="shared" si="18"/>
        <v>0.64864884420654989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0.39399621938192841</v>
      </c>
      <c r="C139" s="52">
        <f t="shared" si="19"/>
        <v>0.32401266689092129</v>
      </c>
      <c r="D139" s="52">
        <f t="shared" si="19"/>
        <v>0.33091843522477976</v>
      </c>
      <c r="E139" s="52">
        <f t="shared" si="19"/>
        <v>0.27857079804997104</v>
      </c>
      <c r="F139" s="52">
        <f t="shared" si="19"/>
        <v>0.24265191549934292</v>
      </c>
      <c r="G139" s="52">
        <f t="shared" si="19"/>
        <v>0.21497283403805695</v>
      </c>
      <c r="H139" s="52">
        <f t="shared" si="19"/>
        <v>0.23113551866667345</v>
      </c>
      <c r="I139" s="52">
        <f t="shared" si="19"/>
        <v>0.24134130738707943</v>
      </c>
      <c r="J139" s="52">
        <f t="shared" si="19"/>
        <v>0.22766664144439197</v>
      </c>
      <c r="K139" s="52">
        <f t="shared" si="19"/>
        <v>0.23702749918246499</v>
      </c>
      <c r="L139" s="52">
        <f t="shared" si="19"/>
        <v>0.22965309990408919</v>
      </c>
      <c r="M139" s="52">
        <f t="shared" si="19"/>
        <v>0.21011526658929411</v>
      </c>
      <c r="N139" s="52">
        <f t="shared" si="19"/>
        <v>0.19248733786719205</v>
      </c>
      <c r="O139" s="52">
        <f t="shared" si="19"/>
        <v>0.17534291503133465</v>
      </c>
      <c r="P139" s="52">
        <f t="shared" si="19"/>
        <v>0.17778727717142165</v>
      </c>
      <c r="Q139" s="52">
        <f t="shared" si="19"/>
        <v>0.16563080146559855</v>
      </c>
    </row>
    <row r="140" spans="1:17" ht="11.45" customHeight="1" x14ac:dyDescent="0.25">
      <c r="A140" s="53" t="s">
        <v>58</v>
      </c>
      <c r="B140" s="52">
        <f t="shared" ref="B140:Q140" si="20">IF(B22=0,0,B22/B$17)</f>
        <v>9.8166953820041383E-2</v>
      </c>
      <c r="C140" s="52">
        <f t="shared" si="20"/>
        <v>0.11127137457159238</v>
      </c>
      <c r="D140" s="52">
        <f t="shared" si="20"/>
        <v>0.11219598219202573</v>
      </c>
      <c r="E140" s="52">
        <f t="shared" si="20"/>
        <v>0.13329546441809523</v>
      </c>
      <c r="F140" s="52">
        <f t="shared" si="20"/>
        <v>0.17498139213614475</v>
      </c>
      <c r="G140" s="52">
        <f t="shared" si="20"/>
        <v>0.18349003525592059</v>
      </c>
      <c r="H140" s="52">
        <f t="shared" si="20"/>
        <v>0.19535505430771563</v>
      </c>
      <c r="I140" s="52">
        <f t="shared" si="20"/>
        <v>0.21832060090541164</v>
      </c>
      <c r="J140" s="52">
        <f t="shared" si="20"/>
        <v>0.24335982995546998</v>
      </c>
      <c r="K140" s="52">
        <f t="shared" si="20"/>
        <v>0.24499801182985551</v>
      </c>
      <c r="L140" s="52">
        <f t="shared" si="20"/>
        <v>0.2574725424884175</v>
      </c>
      <c r="M140" s="52">
        <f t="shared" si="20"/>
        <v>0.28187334228836952</v>
      </c>
      <c r="N140" s="52">
        <f t="shared" si="20"/>
        <v>0.29708128776495313</v>
      </c>
      <c r="O140" s="52">
        <f t="shared" si="20"/>
        <v>0.29821971810185227</v>
      </c>
      <c r="P140" s="52">
        <f t="shared" si="20"/>
        <v>0.3052733984563013</v>
      </c>
      <c r="Q140" s="52">
        <f t="shared" si="20"/>
        <v>0.3228175529585316</v>
      </c>
    </row>
    <row r="141" spans="1:17" ht="11.45" customHeight="1" x14ac:dyDescent="0.25">
      <c r="A141" s="53" t="s">
        <v>57</v>
      </c>
      <c r="B141" s="52">
        <f t="shared" ref="B141:Q141" si="21">IF(B23=0,0,B23/B$17)</f>
        <v>0.11628090248019063</v>
      </c>
      <c r="C141" s="52">
        <f t="shared" si="21"/>
        <v>0.14889269444067271</v>
      </c>
      <c r="D141" s="52">
        <f t="shared" si="21"/>
        <v>0.16254657493210375</v>
      </c>
      <c r="E141" s="52">
        <f t="shared" si="21"/>
        <v>0.15297655675240235</v>
      </c>
      <c r="F141" s="52">
        <f t="shared" si="21"/>
        <v>0.15105949576465946</v>
      </c>
      <c r="G141" s="52">
        <f t="shared" si="21"/>
        <v>0.1604568867381867</v>
      </c>
      <c r="H141" s="52">
        <f t="shared" si="21"/>
        <v>0.16025677943521222</v>
      </c>
      <c r="I141" s="52">
        <f t="shared" si="21"/>
        <v>0.14209510885167254</v>
      </c>
      <c r="J141" s="52">
        <f t="shared" si="21"/>
        <v>0.12748045694070961</v>
      </c>
      <c r="K141" s="52">
        <f t="shared" si="21"/>
        <v>0.13631433492846415</v>
      </c>
      <c r="L141" s="52">
        <f t="shared" si="21"/>
        <v>0.13481424816314261</v>
      </c>
      <c r="M141" s="52">
        <f t="shared" si="21"/>
        <v>0.12582528004021865</v>
      </c>
      <c r="N141" s="52">
        <f t="shared" si="21"/>
        <v>0.12818075776010412</v>
      </c>
      <c r="O141" s="52">
        <f t="shared" si="21"/>
        <v>0.15497852722963135</v>
      </c>
      <c r="P141" s="52">
        <f t="shared" si="21"/>
        <v>0.14842115751112922</v>
      </c>
      <c r="Q141" s="52">
        <f t="shared" si="21"/>
        <v>0.1433229671524977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1.6113618872669122E-3</v>
      </c>
      <c r="G142" s="52">
        <f t="shared" si="22"/>
        <v>5.2914356544420324E-3</v>
      </c>
      <c r="H142" s="52">
        <f t="shared" si="22"/>
        <v>6.3337313499200612E-3</v>
      </c>
      <c r="I142" s="52">
        <f t="shared" si="22"/>
        <v>9.416762538711175E-3</v>
      </c>
      <c r="J142" s="52">
        <f t="shared" si="22"/>
        <v>8.2923396383178388E-3</v>
      </c>
      <c r="K142" s="52">
        <f t="shared" si="22"/>
        <v>1.148120049044195E-2</v>
      </c>
      <c r="L142" s="52">
        <f t="shared" si="22"/>
        <v>1.5614911198291215E-2</v>
      </c>
      <c r="M142" s="52">
        <f t="shared" si="22"/>
        <v>1.3864054485703214E-2</v>
      </c>
      <c r="N142" s="52">
        <f t="shared" si="22"/>
        <v>1.4528199626583194E-2</v>
      </c>
      <c r="O142" s="52">
        <f t="shared" si="22"/>
        <v>1.7674583361278813E-2</v>
      </c>
      <c r="P142" s="52">
        <f t="shared" si="22"/>
        <v>2.1000401252184334E-2</v>
      </c>
      <c r="Q142" s="52">
        <f t="shared" si="22"/>
        <v>1.6877522629921999E-2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0</v>
      </c>
      <c r="Q143" s="52">
        <f t="shared" si="23"/>
        <v>0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0.16943878597595827</v>
      </c>
      <c r="C145" s="50">
        <f t="shared" si="25"/>
        <v>0.17026479992732821</v>
      </c>
      <c r="D145" s="50">
        <f t="shared" si="25"/>
        <v>0.18399350470342174</v>
      </c>
      <c r="E145" s="50">
        <f t="shared" si="25"/>
        <v>0.14007996028184991</v>
      </c>
      <c r="F145" s="50">
        <f t="shared" si="25"/>
        <v>0.1210883842485484</v>
      </c>
      <c r="G145" s="50">
        <f t="shared" si="25"/>
        <v>0.11660711613967673</v>
      </c>
      <c r="H145" s="50">
        <f t="shared" si="25"/>
        <v>0.10614498549493329</v>
      </c>
      <c r="I145" s="50">
        <f t="shared" si="25"/>
        <v>0.11862844384789689</v>
      </c>
      <c r="J145" s="50">
        <f t="shared" si="25"/>
        <v>0.10127452945319906</v>
      </c>
      <c r="K145" s="50">
        <f t="shared" si="25"/>
        <v>0.10546538312553388</v>
      </c>
      <c r="L145" s="50">
        <f t="shared" si="25"/>
        <v>9.8382194647256491E-2</v>
      </c>
      <c r="M145" s="50">
        <f t="shared" si="25"/>
        <v>0.1073424511805548</v>
      </c>
      <c r="N145" s="50">
        <f t="shared" si="25"/>
        <v>9.0886920339241006E-2</v>
      </c>
      <c r="O145" s="50">
        <f t="shared" si="25"/>
        <v>9.4235067762046626E-2</v>
      </c>
      <c r="P145" s="50">
        <f t="shared" si="25"/>
        <v>8.4807591523678172E-2</v>
      </c>
      <c r="Q145" s="50">
        <f t="shared" si="25"/>
        <v>8.0742816223820985E-2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0.16943878597595827</v>
      </c>
      <c r="C147" s="52">
        <f t="shared" si="27"/>
        <v>0.17026479992732821</v>
      </c>
      <c r="D147" s="52">
        <f t="shared" si="27"/>
        <v>0.18399350470342174</v>
      </c>
      <c r="E147" s="52">
        <f t="shared" si="27"/>
        <v>0.14007996028184991</v>
      </c>
      <c r="F147" s="52">
        <f t="shared" si="27"/>
        <v>0.12060528671462642</v>
      </c>
      <c r="G147" s="52">
        <f t="shared" si="27"/>
        <v>0.11562937548510624</v>
      </c>
      <c r="H147" s="52">
        <f t="shared" si="27"/>
        <v>0.10454448893830857</v>
      </c>
      <c r="I147" s="52">
        <f t="shared" si="27"/>
        <v>0.11581893145120066</v>
      </c>
      <c r="J147" s="52">
        <f t="shared" si="27"/>
        <v>9.8690370877760669E-2</v>
      </c>
      <c r="K147" s="52">
        <f t="shared" si="27"/>
        <v>0.10160141880298765</v>
      </c>
      <c r="L147" s="52">
        <f t="shared" si="27"/>
        <v>9.2845293636802675E-2</v>
      </c>
      <c r="M147" s="52">
        <f t="shared" si="27"/>
        <v>0.1017587201657766</v>
      </c>
      <c r="N147" s="52">
        <f t="shared" si="27"/>
        <v>8.5463652137203971E-2</v>
      </c>
      <c r="O147" s="52">
        <f t="shared" si="27"/>
        <v>8.4512909279934476E-2</v>
      </c>
      <c r="P147" s="52">
        <f t="shared" si="27"/>
        <v>7.5461273251129279E-2</v>
      </c>
      <c r="Q147" s="52">
        <f t="shared" si="27"/>
        <v>7.2334700886903205E-2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4.8309753392198186E-4</v>
      </c>
      <c r="G149" s="52">
        <f t="shared" si="29"/>
        <v>9.7774065457047568E-4</v>
      </c>
      <c r="H149" s="52">
        <f t="shared" si="29"/>
        <v>1.6004965566247037E-3</v>
      </c>
      <c r="I149" s="52">
        <f t="shared" si="29"/>
        <v>2.8095123966962398E-3</v>
      </c>
      <c r="J149" s="52">
        <f t="shared" si="29"/>
        <v>2.5841585754383845E-3</v>
      </c>
      <c r="K149" s="52">
        <f t="shared" si="29"/>
        <v>3.8639643225462286E-3</v>
      </c>
      <c r="L149" s="52">
        <f t="shared" si="29"/>
        <v>5.5369010104538178E-3</v>
      </c>
      <c r="M149" s="52">
        <f t="shared" si="29"/>
        <v>5.5837310147781975E-3</v>
      </c>
      <c r="N149" s="52">
        <f t="shared" si="29"/>
        <v>5.4232682020370375E-3</v>
      </c>
      <c r="O149" s="52">
        <f t="shared" si="29"/>
        <v>9.7221584821121608E-3</v>
      </c>
      <c r="P149" s="52">
        <f t="shared" si="29"/>
        <v>9.3463182725489011E-3</v>
      </c>
      <c r="Q149" s="52">
        <f t="shared" si="29"/>
        <v>8.4081153369177878E-3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0.21478653862636909</v>
      </c>
      <c r="C151" s="56">
        <f t="shared" si="31"/>
        <v>0.23827789460947185</v>
      </c>
      <c r="D151" s="56">
        <f t="shared" si="31"/>
        <v>0.20326597841346727</v>
      </c>
      <c r="E151" s="56">
        <f t="shared" si="31"/>
        <v>0.2887896353237181</v>
      </c>
      <c r="F151" s="56">
        <f t="shared" si="31"/>
        <v>0.30263583122843102</v>
      </c>
      <c r="G151" s="56">
        <f t="shared" si="31"/>
        <v>0.31335563835795155</v>
      </c>
      <c r="H151" s="56">
        <f t="shared" si="31"/>
        <v>0.29505068979922289</v>
      </c>
      <c r="I151" s="56">
        <f t="shared" si="31"/>
        <v>0.26392219045140614</v>
      </c>
      <c r="J151" s="56">
        <f t="shared" si="31"/>
        <v>0.28535192830103756</v>
      </c>
      <c r="K151" s="56">
        <f t="shared" si="31"/>
        <v>0.25776079465126095</v>
      </c>
      <c r="L151" s="56">
        <f t="shared" si="31"/>
        <v>0.25635753421804408</v>
      </c>
      <c r="M151" s="56">
        <f t="shared" si="31"/>
        <v>0.25292230198209548</v>
      </c>
      <c r="N151" s="56">
        <f t="shared" si="31"/>
        <v>0.26850389550938003</v>
      </c>
      <c r="O151" s="56">
        <f t="shared" si="31"/>
        <v>0.24987820588490742</v>
      </c>
      <c r="P151" s="56">
        <f t="shared" si="31"/>
        <v>0.25394430741891966</v>
      </c>
      <c r="Q151" s="56">
        <f t="shared" si="31"/>
        <v>0.26237932490952076</v>
      </c>
    </row>
    <row r="152" spans="1:17" ht="11.45" customHeight="1" x14ac:dyDescent="0.25">
      <c r="A152" s="55" t="s">
        <v>27</v>
      </c>
      <c r="B152" s="54">
        <f t="shared" ref="B152:Q152" si="32">IF(B34=0,0,B34/B$17)</f>
        <v>5.9975179060487833E-2</v>
      </c>
      <c r="C152" s="54">
        <f t="shared" si="32"/>
        <v>5.6652846091335203E-2</v>
      </c>
      <c r="D152" s="54">
        <f t="shared" si="32"/>
        <v>5.5459801592789106E-2</v>
      </c>
      <c r="E152" s="54">
        <f t="shared" si="32"/>
        <v>5.7041327178636615E-2</v>
      </c>
      <c r="F152" s="54">
        <f t="shared" si="32"/>
        <v>6.2985924677131488E-2</v>
      </c>
      <c r="G152" s="54">
        <f t="shared" si="32"/>
        <v>5.494673516873614E-2</v>
      </c>
      <c r="H152" s="54">
        <f t="shared" si="32"/>
        <v>5.5814318356567971E-2</v>
      </c>
      <c r="I152" s="54">
        <f t="shared" si="32"/>
        <v>6.3015217003627333E-2</v>
      </c>
      <c r="J152" s="54">
        <f t="shared" si="32"/>
        <v>6.4535990160213538E-2</v>
      </c>
      <c r="K152" s="54">
        <f t="shared" si="32"/>
        <v>6.162647495166259E-2</v>
      </c>
      <c r="L152" s="54">
        <f t="shared" si="32"/>
        <v>6.0954698857199591E-2</v>
      </c>
      <c r="M152" s="54">
        <f t="shared" si="32"/>
        <v>6.3944289693733294E-2</v>
      </c>
      <c r="N152" s="54">
        <f t="shared" si="32"/>
        <v>6.5243318791868649E-2</v>
      </c>
      <c r="O152" s="54">
        <f t="shared" si="32"/>
        <v>6.3008717889919366E-2</v>
      </c>
      <c r="P152" s="54">
        <f t="shared" si="32"/>
        <v>6.2634223378342208E-2</v>
      </c>
      <c r="Q152" s="54">
        <f t="shared" si="32"/>
        <v>6.4842134578743854E-2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1.5657903296963135E-2</v>
      </c>
      <c r="C153" s="52">
        <f t="shared" si="33"/>
        <v>1.5526392568878814E-2</v>
      </c>
      <c r="D153" s="52">
        <f t="shared" si="33"/>
        <v>1.5095075458645767E-2</v>
      </c>
      <c r="E153" s="52">
        <f t="shared" si="33"/>
        <v>1.3666211395274092E-2</v>
      </c>
      <c r="F153" s="52">
        <f t="shared" si="33"/>
        <v>1.3188874795691946E-2</v>
      </c>
      <c r="G153" s="52">
        <f t="shared" si="33"/>
        <v>1.097553569647133E-2</v>
      </c>
      <c r="H153" s="52">
        <f t="shared" si="33"/>
        <v>9.2280893055480696E-3</v>
      </c>
      <c r="I153" s="52">
        <f t="shared" si="33"/>
        <v>8.4861357643769997E-3</v>
      </c>
      <c r="J153" s="52">
        <f t="shared" si="33"/>
        <v>6.9870589773610905E-3</v>
      </c>
      <c r="K153" s="52">
        <f t="shared" si="33"/>
        <v>5.8993867564561524E-3</v>
      </c>
      <c r="L153" s="52">
        <f t="shared" si="33"/>
        <v>4.6497815006219427E-3</v>
      </c>
      <c r="M153" s="52">
        <f t="shared" si="33"/>
        <v>5.0377371595438968E-3</v>
      </c>
      <c r="N153" s="52">
        <f t="shared" si="33"/>
        <v>4.5591228264117885E-3</v>
      </c>
      <c r="O153" s="52">
        <f t="shared" si="33"/>
        <v>4.3267807078995798E-3</v>
      </c>
      <c r="P153" s="52">
        <f t="shared" si="33"/>
        <v>3.3111321965934503E-3</v>
      </c>
      <c r="Q153" s="52">
        <f t="shared" si="33"/>
        <v>3.1646072192781354E-3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4.4317275763524698E-2</v>
      </c>
      <c r="C154" s="52">
        <f t="shared" si="34"/>
        <v>4.1126453522456391E-2</v>
      </c>
      <c r="D154" s="52">
        <f t="shared" si="34"/>
        <v>4.0364726134143339E-2</v>
      </c>
      <c r="E154" s="52">
        <f t="shared" si="34"/>
        <v>4.3375115783362519E-2</v>
      </c>
      <c r="F154" s="52">
        <f t="shared" si="34"/>
        <v>4.9797049881439542E-2</v>
      </c>
      <c r="G154" s="52">
        <f t="shared" si="34"/>
        <v>4.3971199472264806E-2</v>
      </c>
      <c r="H154" s="52">
        <f t="shared" si="34"/>
        <v>4.6586229051019903E-2</v>
      </c>
      <c r="I154" s="52">
        <f t="shared" si="34"/>
        <v>5.4529081239250335E-2</v>
      </c>
      <c r="J154" s="52">
        <f t="shared" si="34"/>
        <v>5.7548931182852439E-2</v>
      </c>
      <c r="K154" s="52">
        <f t="shared" si="34"/>
        <v>5.5727088195206442E-2</v>
      </c>
      <c r="L154" s="52">
        <f t="shared" si="34"/>
        <v>5.6304917356577652E-2</v>
      </c>
      <c r="M154" s="52">
        <f t="shared" si="34"/>
        <v>5.8906552534189402E-2</v>
      </c>
      <c r="N154" s="52">
        <f t="shared" si="34"/>
        <v>6.0684195965456857E-2</v>
      </c>
      <c r="O154" s="52">
        <f t="shared" si="34"/>
        <v>5.8681937182019778E-2</v>
      </c>
      <c r="P154" s="52">
        <f t="shared" si="34"/>
        <v>5.932309118174877E-2</v>
      </c>
      <c r="Q154" s="52">
        <f t="shared" si="34"/>
        <v>6.1677527359465717E-2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0.15481135956588124</v>
      </c>
      <c r="C158" s="50">
        <f t="shared" si="38"/>
        <v>0.18162504851813666</v>
      </c>
      <c r="D158" s="50">
        <f t="shared" si="38"/>
        <v>0.14780617682067815</v>
      </c>
      <c r="E158" s="50">
        <f t="shared" si="38"/>
        <v>0.23174830814508146</v>
      </c>
      <c r="F158" s="50">
        <f t="shared" si="38"/>
        <v>0.23964990655129956</v>
      </c>
      <c r="G158" s="50">
        <f t="shared" si="38"/>
        <v>0.25840890318921539</v>
      </c>
      <c r="H158" s="50">
        <f t="shared" si="38"/>
        <v>0.23923637144265494</v>
      </c>
      <c r="I158" s="50">
        <f t="shared" si="38"/>
        <v>0.2009069734477788</v>
      </c>
      <c r="J158" s="50">
        <f t="shared" si="38"/>
        <v>0.22081593814082404</v>
      </c>
      <c r="K158" s="50">
        <f t="shared" si="38"/>
        <v>0.19613431969959835</v>
      </c>
      <c r="L158" s="50">
        <f t="shared" si="38"/>
        <v>0.19540283536084446</v>
      </c>
      <c r="M158" s="50">
        <f t="shared" si="38"/>
        <v>0.18897801228836217</v>
      </c>
      <c r="N158" s="50">
        <f t="shared" si="38"/>
        <v>0.20326057671751133</v>
      </c>
      <c r="O158" s="50">
        <f t="shared" si="38"/>
        <v>0.18686948799498806</v>
      </c>
      <c r="P158" s="50">
        <f t="shared" si="38"/>
        <v>0.19131008404057748</v>
      </c>
      <c r="Q158" s="50">
        <f t="shared" si="38"/>
        <v>0.19753719033077694</v>
      </c>
    </row>
    <row r="159" spans="1:17" ht="11.45" customHeight="1" x14ac:dyDescent="0.25">
      <c r="A159" s="53" t="s">
        <v>23</v>
      </c>
      <c r="B159" s="52">
        <f t="shared" ref="B159:Q159" si="39">IF(B41=0,0,B41/B$17)</f>
        <v>7.5835299661877076E-2</v>
      </c>
      <c r="C159" s="52">
        <f t="shared" si="39"/>
        <v>8.5812813305544189E-2</v>
      </c>
      <c r="D159" s="52">
        <f t="shared" si="39"/>
        <v>7.5987430679061621E-2</v>
      </c>
      <c r="E159" s="52">
        <f t="shared" si="39"/>
        <v>0.12524173996201227</v>
      </c>
      <c r="F159" s="52">
        <f t="shared" si="39"/>
        <v>0.13204350394989584</v>
      </c>
      <c r="G159" s="52">
        <f t="shared" si="39"/>
        <v>0.13782807872458616</v>
      </c>
      <c r="H159" s="52">
        <f t="shared" si="39"/>
        <v>0.15131914584719341</v>
      </c>
      <c r="I159" s="52">
        <f t="shared" si="39"/>
        <v>0.14330167025935586</v>
      </c>
      <c r="J159" s="52">
        <f t="shared" si="39"/>
        <v>0.17424092782214029</v>
      </c>
      <c r="K159" s="52">
        <f t="shared" si="39"/>
        <v>0.15242868643655144</v>
      </c>
      <c r="L159" s="52">
        <f t="shared" si="39"/>
        <v>0.14743640225358387</v>
      </c>
      <c r="M159" s="52">
        <f t="shared" si="39"/>
        <v>0.14543322064801809</v>
      </c>
      <c r="N159" s="52">
        <f t="shared" si="39"/>
        <v>0.14195404432370243</v>
      </c>
      <c r="O159" s="52">
        <f t="shared" si="39"/>
        <v>0.14659778109959024</v>
      </c>
      <c r="P159" s="52">
        <f t="shared" si="39"/>
        <v>0.13357237840374933</v>
      </c>
      <c r="Q159" s="52">
        <f t="shared" si="39"/>
        <v>0.13250062507974705</v>
      </c>
    </row>
    <row r="160" spans="1:17" ht="11.45" customHeight="1" x14ac:dyDescent="0.25">
      <c r="A160" s="47" t="s">
        <v>22</v>
      </c>
      <c r="B160" s="46">
        <f t="shared" ref="B160:Q160" si="40">IF(B42=0,0,B42/B$17)</f>
        <v>7.8976059904004164E-2</v>
      </c>
      <c r="C160" s="46">
        <f t="shared" si="40"/>
        <v>9.5812235212592467E-2</v>
      </c>
      <c r="D160" s="46">
        <f t="shared" si="40"/>
        <v>7.1818746141616555E-2</v>
      </c>
      <c r="E160" s="46">
        <f t="shared" si="40"/>
        <v>0.10650656818306921</v>
      </c>
      <c r="F160" s="46">
        <f t="shared" si="40"/>
        <v>0.10760640260140375</v>
      </c>
      <c r="G160" s="46">
        <f t="shared" si="40"/>
        <v>0.12058082446462927</v>
      </c>
      <c r="H160" s="46">
        <f t="shared" si="40"/>
        <v>8.7917225595461543E-2</v>
      </c>
      <c r="I160" s="46">
        <f t="shared" si="40"/>
        <v>5.760530318842292E-2</v>
      </c>
      <c r="J160" s="46">
        <f t="shared" si="40"/>
        <v>4.6575010318683753E-2</v>
      </c>
      <c r="K160" s="46">
        <f t="shared" si="40"/>
        <v>4.3705633263046932E-2</v>
      </c>
      <c r="L160" s="46">
        <f t="shared" si="40"/>
        <v>4.7966433107260606E-2</v>
      </c>
      <c r="M160" s="46">
        <f t="shared" si="40"/>
        <v>4.3544791640344069E-2</v>
      </c>
      <c r="N160" s="46">
        <f t="shared" si="40"/>
        <v>6.130653239380892E-2</v>
      </c>
      <c r="O160" s="46">
        <f t="shared" si="40"/>
        <v>4.027170689539783E-2</v>
      </c>
      <c r="P160" s="46">
        <f t="shared" si="40"/>
        <v>5.773770563682816E-2</v>
      </c>
      <c r="Q160" s="46">
        <f t="shared" si="40"/>
        <v>6.5036565251029882E-2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2235210.0814906526</v>
      </c>
      <c r="C3" s="41">
        <f>TrRoad_act!C57</f>
        <v>2322929.8265696061</v>
      </c>
      <c r="D3" s="41">
        <f>TrRoad_act!D57</f>
        <v>2415630.1449110676</v>
      </c>
      <c r="E3" s="41">
        <f>TrRoad_act!E57</f>
        <v>2568658.3805386955</v>
      </c>
      <c r="F3" s="41">
        <f>TrRoad_act!F57</f>
        <v>2721548.93441321</v>
      </c>
      <c r="G3" s="41">
        <f>TrRoad_act!G57</f>
        <v>2821605.077897232</v>
      </c>
      <c r="H3" s="41">
        <f>TrRoad_act!H57</f>
        <v>2909663.7802597503</v>
      </c>
      <c r="I3" s="41">
        <f>TrRoad_act!I57</f>
        <v>3080656.3976175217</v>
      </c>
      <c r="J3" s="41">
        <f>TrRoad_act!J57</f>
        <v>3169309.6897098799</v>
      </c>
      <c r="K3" s="41">
        <f>TrRoad_act!K57</f>
        <v>3178468.1332998108</v>
      </c>
      <c r="L3" s="41">
        <f>TrRoad_act!L57</f>
        <v>3244816.8103071307</v>
      </c>
      <c r="M3" s="41">
        <f>TrRoad_act!M57</f>
        <v>3340358.8215089883</v>
      </c>
      <c r="N3" s="41">
        <f>TrRoad_act!N57</f>
        <v>3408217.9981774813</v>
      </c>
      <c r="O3" s="41">
        <f>TrRoad_act!O57</f>
        <v>3480119.6444475465</v>
      </c>
      <c r="P3" s="41">
        <f>TrRoad_act!P57</f>
        <v>3550140.7162628556</v>
      </c>
      <c r="Q3" s="41">
        <f>TrRoad_act!Q57</f>
        <v>3642751.6578110238</v>
      </c>
    </row>
    <row r="4" spans="1:17" ht="11.45" customHeight="1" x14ac:dyDescent="0.25">
      <c r="A4" s="25" t="s">
        <v>39</v>
      </c>
      <c r="B4" s="40">
        <f>TrRoad_act!B58</f>
        <v>2075067</v>
      </c>
      <c r="C4" s="40">
        <f>TrRoad_act!C58</f>
        <v>2169804</v>
      </c>
      <c r="D4" s="40">
        <f>TrRoad_act!D58</f>
        <v>2262203.0000000005</v>
      </c>
      <c r="E4" s="40">
        <f>TrRoad_act!E58</f>
        <v>2399230</v>
      </c>
      <c r="F4" s="40">
        <f>TrRoad_act!F58</f>
        <v>2527235</v>
      </c>
      <c r="G4" s="40">
        <f>TrRoad_act!G58</f>
        <v>2628281</v>
      </c>
      <c r="H4" s="40">
        <f>TrRoad_act!H58</f>
        <v>2691453</v>
      </c>
      <c r="I4" s="40">
        <f>TrRoad_act!I58</f>
        <v>2843535.9999999995</v>
      </c>
      <c r="J4" s="40">
        <f>TrRoad_act!J58</f>
        <v>2918400.0000000005</v>
      </c>
      <c r="K4" s="40">
        <f>TrRoad_act!K58</f>
        <v>2923186</v>
      </c>
      <c r="L4" s="40">
        <f>TrRoad_act!L58</f>
        <v>2994709.0000000005</v>
      </c>
      <c r="M4" s="40">
        <f>TrRoad_act!M58</f>
        <v>3070108</v>
      </c>
      <c r="N4" s="40">
        <f>TrRoad_act!N58</f>
        <v>3136145</v>
      </c>
      <c r="O4" s="40">
        <f>TrRoad_act!O58</f>
        <v>3208067.0000000005</v>
      </c>
      <c r="P4" s="40">
        <f>TrRoad_act!P58</f>
        <v>3278463</v>
      </c>
      <c r="Q4" s="40">
        <f>TrRoad_act!Q58</f>
        <v>3352433.0000000005</v>
      </c>
    </row>
    <row r="5" spans="1:17" ht="11.45" customHeight="1" x14ac:dyDescent="0.25">
      <c r="A5" s="23" t="s">
        <v>30</v>
      </c>
      <c r="B5" s="39">
        <f>TrRoad_act!B59</f>
        <v>70362</v>
      </c>
      <c r="C5" s="39">
        <f>TrRoad_act!C59</f>
        <v>71538</v>
      </c>
      <c r="D5" s="39">
        <f>TrRoad_act!D59</f>
        <v>73443</v>
      </c>
      <c r="E5" s="39">
        <f>TrRoad_act!E59</f>
        <v>76082</v>
      </c>
      <c r="F5" s="39">
        <f>TrRoad_act!F59</f>
        <v>75705</v>
      </c>
      <c r="G5" s="39">
        <f>TrRoad_act!G59</f>
        <v>75913</v>
      </c>
      <c r="H5" s="39">
        <f>TrRoad_act!H59</f>
        <v>76254</v>
      </c>
      <c r="I5" s="39">
        <f>TrRoad_act!I59</f>
        <v>90318</v>
      </c>
      <c r="J5" s="39">
        <f>TrRoad_act!J59</f>
        <v>106911</v>
      </c>
      <c r="K5" s="39">
        <f>TrRoad_act!K59</f>
        <v>117595</v>
      </c>
      <c r="L5" s="39">
        <f>TrRoad_act!L59</f>
        <v>125400</v>
      </c>
      <c r="M5" s="39">
        <f>TrRoad_act!M59</f>
        <v>131800</v>
      </c>
      <c r="N5" s="39">
        <f>TrRoad_act!N59</f>
        <v>139800</v>
      </c>
      <c r="O5" s="39">
        <f>TrRoad_act!O59</f>
        <v>147900</v>
      </c>
      <c r="P5" s="39">
        <f>TrRoad_act!P59</f>
        <v>154800</v>
      </c>
      <c r="Q5" s="39">
        <f>TrRoad_act!Q59</f>
        <v>163300</v>
      </c>
    </row>
    <row r="6" spans="1:17" ht="11.45" customHeight="1" x14ac:dyDescent="0.25">
      <c r="A6" s="19" t="s">
        <v>29</v>
      </c>
      <c r="B6" s="38">
        <f>TrRoad_act!B60</f>
        <v>1992700</v>
      </c>
      <c r="C6" s="38">
        <f>TrRoad_act!C60</f>
        <v>2085699.9999999998</v>
      </c>
      <c r="D6" s="38">
        <f>TrRoad_act!D60</f>
        <v>2174100.0000000005</v>
      </c>
      <c r="E6" s="38">
        <f>TrRoad_act!E60</f>
        <v>2309300</v>
      </c>
      <c r="F6" s="38">
        <f>TrRoad_act!F60</f>
        <v>2438400</v>
      </c>
      <c r="G6" s="38">
        <f>TrRoad_act!G60</f>
        <v>2538092</v>
      </c>
      <c r="H6" s="38">
        <f>TrRoad_act!H60</f>
        <v>2601444</v>
      </c>
      <c r="I6" s="38">
        <f>TrRoad_act!I60</f>
        <v>2738834.9999999995</v>
      </c>
      <c r="J6" s="38">
        <f>TrRoad_act!J60</f>
        <v>2798240.0000000005</v>
      </c>
      <c r="K6" s="38">
        <f>TrRoad_act!K60</f>
        <v>2791500</v>
      </c>
      <c r="L6" s="38">
        <f>TrRoad_act!L60</f>
        <v>2854852.0000000005</v>
      </c>
      <c r="M6" s="38">
        <f>TrRoad_act!M60</f>
        <v>2923657</v>
      </c>
      <c r="N6" s="38">
        <f>TrRoad_act!N60</f>
        <v>2981556</v>
      </c>
      <c r="O6" s="38">
        <f>TrRoad_act!O60</f>
        <v>3044908.0000000005</v>
      </c>
      <c r="P6" s="38">
        <f>TrRoad_act!P60</f>
        <v>3108260</v>
      </c>
      <c r="Q6" s="38">
        <f>TrRoad_act!Q60</f>
        <v>3173323.0000000005</v>
      </c>
    </row>
    <row r="7" spans="1:17" ht="11.45" customHeight="1" x14ac:dyDescent="0.25">
      <c r="A7" s="62" t="s">
        <v>59</v>
      </c>
      <c r="B7" s="42">
        <f>TrRoad_act!B61</f>
        <v>1548238</v>
      </c>
      <c r="C7" s="42">
        <f>TrRoad_act!C61</f>
        <v>1548237.9999999998</v>
      </c>
      <c r="D7" s="42">
        <f>TrRoad_act!D61</f>
        <v>1548238.0000000005</v>
      </c>
      <c r="E7" s="42">
        <f>TrRoad_act!E61</f>
        <v>1548238</v>
      </c>
      <c r="F7" s="42">
        <f>TrRoad_act!F61</f>
        <v>1550532</v>
      </c>
      <c r="G7" s="42">
        <f>TrRoad_act!G61</f>
        <v>1554926</v>
      </c>
      <c r="H7" s="42">
        <f>TrRoad_act!H61</f>
        <v>1493935</v>
      </c>
      <c r="I7" s="42">
        <f>TrRoad_act!I61</f>
        <v>1537180.9999999995</v>
      </c>
      <c r="J7" s="42">
        <f>TrRoad_act!J61</f>
        <v>1545111</v>
      </c>
      <c r="K7" s="42">
        <f>TrRoad_act!K61</f>
        <v>1498604</v>
      </c>
      <c r="L7" s="42">
        <f>TrRoad_act!L61</f>
        <v>1519546.0000000005</v>
      </c>
      <c r="M7" s="42">
        <f>TrRoad_act!M61</f>
        <v>1440010.9999999995</v>
      </c>
      <c r="N7" s="42">
        <f>TrRoad_act!N61</f>
        <v>1427576</v>
      </c>
      <c r="O7" s="42">
        <f>TrRoad_act!O61</f>
        <v>1424842.0000000005</v>
      </c>
      <c r="P7" s="42">
        <f>TrRoad_act!P61</f>
        <v>1405606.9999999995</v>
      </c>
      <c r="Q7" s="42">
        <f>TrRoad_act!Q61</f>
        <v>1402372.0000000005</v>
      </c>
    </row>
    <row r="8" spans="1:17" ht="11.45" customHeight="1" x14ac:dyDescent="0.25">
      <c r="A8" s="62" t="s">
        <v>58</v>
      </c>
      <c r="B8" s="42">
        <f>TrRoad_act!B62</f>
        <v>194462</v>
      </c>
      <c r="C8" s="42">
        <f>TrRoad_act!C62</f>
        <v>196877</v>
      </c>
      <c r="D8" s="42">
        <f>TrRoad_act!D62</f>
        <v>227363</v>
      </c>
      <c r="E8" s="42">
        <f>TrRoad_act!E62</f>
        <v>331952.00000000012</v>
      </c>
      <c r="F8" s="42">
        <f>TrRoad_act!F62</f>
        <v>428702.00000000012</v>
      </c>
      <c r="G8" s="42">
        <f>TrRoad_act!G62</f>
        <v>424728.00000000012</v>
      </c>
      <c r="H8" s="42">
        <f>TrRoad_act!H62</f>
        <v>516538</v>
      </c>
      <c r="I8" s="42">
        <f>TrRoad_act!I62</f>
        <v>623553</v>
      </c>
      <c r="J8" s="42">
        <f>TrRoad_act!J62</f>
        <v>707742.00000000035</v>
      </c>
      <c r="K8" s="42">
        <f>TrRoad_act!K62</f>
        <v>769726</v>
      </c>
      <c r="L8" s="42">
        <f>TrRoad_act!L62</f>
        <v>758419</v>
      </c>
      <c r="M8" s="42">
        <f>TrRoad_act!M62</f>
        <v>949545.00000000035</v>
      </c>
      <c r="N8" s="42">
        <f>TrRoad_act!N62</f>
        <v>982678</v>
      </c>
      <c r="O8" s="42">
        <f>TrRoad_act!O62</f>
        <v>1001978</v>
      </c>
      <c r="P8" s="42">
        <f>TrRoad_act!P62</f>
        <v>1001444.0000000003</v>
      </c>
      <c r="Q8" s="42">
        <f>TrRoad_act!Q62</f>
        <v>1036781</v>
      </c>
    </row>
    <row r="9" spans="1:17" ht="11.45" customHeight="1" x14ac:dyDescent="0.25">
      <c r="A9" s="62" t="s">
        <v>57</v>
      </c>
      <c r="B9" s="42">
        <f>TrRoad_act!B63</f>
        <v>250000</v>
      </c>
      <c r="C9" s="42">
        <f>TrRoad_act!C63</f>
        <v>340585</v>
      </c>
      <c r="D9" s="42">
        <f>TrRoad_act!D63</f>
        <v>398499</v>
      </c>
      <c r="E9" s="42">
        <f>TrRoad_act!E63</f>
        <v>429110</v>
      </c>
      <c r="F9" s="42">
        <f>TrRoad_act!F63</f>
        <v>453466</v>
      </c>
      <c r="G9" s="42">
        <f>TrRoad_act!G63</f>
        <v>537808</v>
      </c>
      <c r="H9" s="42">
        <f>TrRoad_act!H63</f>
        <v>565110</v>
      </c>
      <c r="I9" s="42">
        <f>TrRoad_act!I63</f>
        <v>541466</v>
      </c>
      <c r="J9" s="42">
        <f>TrRoad_act!J63</f>
        <v>511162</v>
      </c>
      <c r="K9" s="42">
        <f>TrRoad_act!K63</f>
        <v>474837</v>
      </c>
      <c r="L9" s="42">
        <f>TrRoad_act!L63</f>
        <v>505675</v>
      </c>
      <c r="M9" s="42">
        <f>TrRoad_act!M63</f>
        <v>469799</v>
      </c>
      <c r="N9" s="42">
        <f>TrRoad_act!N63</f>
        <v>500770</v>
      </c>
      <c r="O9" s="42">
        <f>TrRoad_act!O63</f>
        <v>541779</v>
      </c>
      <c r="P9" s="42">
        <f>TrRoad_act!P63</f>
        <v>596347</v>
      </c>
      <c r="Q9" s="42">
        <f>TrRoad_act!Q63</f>
        <v>639677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5700</v>
      </c>
      <c r="G10" s="42">
        <f>TrRoad_act!G64</f>
        <v>20630</v>
      </c>
      <c r="H10" s="42">
        <f>TrRoad_act!H64</f>
        <v>25861</v>
      </c>
      <c r="I10" s="42">
        <f>TrRoad_act!I64</f>
        <v>36635</v>
      </c>
      <c r="J10" s="42">
        <f>TrRoad_act!J64</f>
        <v>34225</v>
      </c>
      <c r="K10" s="42">
        <f>TrRoad_act!K64</f>
        <v>48333</v>
      </c>
      <c r="L10" s="42">
        <f>TrRoad_act!L64</f>
        <v>71212</v>
      </c>
      <c r="M10" s="42">
        <f>TrRoad_act!M64</f>
        <v>64302</v>
      </c>
      <c r="N10" s="42">
        <f>TrRoad_act!N64</f>
        <v>70532</v>
      </c>
      <c r="O10" s="42">
        <f>TrRoad_act!O64</f>
        <v>76309</v>
      </c>
      <c r="P10" s="42">
        <f>TrRoad_act!P64</f>
        <v>104862</v>
      </c>
      <c r="Q10" s="42">
        <f>TrRoad_act!Q64</f>
        <v>94493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0</v>
      </c>
      <c r="Q11" s="42">
        <f>TrRoad_act!Q65</f>
        <v>0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0</v>
      </c>
      <c r="N12" s="42">
        <f>TrRoad_act!N66</f>
        <v>0</v>
      </c>
      <c r="O12" s="42">
        <f>TrRoad_act!O66</f>
        <v>0</v>
      </c>
      <c r="P12" s="42">
        <f>TrRoad_act!P66</f>
        <v>0</v>
      </c>
      <c r="Q12" s="42">
        <f>TrRoad_act!Q66</f>
        <v>0</v>
      </c>
    </row>
    <row r="13" spans="1:17" ht="11.45" customHeight="1" x14ac:dyDescent="0.25">
      <c r="A13" s="19" t="s">
        <v>28</v>
      </c>
      <c r="B13" s="38">
        <f>TrRoad_act!B67</f>
        <v>12005</v>
      </c>
      <c r="C13" s="38">
        <f>TrRoad_act!C67</f>
        <v>12566</v>
      </c>
      <c r="D13" s="38">
        <f>TrRoad_act!D67</f>
        <v>14660</v>
      </c>
      <c r="E13" s="38">
        <f>TrRoad_act!E67</f>
        <v>13848</v>
      </c>
      <c r="F13" s="38">
        <f>TrRoad_act!F67</f>
        <v>13130</v>
      </c>
      <c r="G13" s="38">
        <f>TrRoad_act!G67</f>
        <v>14276</v>
      </c>
      <c r="H13" s="38">
        <f>TrRoad_act!H67</f>
        <v>13755</v>
      </c>
      <c r="I13" s="38">
        <f>TrRoad_act!I67</f>
        <v>14383</v>
      </c>
      <c r="J13" s="38">
        <f>TrRoad_act!J67</f>
        <v>13249</v>
      </c>
      <c r="K13" s="38">
        <f>TrRoad_act!K67</f>
        <v>14091</v>
      </c>
      <c r="L13" s="38">
        <f>TrRoad_act!L67</f>
        <v>14457</v>
      </c>
      <c r="M13" s="38">
        <f>TrRoad_act!M67</f>
        <v>14651</v>
      </c>
      <c r="N13" s="38">
        <f>TrRoad_act!N67</f>
        <v>14789</v>
      </c>
      <c r="O13" s="38">
        <f>TrRoad_act!O67</f>
        <v>15259</v>
      </c>
      <c r="P13" s="38">
        <f>TrRoad_act!P67</f>
        <v>15403</v>
      </c>
      <c r="Q13" s="38">
        <f>TrRoad_act!Q67</f>
        <v>15810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12005</v>
      </c>
      <c r="C15" s="37">
        <f>TrRoad_act!C69</f>
        <v>12566</v>
      </c>
      <c r="D15" s="37">
        <f>TrRoad_act!D69</f>
        <v>14660</v>
      </c>
      <c r="E15" s="37">
        <f>TrRoad_act!E69</f>
        <v>13848</v>
      </c>
      <c r="F15" s="37">
        <f>TrRoad_act!F69</f>
        <v>13030</v>
      </c>
      <c r="G15" s="37">
        <f>TrRoad_act!G69</f>
        <v>14017</v>
      </c>
      <c r="H15" s="37">
        <f>TrRoad_act!H69</f>
        <v>13285</v>
      </c>
      <c r="I15" s="37">
        <f>TrRoad_act!I69</f>
        <v>13683</v>
      </c>
      <c r="J15" s="37">
        <f>TrRoad_act!J69</f>
        <v>12540</v>
      </c>
      <c r="K15" s="37">
        <f>TrRoad_act!K69</f>
        <v>13124</v>
      </c>
      <c r="L15" s="37">
        <f>TrRoad_act!L69</f>
        <v>13124</v>
      </c>
      <c r="M15" s="37">
        <f>TrRoad_act!M69</f>
        <v>13366</v>
      </c>
      <c r="N15" s="37">
        <f>TrRoad_act!N69</f>
        <v>13469</v>
      </c>
      <c r="O15" s="37">
        <f>TrRoad_act!O69</f>
        <v>12638</v>
      </c>
      <c r="P15" s="37">
        <f>TrRoad_act!P69</f>
        <v>12504</v>
      </c>
      <c r="Q15" s="37">
        <f>TrRoad_act!Q69</f>
        <v>12812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100</v>
      </c>
      <c r="G17" s="37">
        <f>TrRoad_act!G71</f>
        <v>259</v>
      </c>
      <c r="H17" s="37">
        <f>TrRoad_act!H71</f>
        <v>470</v>
      </c>
      <c r="I17" s="37">
        <f>TrRoad_act!I71</f>
        <v>700</v>
      </c>
      <c r="J17" s="37">
        <f>TrRoad_act!J71</f>
        <v>700</v>
      </c>
      <c r="K17" s="37">
        <f>TrRoad_act!K71</f>
        <v>942</v>
      </c>
      <c r="L17" s="37">
        <f>TrRoad_act!L71</f>
        <v>1283</v>
      </c>
      <c r="M17" s="37">
        <f>TrRoad_act!M71</f>
        <v>1230</v>
      </c>
      <c r="N17" s="37">
        <f>TrRoad_act!N71</f>
        <v>1261</v>
      </c>
      <c r="O17" s="37">
        <f>TrRoad_act!O71</f>
        <v>2154</v>
      </c>
      <c r="P17" s="37">
        <f>TrRoad_act!P71</f>
        <v>2284</v>
      </c>
      <c r="Q17" s="37">
        <f>TrRoad_act!Q71</f>
        <v>2341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9</v>
      </c>
      <c r="K18" s="37">
        <f>TrRoad_act!K72</f>
        <v>25</v>
      </c>
      <c r="L18" s="37">
        <f>TrRoad_act!L72</f>
        <v>50</v>
      </c>
      <c r="M18" s="37">
        <f>TrRoad_act!M72</f>
        <v>55</v>
      </c>
      <c r="N18" s="37">
        <f>TrRoad_act!N72</f>
        <v>59</v>
      </c>
      <c r="O18" s="37">
        <f>TrRoad_act!O72</f>
        <v>467</v>
      </c>
      <c r="P18" s="37">
        <f>TrRoad_act!P72</f>
        <v>615</v>
      </c>
      <c r="Q18" s="37">
        <f>TrRoad_act!Q72</f>
        <v>657</v>
      </c>
    </row>
    <row r="19" spans="1:17" ht="11.45" customHeight="1" x14ac:dyDescent="0.25">
      <c r="A19" s="25" t="s">
        <v>18</v>
      </c>
      <c r="B19" s="40">
        <f>TrRoad_act!B73</f>
        <v>160143.08149065278</v>
      </c>
      <c r="C19" s="40">
        <f>TrRoad_act!C73</f>
        <v>153125.82656960614</v>
      </c>
      <c r="D19" s="40">
        <f>TrRoad_act!D73</f>
        <v>153427.14491106698</v>
      </c>
      <c r="E19" s="40">
        <f>TrRoad_act!E73</f>
        <v>169428.38053869567</v>
      </c>
      <c r="F19" s="40">
        <f>TrRoad_act!F73</f>
        <v>194313.93441321023</v>
      </c>
      <c r="G19" s="40">
        <f>TrRoad_act!G73</f>
        <v>193324.07789723185</v>
      </c>
      <c r="H19" s="40">
        <f>TrRoad_act!H73</f>
        <v>218210.78025975049</v>
      </c>
      <c r="I19" s="40">
        <f>TrRoad_act!I73</f>
        <v>237120.39761752205</v>
      </c>
      <c r="J19" s="40">
        <f>TrRoad_act!J73</f>
        <v>250909.6897098796</v>
      </c>
      <c r="K19" s="40">
        <f>TrRoad_act!K73</f>
        <v>255282.13329981087</v>
      </c>
      <c r="L19" s="40">
        <f>TrRoad_act!L73</f>
        <v>250107.81030713007</v>
      </c>
      <c r="M19" s="40">
        <f>TrRoad_act!M73</f>
        <v>270250.82150898839</v>
      </c>
      <c r="N19" s="40">
        <f>TrRoad_act!N73</f>
        <v>272072.99817748152</v>
      </c>
      <c r="O19" s="40">
        <f>TrRoad_act!O73</f>
        <v>272052.64444754581</v>
      </c>
      <c r="P19" s="40">
        <f>TrRoad_act!P73</f>
        <v>271677.71626285545</v>
      </c>
      <c r="Q19" s="40">
        <f>TrRoad_act!Q73</f>
        <v>290318.65781102312</v>
      </c>
    </row>
    <row r="20" spans="1:17" ht="11.45" customHeight="1" x14ac:dyDescent="0.25">
      <c r="A20" s="23" t="s">
        <v>27</v>
      </c>
      <c r="B20" s="39">
        <f>TrRoad_act!B74</f>
        <v>140840</v>
      </c>
      <c r="C20" s="39">
        <f>TrRoad_act!C74</f>
        <v>132389</v>
      </c>
      <c r="D20" s="39">
        <f>TrRoad_act!D74</f>
        <v>130545</v>
      </c>
      <c r="E20" s="39">
        <f>TrRoad_act!E74</f>
        <v>137342</v>
      </c>
      <c r="F20" s="39">
        <f>TrRoad_act!F74</f>
        <v>155406</v>
      </c>
      <c r="G20" s="39">
        <f>TrRoad_act!G74</f>
        <v>151772</v>
      </c>
      <c r="H20" s="39">
        <f>TrRoad_act!H74</f>
        <v>172381</v>
      </c>
      <c r="I20" s="39">
        <f>TrRoad_act!I74</f>
        <v>192982</v>
      </c>
      <c r="J20" s="39">
        <f>TrRoad_act!J74</f>
        <v>202549</v>
      </c>
      <c r="K20" s="39">
        <f>TrRoad_act!K74</f>
        <v>209527</v>
      </c>
      <c r="L20" s="39">
        <f>TrRoad_act!L74</f>
        <v>205416</v>
      </c>
      <c r="M20" s="39">
        <f>TrRoad_act!M74</f>
        <v>225347</v>
      </c>
      <c r="N20" s="39">
        <f>TrRoad_act!N74</f>
        <v>228741</v>
      </c>
      <c r="O20" s="39">
        <f>TrRoad_act!O74</f>
        <v>228693</v>
      </c>
      <c r="P20" s="39">
        <f>TrRoad_act!P74</f>
        <v>230132</v>
      </c>
      <c r="Q20" s="39">
        <f>TrRoad_act!Q74</f>
        <v>247670</v>
      </c>
    </row>
    <row r="21" spans="1:17" ht="11.45" customHeight="1" x14ac:dyDescent="0.25">
      <c r="A21" s="62" t="s">
        <v>59</v>
      </c>
      <c r="B21" s="42">
        <f>TrRoad_act!B75</f>
        <v>38366</v>
      </c>
      <c r="C21" s="42">
        <f>TrRoad_act!C75</f>
        <v>38366</v>
      </c>
      <c r="D21" s="42">
        <f>TrRoad_act!D75</f>
        <v>38364</v>
      </c>
      <c r="E21" s="42">
        <f>TrRoad_act!E75</f>
        <v>38343</v>
      </c>
      <c r="F21" s="42">
        <f>TrRoad_act!F75</f>
        <v>38135</v>
      </c>
      <c r="G21" s="42">
        <f>TrRoad_act!G75</f>
        <v>36120</v>
      </c>
      <c r="H21" s="42">
        <f>TrRoad_act!H75</f>
        <v>32617</v>
      </c>
      <c r="I21" s="42">
        <f>TrRoad_act!I75</f>
        <v>28912</v>
      </c>
      <c r="J21" s="42">
        <f>TrRoad_act!J75</f>
        <v>24665</v>
      </c>
      <c r="K21" s="42">
        <f>TrRoad_act!K75</f>
        <v>21421</v>
      </c>
      <c r="L21" s="42">
        <f>TrRoad_act!L75</f>
        <v>16463</v>
      </c>
      <c r="M21" s="42">
        <f>TrRoad_act!M75</f>
        <v>17649</v>
      </c>
      <c r="N21" s="42">
        <f>TrRoad_act!N75</f>
        <v>16629</v>
      </c>
      <c r="O21" s="42">
        <f>TrRoad_act!O75</f>
        <v>15608</v>
      </c>
      <c r="P21" s="42">
        <f>TrRoad_act!P75</f>
        <v>14588</v>
      </c>
      <c r="Q21" s="42">
        <f>TrRoad_act!Q75</f>
        <v>17568</v>
      </c>
    </row>
    <row r="22" spans="1:17" ht="11.45" customHeight="1" x14ac:dyDescent="0.25">
      <c r="A22" s="62" t="s">
        <v>58</v>
      </c>
      <c r="B22" s="42">
        <f>TrRoad_act!B76</f>
        <v>102474</v>
      </c>
      <c r="C22" s="42">
        <f>TrRoad_act!C76</f>
        <v>94023</v>
      </c>
      <c r="D22" s="42">
        <f>TrRoad_act!D76</f>
        <v>92181</v>
      </c>
      <c r="E22" s="42">
        <f>TrRoad_act!E76</f>
        <v>98999</v>
      </c>
      <c r="F22" s="42">
        <f>TrRoad_act!F76</f>
        <v>117271</v>
      </c>
      <c r="G22" s="42">
        <f>TrRoad_act!G76</f>
        <v>115652</v>
      </c>
      <c r="H22" s="42">
        <f>TrRoad_act!H76</f>
        <v>139764</v>
      </c>
      <c r="I22" s="42">
        <f>TrRoad_act!I76</f>
        <v>164070</v>
      </c>
      <c r="J22" s="42">
        <f>TrRoad_act!J76</f>
        <v>177884</v>
      </c>
      <c r="K22" s="42">
        <f>TrRoad_act!K76</f>
        <v>188106</v>
      </c>
      <c r="L22" s="42">
        <f>TrRoad_act!L76</f>
        <v>188953</v>
      </c>
      <c r="M22" s="42">
        <f>TrRoad_act!M76</f>
        <v>207698</v>
      </c>
      <c r="N22" s="42">
        <f>TrRoad_act!N76</f>
        <v>212112</v>
      </c>
      <c r="O22" s="42">
        <f>TrRoad_act!O76</f>
        <v>213085</v>
      </c>
      <c r="P22" s="42">
        <f>TrRoad_act!P76</f>
        <v>215544</v>
      </c>
      <c r="Q22" s="42">
        <f>TrRoad_act!Q76</f>
        <v>230102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0</v>
      </c>
      <c r="P25" s="42">
        <f>TrRoad_act!P79</f>
        <v>0</v>
      </c>
      <c r="Q25" s="42">
        <f>TrRoad_act!Q79</f>
        <v>0</v>
      </c>
    </row>
    <row r="26" spans="1:17" ht="11.45" customHeight="1" x14ac:dyDescent="0.25">
      <c r="A26" s="19" t="s">
        <v>24</v>
      </c>
      <c r="B26" s="38">
        <f>TrRoad_act!B80</f>
        <v>19303.081490652774</v>
      </c>
      <c r="C26" s="38">
        <f>TrRoad_act!C80</f>
        <v>20736.82656960615</v>
      </c>
      <c r="D26" s="38">
        <f>TrRoad_act!D80</f>
        <v>22882.144911066982</v>
      </c>
      <c r="E26" s="38">
        <f>TrRoad_act!E80</f>
        <v>32086.380538695681</v>
      </c>
      <c r="F26" s="38">
        <f>TrRoad_act!F80</f>
        <v>38907.934413210227</v>
      </c>
      <c r="G26" s="38">
        <f>TrRoad_act!G80</f>
        <v>41552.077897231851</v>
      </c>
      <c r="H26" s="38">
        <f>TrRoad_act!H80</f>
        <v>45829.7802597505</v>
      </c>
      <c r="I26" s="38">
        <f>TrRoad_act!I80</f>
        <v>44138.397617522045</v>
      </c>
      <c r="J26" s="38">
        <f>TrRoad_act!J80</f>
        <v>48360.689709879603</v>
      </c>
      <c r="K26" s="38">
        <f>TrRoad_act!K80</f>
        <v>45755.13329981087</v>
      </c>
      <c r="L26" s="38">
        <f>TrRoad_act!L80</f>
        <v>44691.810307130065</v>
      </c>
      <c r="M26" s="38">
        <f>TrRoad_act!M80</f>
        <v>44903.821508988382</v>
      </c>
      <c r="N26" s="38">
        <f>TrRoad_act!N80</f>
        <v>43331.998177481546</v>
      </c>
      <c r="O26" s="38">
        <f>TrRoad_act!O80</f>
        <v>43359.644447545812</v>
      </c>
      <c r="P26" s="38">
        <f>TrRoad_act!P80</f>
        <v>41545.716262855422</v>
      </c>
      <c r="Q26" s="38">
        <f>TrRoad_act!Q80</f>
        <v>42648.657811023135</v>
      </c>
    </row>
    <row r="27" spans="1:17" ht="11.45" customHeight="1" x14ac:dyDescent="0.25">
      <c r="A27" s="17" t="s">
        <v>23</v>
      </c>
      <c r="B27" s="37">
        <f>TrRoad_act!B81</f>
        <v>15590</v>
      </c>
      <c r="C27" s="37">
        <f>TrRoad_act!C81</f>
        <v>16788</v>
      </c>
      <c r="D27" s="37">
        <f>TrRoad_act!D81</f>
        <v>18743</v>
      </c>
      <c r="E27" s="37">
        <f>TrRoad_act!E81</f>
        <v>27867</v>
      </c>
      <c r="F27" s="37">
        <f>TrRoad_act!F81</f>
        <v>33990</v>
      </c>
      <c r="G27" s="37">
        <f>TrRoad_act!G81</f>
        <v>36478</v>
      </c>
      <c r="H27" s="37">
        <f>TrRoad_act!H81</f>
        <v>41469</v>
      </c>
      <c r="I27" s="37">
        <f>TrRoad_act!I81</f>
        <v>40305</v>
      </c>
      <c r="J27" s="37">
        <f>TrRoad_act!J81</f>
        <v>46102</v>
      </c>
      <c r="K27" s="37">
        <f>TrRoad_act!K81</f>
        <v>43647</v>
      </c>
      <c r="L27" s="37">
        <f>TrRoad_act!L81</f>
        <v>42371</v>
      </c>
      <c r="M27" s="37">
        <f>TrRoad_act!M81</f>
        <v>42208</v>
      </c>
      <c r="N27" s="37">
        <f>TrRoad_act!N81</f>
        <v>40821</v>
      </c>
      <c r="O27" s="37">
        <f>TrRoad_act!O81</f>
        <v>40192</v>
      </c>
      <c r="P27" s="37">
        <f>TrRoad_act!P81</f>
        <v>38594</v>
      </c>
      <c r="Q27" s="37">
        <f>TrRoad_act!Q81</f>
        <v>39278</v>
      </c>
    </row>
    <row r="28" spans="1:17" ht="11.45" customHeight="1" x14ac:dyDescent="0.25">
      <c r="A28" s="15" t="s">
        <v>22</v>
      </c>
      <c r="B28" s="36">
        <f>TrRoad_act!B82</f>
        <v>3713.0814906527744</v>
      </c>
      <c r="C28" s="36">
        <f>TrRoad_act!C82</f>
        <v>3948.8265696061512</v>
      </c>
      <c r="D28" s="36">
        <f>TrRoad_act!D82</f>
        <v>4139.144911066981</v>
      </c>
      <c r="E28" s="36">
        <f>TrRoad_act!E82</f>
        <v>4219.380538695681</v>
      </c>
      <c r="F28" s="36">
        <f>TrRoad_act!F82</f>
        <v>4917.9344132102242</v>
      </c>
      <c r="G28" s="36">
        <f>TrRoad_act!G82</f>
        <v>5074.0778972318476</v>
      </c>
      <c r="H28" s="36">
        <f>TrRoad_act!H82</f>
        <v>4360.7802597504979</v>
      </c>
      <c r="I28" s="36">
        <f>TrRoad_act!I82</f>
        <v>3833.3976175220428</v>
      </c>
      <c r="J28" s="36">
        <f>TrRoad_act!J82</f>
        <v>2258.689709879603</v>
      </c>
      <c r="K28" s="36">
        <f>TrRoad_act!K82</f>
        <v>2108.1332998108701</v>
      </c>
      <c r="L28" s="36">
        <f>TrRoad_act!L82</f>
        <v>2320.8103071300652</v>
      </c>
      <c r="M28" s="36">
        <f>TrRoad_act!M82</f>
        <v>2695.821508988382</v>
      </c>
      <c r="N28" s="36">
        <f>TrRoad_act!N82</f>
        <v>2510.9981774815456</v>
      </c>
      <c r="O28" s="36">
        <f>TrRoad_act!O82</f>
        <v>3167.6444475458115</v>
      </c>
      <c r="P28" s="36">
        <f>TrRoad_act!P82</f>
        <v>2951.716262855422</v>
      </c>
      <c r="Q28" s="36">
        <f>TrRoad_act!Q82</f>
        <v>3370.6578110231317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137812</v>
      </c>
      <c r="D30" s="41">
        <f>TrRoad_act!D111</f>
        <v>155395</v>
      </c>
      <c r="E30" s="41">
        <f>TrRoad_act!E111</f>
        <v>244785</v>
      </c>
      <c r="F30" s="41">
        <f>TrRoad_act!F111</f>
        <v>250509</v>
      </c>
      <c r="G30" s="41">
        <f>TrRoad_act!G111</f>
        <v>185229.99999999997</v>
      </c>
      <c r="H30" s="41">
        <f>TrRoad_act!H111</f>
        <v>272205</v>
      </c>
      <c r="I30" s="41">
        <f>TrRoad_act!I111</f>
        <v>405065</v>
      </c>
      <c r="J30" s="41">
        <f>TrRoad_act!J111</f>
        <v>379686</v>
      </c>
      <c r="K30" s="41">
        <f>TrRoad_act!K111</f>
        <v>245285</v>
      </c>
      <c r="L30" s="41">
        <f>TrRoad_act!L111</f>
        <v>222991</v>
      </c>
      <c r="M30" s="41">
        <f>TrRoad_act!M111</f>
        <v>365786</v>
      </c>
      <c r="N30" s="41">
        <f>TrRoad_act!N111</f>
        <v>243151</v>
      </c>
      <c r="O30" s="41">
        <f>TrRoad_act!O111</f>
        <v>251622.99999999997</v>
      </c>
      <c r="P30" s="41">
        <f>TrRoad_act!P111</f>
        <v>255034</v>
      </c>
      <c r="Q30" s="41">
        <f>TrRoad_act!Q111</f>
        <v>326110</v>
      </c>
    </row>
    <row r="31" spans="1:17" ht="11.45" customHeight="1" x14ac:dyDescent="0.25">
      <c r="A31" s="25" t="s">
        <v>39</v>
      </c>
      <c r="B31" s="40"/>
      <c r="C31" s="40">
        <f>TrRoad_act!C112</f>
        <v>131605</v>
      </c>
      <c r="D31" s="40">
        <f>TrRoad_act!D112</f>
        <v>148336</v>
      </c>
      <c r="E31" s="40">
        <f>TrRoad_act!E112</f>
        <v>218434</v>
      </c>
      <c r="F31" s="40">
        <f>TrRoad_act!F112</f>
        <v>211987</v>
      </c>
      <c r="G31" s="40">
        <f>TrRoad_act!G112</f>
        <v>171929.99999999997</v>
      </c>
      <c r="H31" s="40">
        <f>TrRoad_act!H112</f>
        <v>234450</v>
      </c>
      <c r="I31" s="40">
        <f>TrRoad_act!I112</f>
        <v>370383</v>
      </c>
      <c r="J31" s="40">
        <f>TrRoad_act!J112</f>
        <v>350171</v>
      </c>
      <c r="K31" s="40">
        <f>TrRoad_act!K112</f>
        <v>222082</v>
      </c>
      <c r="L31" s="40">
        <f>TrRoad_act!L112</f>
        <v>209210</v>
      </c>
      <c r="M31" s="40">
        <f>TrRoad_act!M112</f>
        <v>330948</v>
      </c>
      <c r="N31" s="40">
        <f>TrRoad_act!N112</f>
        <v>222854</v>
      </c>
      <c r="O31" s="40">
        <f>TrRoad_act!O112</f>
        <v>233718.99999999997</v>
      </c>
      <c r="P31" s="40">
        <f>TrRoad_act!P112</f>
        <v>236447</v>
      </c>
      <c r="Q31" s="40">
        <f>TrRoad_act!Q112</f>
        <v>287969</v>
      </c>
    </row>
    <row r="32" spans="1:17" ht="11.45" customHeight="1" x14ac:dyDescent="0.25">
      <c r="A32" s="23" t="s">
        <v>30</v>
      </c>
      <c r="B32" s="39"/>
      <c r="C32" s="39">
        <f>TrRoad_act!C113</f>
        <v>2923</v>
      </c>
      <c r="D32" s="39">
        <f>TrRoad_act!D113</f>
        <v>3901</v>
      </c>
      <c r="E32" s="39">
        <f>TrRoad_act!E113</f>
        <v>4899</v>
      </c>
      <c r="F32" s="39">
        <f>TrRoad_act!F113</f>
        <v>1002</v>
      </c>
      <c r="G32" s="39">
        <f>TrRoad_act!G113</f>
        <v>1759</v>
      </c>
      <c r="H32" s="39">
        <f>TrRoad_act!H113</f>
        <v>1939</v>
      </c>
      <c r="I32" s="39">
        <f>TrRoad_act!I113</f>
        <v>19922</v>
      </c>
      <c r="J32" s="39">
        <f>TrRoad_act!J113</f>
        <v>23512</v>
      </c>
      <c r="K32" s="39">
        <f>TrRoad_act!K113</f>
        <v>16097</v>
      </c>
      <c r="L32" s="39">
        <f>TrRoad_act!L113</f>
        <v>12535</v>
      </c>
      <c r="M32" s="39">
        <f>TrRoad_act!M113</f>
        <v>10848</v>
      </c>
      <c r="N32" s="39">
        <f>TrRoad_act!N113</f>
        <v>13070</v>
      </c>
      <c r="O32" s="39">
        <f>TrRoad_act!O113</f>
        <v>13358</v>
      </c>
      <c r="P32" s="39">
        <f>TrRoad_act!P113</f>
        <v>11946</v>
      </c>
      <c r="Q32" s="39">
        <f>TrRoad_act!Q113</f>
        <v>14177</v>
      </c>
    </row>
    <row r="33" spans="1:17" ht="11.45" customHeight="1" x14ac:dyDescent="0.25">
      <c r="A33" s="19" t="s">
        <v>29</v>
      </c>
      <c r="B33" s="38"/>
      <c r="C33" s="38">
        <f>TrRoad_act!C114</f>
        <v>127333</v>
      </c>
      <c r="D33" s="38">
        <f>TrRoad_act!D114</f>
        <v>141512</v>
      </c>
      <c r="E33" s="38">
        <f>TrRoad_act!E114</f>
        <v>213480</v>
      </c>
      <c r="F33" s="38">
        <f>TrRoad_act!F114</f>
        <v>210803</v>
      </c>
      <c r="G33" s="38">
        <f>TrRoad_act!G114</f>
        <v>168101.99999999997</v>
      </c>
      <c r="H33" s="38">
        <f>TrRoad_act!H114</f>
        <v>232095</v>
      </c>
      <c r="I33" s="38">
        <f>TrRoad_act!I114</f>
        <v>348887</v>
      </c>
      <c r="J33" s="38">
        <f>TrRoad_act!J114</f>
        <v>326595</v>
      </c>
      <c r="K33" s="38">
        <f>TrRoad_act!K114</f>
        <v>204454</v>
      </c>
      <c r="L33" s="38">
        <f>TrRoad_act!L114</f>
        <v>195380</v>
      </c>
      <c r="M33" s="38">
        <f>TrRoad_act!M114</f>
        <v>318955</v>
      </c>
      <c r="N33" s="38">
        <f>TrRoad_act!N114</f>
        <v>208768</v>
      </c>
      <c r="O33" s="38">
        <f>TrRoad_act!O114</f>
        <v>219018.99999999997</v>
      </c>
      <c r="P33" s="38">
        <f>TrRoad_act!P114</f>
        <v>223486</v>
      </c>
      <c r="Q33" s="38">
        <f>TrRoad_act!Q114</f>
        <v>272521</v>
      </c>
    </row>
    <row r="34" spans="1:17" ht="11.45" customHeight="1" x14ac:dyDescent="0.25">
      <c r="A34" s="62" t="s">
        <v>59</v>
      </c>
      <c r="B34" s="42"/>
      <c r="C34" s="42">
        <f>TrRoad_act!C115</f>
        <v>985</v>
      </c>
      <c r="D34" s="42">
        <f>TrRoad_act!D115</f>
        <v>21761</v>
      </c>
      <c r="E34" s="42">
        <f>TrRoad_act!E115</f>
        <v>49538</v>
      </c>
      <c r="F34" s="42">
        <f>TrRoad_act!F115</f>
        <v>55920</v>
      </c>
      <c r="G34" s="42">
        <f>TrRoad_act!G115</f>
        <v>28687.999999999971</v>
      </c>
      <c r="H34" s="42">
        <f>TrRoad_act!H115</f>
        <v>72013</v>
      </c>
      <c r="I34" s="42">
        <f>TrRoad_act!I115</f>
        <v>192704</v>
      </c>
      <c r="J34" s="42">
        <f>TrRoad_act!J115</f>
        <v>184126</v>
      </c>
      <c r="K34" s="42">
        <f>TrRoad_act!K115</f>
        <v>76266</v>
      </c>
      <c r="L34" s="42">
        <f>TrRoad_act!L115</f>
        <v>57832</v>
      </c>
      <c r="M34" s="42">
        <f>TrRoad_act!M115</f>
        <v>90971</v>
      </c>
      <c r="N34" s="42">
        <f>TrRoad_act!N115</f>
        <v>56535</v>
      </c>
      <c r="O34" s="42">
        <f>TrRoad_act!O115</f>
        <v>59984.999999999971</v>
      </c>
      <c r="P34" s="42">
        <f>TrRoad_act!P115</f>
        <v>35364</v>
      </c>
      <c r="Q34" s="42">
        <f>TrRoad_act!Q115</f>
        <v>56995</v>
      </c>
    </row>
    <row r="35" spans="1:17" ht="11.45" customHeight="1" x14ac:dyDescent="0.25">
      <c r="A35" s="62" t="s">
        <v>58</v>
      </c>
      <c r="B35" s="42"/>
      <c r="C35" s="42">
        <f>TrRoad_act!C116</f>
        <v>10763</v>
      </c>
      <c r="D35" s="42">
        <f>TrRoad_act!D116</f>
        <v>36837</v>
      </c>
      <c r="E35" s="42">
        <f>TrRoad_act!E116</f>
        <v>108331</v>
      </c>
      <c r="F35" s="42">
        <f>TrRoad_act!F116</f>
        <v>101489</v>
      </c>
      <c r="G35" s="42">
        <f>TrRoad_act!G116</f>
        <v>18332</v>
      </c>
      <c r="H35" s="42">
        <f>TrRoad_act!H116</f>
        <v>106250</v>
      </c>
      <c r="I35" s="42">
        <f>TrRoad_act!I116</f>
        <v>145225</v>
      </c>
      <c r="J35" s="42">
        <f>TrRoad_act!J116</f>
        <v>142469</v>
      </c>
      <c r="K35" s="42">
        <f>TrRoad_act!K116</f>
        <v>110805</v>
      </c>
      <c r="L35" s="42">
        <f>TrRoad_act!L116</f>
        <v>35148</v>
      </c>
      <c r="M35" s="42">
        <f>TrRoad_act!M116</f>
        <v>207678</v>
      </c>
      <c r="N35" s="42">
        <f>TrRoad_act!N116</f>
        <v>54049</v>
      </c>
      <c r="O35" s="42">
        <f>TrRoad_act!O116</f>
        <v>50228</v>
      </c>
      <c r="P35" s="42">
        <f>TrRoad_act!P116</f>
        <v>46793</v>
      </c>
      <c r="Q35" s="42">
        <f>TrRoad_act!Q116</f>
        <v>121103</v>
      </c>
    </row>
    <row r="36" spans="1:17" ht="11.45" customHeight="1" x14ac:dyDescent="0.25">
      <c r="A36" s="62" t="s">
        <v>57</v>
      </c>
      <c r="B36" s="42"/>
      <c r="C36" s="42">
        <f>TrRoad_act!C117</f>
        <v>115585</v>
      </c>
      <c r="D36" s="42">
        <f>TrRoad_act!D117</f>
        <v>82914</v>
      </c>
      <c r="E36" s="42">
        <f>TrRoad_act!E117</f>
        <v>55611</v>
      </c>
      <c r="F36" s="42">
        <f>TrRoad_act!F117</f>
        <v>47694</v>
      </c>
      <c r="G36" s="42">
        <f>TrRoad_act!G117</f>
        <v>106139</v>
      </c>
      <c r="H36" s="42">
        <f>TrRoad_act!H117</f>
        <v>48527</v>
      </c>
      <c r="I36" s="42">
        <f>TrRoad_act!I117</f>
        <v>0</v>
      </c>
      <c r="J36" s="42">
        <f>TrRoad_act!J117</f>
        <v>0</v>
      </c>
      <c r="K36" s="42">
        <f>TrRoad_act!K117</f>
        <v>3275</v>
      </c>
      <c r="L36" s="42">
        <f>TrRoad_act!L117</f>
        <v>79521</v>
      </c>
      <c r="M36" s="42">
        <f>TrRoad_act!M117</f>
        <v>20180</v>
      </c>
      <c r="N36" s="42">
        <f>TrRoad_act!N117</f>
        <v>91954</v>
      </c>
      <c r="O36" s="42">
        <f>TrRoad_act!O117</f>
        <v>103029</v>
      </c>
      <c r="P36" s="42">
        <f>TrRoad_act!P117</f>
        <v>112776</v>
      </c>
      <c r="Q36" s="42">
        <f>TrRoad_act!Q117</f>
        <v>94252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5700</v>
      </c>
      <c r="G37" s="42">
        <f>TrRoad_act!G118</f>
        <v>14943</v>
      </c>
      <c r="H37" s="42">
        <f>TrRoad_act!H118</f>
        <v>5305</v>
      </c>
      <c r="I37" s="42">
        <f>TrRoad_act!I118</f>
        <v>10958</v>
      </c>
      <c r="J37" s="42">
        <f>TrRoad_act!J118</f>
        <v>0</v>
      </c>
      <c r="K37" s="42">
        <f>TrRoad_act!K118</f>
        <v>14108</v>
      </c>
      <c r="L37" s="42">
        <f>TrRoad_act!L118</f>
        <v>22879</v>
      </c>
      <c r="M37" s="42">
        <f>TrRoad_act!M118</f>
        <v>126</v>
      </c>
      <c r="N37" s="42">
        <f>TrRoad_act!N118</f>
        <v>6230</v>
      </c>
      <c r="O37" s="42">
        <f>TrRoad_act!O118</f>
        <v>5777</v>
      </c>
      <c r="P37" s="42">
        <f>TrRoad_act!P118</f>
        <v>28553</v>
      </c>
      <c r="Q37" s="42">
        <f>TrRoad_act!Q118</f>
        <v>171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0</v>
      </c>
      <c r="Q38" s="42">
        <f>TrRoad_act!Q119</f>
        <v>0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0</v>
      </c>
      <c r="N39" s="42">
        <f>TrRoad_act!N120</f>
        <v>0</v>
      </c>
      <c r="O39" s="42">
        <f>TrRoad_act!O120</f>
        <v>0</v>
      </c>
      <c r="P39" s="42">
        <f>TrRoad_act!P120</f>
        <v>0</v>
      </c>
      <c r="Q39" s="42">
        <f>TrRoad_act!Q120</f>
        <v>0</v>
      </c>
    </row>
    <row r="40" spans="1:17" ht="11.45" customHeight="1" x14ac:dyDescent="0.25">
      <c r="A40" s="19" t="s">
        <v>28</v>
      </c>
      <c r="B40" s="38"/>
      <c r="C40" s="38">
        <f>TrRoad_act!C121</f>
        <v>1349</v>
      </c>
      <c r="D40" s="38">
        <f>TrRoad_act!D121</f>
        <v>2923</v>
      </c>
      <c r="E40" s="38">
        <f>TrRoad_act!E121</f>
        <v>55</v>
      </c>
      <c r="F40" s="38">
        <f>TrRoad_act!F121</f>
        <v>182</v>
      </c>
      <c r="G40" s="38">
        <f>TrRoad_act!G121</f>
        <v>2069</v>
      </c>
      <c r="H40" s="38">
        <f>TrRoad_act!H121</f>
        <v>416</v>
      </c>
      <c r="I40" s="38">
        <f>TrRoad_act!I121</f>
        <v>1574</v>
      </c>
      <c r="J40" s="38">
        <f>TrRoad_act!J121</f>
        <v>64</v>
      </c>
      <c r="K40" s="38">
        <f>TrRoad_act!K121</f>
        <v>1531</v>
      </c>
      <c r="L40" s="38">
        <f>TrRoad_act!L121</f>
        <v>1295</v>
      </c>
      <c r="M40" s="38">
        <f>TrRoad_act!M121</f>
        <v>1145</v>
      </c>
      <c r="N40" s="38">
        <f>TrRoad_act!N121</f>
        <v>1016</v>
      </c>
      <c r="O40" s="38">
        <f>TrRoad_act!O121</f>
        <v>1342</v>
      </c>
      <c r="P40" s="38">
        <f>TrRoad_act!P121</f>
        <v>1015</v>
      </c>
      <c r="Q40" s="38">
        <f>TrRoad_act!Q121</f>
        <v>1271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1349</v>
      </c>
      <c r="D42" s="37">
        <f>TrRoad_act!D123</f>
        <v>2923</v>
      </c>
      <c r="E42" s="37">
        <f>TrRoad_act!E123</f>
        <v>55</v>
      </c>
      <c r="F42" s="37">
        <f>TrRoad_act!F123</f>
        <v>82</v>
      </c>
      <c r="G42" s="37">
        <f>TrRoad_act!G123</f>
        <v>1910</v>
      </c>
      <c r="H42" s="37">
        <f>TrRoad_act!H123</f>
        <v>204</v>
      </c>
      <c r="I42" s="37">
        <f>TrRoad_act!I123</f>
        <v>1341</v>
      </c>
      <c r="J42" s="37">
        <f>TrRoad_act!J123</f>
        <v>50</v>
      </c>
      <c r="K42" s="37">
        <f>TrRoad_act!K123</f>
        <v>1265</v>
      </c>
      <c r="L42" s="37">
        <f>TrRoad_act!L123</f>
        <v>917</v>
      </c>
      <c r="M42" s="37">
        <f>TrRoad_act!M123</f>
        <v>1140</v>
      </c>
      <c r="N42" s="37">
        <f>TrRoad_act!N123</f>
        <v>980</v>
      </c>
      <c r="O42" s="37">
        <f>TrRoad_act!O123</f>
        <v>25</v>
      </c>
      <c r="P42" s="37">
        <f>TrRoad_act!P123</f>
        <v>699</v>
      </c>
      <c r="Q42" s="37">
        <f>TrRoad_act!Q123</f>
        <v>1120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100</v>
      </c>
      <c r="G44" s="37">
        <f>TrRoad_act!G125</f>
        <v>159</v>
      </c>
      <c r="H44" s="37">
        <f>TrRoad_act!H125</f>
        <v>212</v>
      </c>
      <c r="I44" s="37">
        <f>TrRoad_act!I125</f>
        <v>233</v>
      </c>
      <c r="J44" s="37">
        <f>TrRoad_act!J125</f>
        <v>5</v>
      </c>
      <c r="K44" s="37">
        <f>TrRoad_act!K125</f>
        <v>250</v>
      </c>
      <c r="L44" s="37">
        <f>TrRoad_act!L125</f>
        <v>353</v>
      </c>
      <c r="M44" s="37">
        <f>TrRoad_act!M125</f>
        <v>0</v>
      </c>
      <c r="N44" s="37">
        <f>TrRoad_act!N125</f>
        <v>31</v>
      </c>
      <c r="O44" s="37">
        <f>TrRoad_act!O125</f>
        <v>909</v>
      </c>
      <c r="P44" s="37">
        <f>TrRoad_act!P125</f>
        <v>166</v>
      </c>
      <c r="Q44" s="37">
        <f>TrRoad_act!Q125</f>
        <v>104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9</v>
      </c>
      <c r="K45" s="37">
        <f>TrRoad_act!K126</f>
        <v>16</v>
      </c>
      <c r="L45" s="37">
        <f>TrRoad_act!L126</f>
        <v>25</v>
      </c>
      <c r="M45" s="37">
        <f>TrRoad_act!M126</f>
        <v>5</v>
      </c>
      <c r="N45" s="37">
        <f>TrRoad_act!N126</f>
        <v>5</v>
      </c>
      <c r="O45" s="37">
        <f>TrRoad_act!O126</f>
        <v>408</v>
      </c>
      <c r="P45" s="37">
        <f>TrRoad_act!P126</f>
        <v>150</v>
      </c>
      <c r="Q45" s="37">
        <f>TrRoad_act!Q126</f>
        <v>47</v>
      </c>
    </row>
    <row r="46" spans="1:17" ht="11.45" customHeight="1" x14ac:dyDescent="0.25">
      <c r="A46" s="25" t="s">
        <v>18</v>
      </c>
      <c r="B46" s="40"/>
      <c r="C46" s="40">
        <f>TrRoad_act!C127</f>
        <v>6207</v>
      </c>
      <c r="D46" s="40">
        <f>TrRoad_act!D127</f>
        <v>7059</v>
      </c>
      <c r="E46" s="40">
        <f>TrRoad_act!E127</f>
        <v>26351</v>
      </c>
      <c r="F46" s="40">
        <f>TrRoad_act!F127</f>
        <v>38522</v>
      </c>
      <c r="G46" s="40">
        <f>TrRoad_act!G127</f>
        <v>13300</v>
      </c>
      <c r="H46" s="40">
        <f>TrRoad_act!H127</f>
        <v>37755</v>
      </c>
      <c r="I46" s="40">
        <f>TrRoad_act!I127</f>
        <v>34682</v>
      </c>
      <c r="J46" s="40">
        <f>TrRoad_act!J127</f>
        <v>29515</v>
      </c>
      <c r="K46" s="40">
        <f>TrRoad_act!K127</f>
        <v>23203</v>
      </c>
      <c r="L46" s="40">
        <f>TrRoad_act!L127</f>
        <v>13781</v>
      </c>
      <c r="M46" s="40">
        <f>TrRoad_act!M127</f>
        <v>34838</v>
      </c>
      <c r="N46" s="40">
        <f>TrRoad_act!N127</f>
        <v>20297</v>
      </c>
      <c r="O46" s="40">
        <f>TrRoad_act!O127</f>
        <v>17904</v>
      </c>
      <c r="P46" s="40">
        <f>TrRoad_act!P127</f>
        <v>18587</v>
      </c>
      <c r="Q46" s="40">
        <f>TrRoad_act!Q127</f>
        <v>38141</v>
      </c>
    </row>
    <row r="47" spans="1:17" ht="11.45" customHeight="1" x14ac:dyDescent="0.25">
      <c r="A47" s="23" t="s">
        <v>27</v>
      </c>
      <c r="B47" s="39"/>
      <c r="C47" s="39">
        <f>TrRoad_act!C128</f>
        <v>2039</v>
      </c>
      <c r="D47" s="39">
        <f>TrRoad_act!D128</f>
        <v>3650</v>
      </c>
      <c r="E47" s="39">
        <f>TrRoad_act!E128</f>
        <v>16193</v>
      </c>
      <c r="F47" s="39">
        <f>TrRoad_act!F128</f>
        <v>28247</v>
      </c>
      <c r="G47" s="39">
        <f>TrRoad_act!G128</f>
        <v>7280</v>
      </c>
      <c r="H47" s="39">
        <f>TrRoad_act!H128</f>
        <v>32519</v>
      </c>
      <c r="I47" s="39">
        <f>TrRoad_act!I128</f>
        <v>33164</v>
      </c>
      <c r="J47" s="39">
        <f>TrRoad_act!J128</f>
        <v>23175</v>
      </c>
      <c r="K47" s="39">
        <f>TrRoad_act!K128</f>
        <v>20118</v>
      </c>
      <c r="L47" s="39">
        <f>TrRoad_act!L128</f>
        <v>11281</v>
      </c>
      <c r="M47" s="39">
        <f>TrRoad_act!M128</f>
        <v>30879</v>
      </c>
      <c r="N47" s="39">
        <f>TrRoad_act!N128</f>
        <v>17514</v>
      </c>
      <c r="O47" s="39">
        <f>TrRoad_act!O128</f>
        <v>14106</v>
      </c>
      <c r="P47" s="39">
        <f>TrRoad_act!P128</f>
        <v>16726</v>
      </c>
      <c r="Q47" s="39">
        <f>TrRoad_act!Q128</f>
        <v>31744</v>
      </c>
    </row>
    <row r="48" spans="1:17" ht="11.45" customHeight="1" x14ac:dyDescent="0.25">
      <c r="A48" s="62" t="s">
        <v>59</v>
      </c>
      <c r="B48" s="42"/>
      <c r="C48" s="42">
        <f>TrRoad_act!C129</f>
        <v>2039</v>
      </c>
      <c r="D48" s="42">
        <f>TrRoad_act!D129</f>
        <v>2318</v>
      </c>
      <c r="E48" s="42">
        <f>TrRoad_act!E129</f>
        <v>2558</v>
      </c>
      <c r="F48" s="42">
        <f>TrRoad_act!F129</f>
        <v>2599</v>
      </c>
      <c r="G48" s="42">
        <f>TrRoad_act!G129</f>
        <v>982</v>
      </c>
      <c r="H48" s="42">
        <f>TrRoad_act!H129</f>
        <v>0</v>
      </c>
      <c r="I48" s="42">
        <f>TrRoad_act!I129</f>
        <v>0</v>
      </c>
      <c r="J48" s="42">
        <f>TrRoad_act!J129</f>
        <v>0</v>
      </c>
      <c r="K48" s="42">
        <f>TrRoad_act!K129</f>
        <v>0</v>
      </c>
      <c r="L48" s="42">
        <f>TrRoad_act!L129</f>
        <v>0</v>
      </c>
      <c r="M48" s="42">
        <f>TrRoad_act!M129</f>
        <v>1186</v>
      </c>
      <c r="N48" s="42">
        <f>TrRoad_act!N129</f>
        <v>1617</v>
      </c>
      <c r="O48" s="42">
        <f>TrRoad_act!O129</f>
        <v>1060</v>
      </c>
      <c r="P48" s="42">
        <f>TrRoad_act!P129</f>
        <v>1594</v>
      </c>
      <c r="Q48" s="42">
        <f>TrRoad_act!Q129</f>
        <v>3900</v>
      </c>
    </row>
    <row r="49" spans="1:18" ht="11.45" customHeight="1" x14ac:dyDescent="0.25">
      <c r="A49" s="62" t="s">
        <v>58</v>
      </c>
      <c r="B49" s="42"/>
      <c r="C49" s="42">
        <f>TrRoad_act!C130</f>
        <v>0</v>
      </c>
      <c r="D49" s="42">
        <f>TrRoad_act!D130</f>
        <v>1332</v>
      </c>
      <c r="E49" s="42">
        <f>TrRoad_act!E130</f>
        <v>13635</v>
      </c>
      <c r="F49" s="42">
        <f>TrRoad_act!F130</f>
        <v>25648</v>
      </c>
      <c r="G49" s="42">
        <f>TrRoad_act!G130</f>
        <v>6298</v>
      </c>
      <c r="H49" s="42">
        <f>TrRoad_act!H130</f>
        <v>32519</v>
      </c>
      <c r="I49" s="42">
        <f>TrRoad_act!I130</f>
        <v>33164</v>
      </c>
      <c r="J49" s="42">
        <f>TrRoad_act!J130</f>
        <v>23175</v>
      </c>
      <c r="K49" s="42">
        <f>TrRoad_act!K130</f>
        <v>20118</v>
      </c>
      <c r="L49" s="42">
        <f>TrRoad_act!L130</f>
        <v>11281</v>
      </c>
      <c r="M49" s="42">
        <f>TrRoad_act!M130</f>
        <v>29693</v>
      </c>
      <c r="N49" s="42">
        <f>TrRoad_act!N130</f>
        <v>15897</v>
      </c>
      <c r="O49" s="42">
        <f>TrRoad_act!O130</f>
        <v>13046</v>
      </c>
      <c r="P49" s="42">
        <f>TrRoad_act!P130</f>
        <v>15132</v>
      </c>
      <c r="Q49" s="42">
        <f>TrRoad_act!Q130</f>
        <v>27844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0</v>
      </c>
      <c r="P52" s="42">
        <f>TrRoad_act!P133</f>
        <v>0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4168</v>
      </c>
      <c r="D53" s="38">
        <f>TrRoad_act!D134</f>
        <v>3409</v>
      </c>
      <c r="E53" s="38">
        <f>TrRoad_act!E134</f>
        <v>10158</v>
      </c>
      <c r="F53" s="38">
        <f>TrRoad_act!F134</f>
        <v>10275</v>
      </c>
      <c r="G53" s="38">
        <f>TrRoad_act!G134</f>
        <v>6020</v>
      </c>
      <c r="H53" s="38">
        <f>TrRoad_act!H134</f>
        <v>5236</v>
      </c>
      <c r="I53" s="38">
        <f>TrRoad_act!I134</f>
        <v>1518</v>
      </c>
      <c r="J53" s="38">
        <f>TrRoad_act!J134</f>
        <v>6340</v>
      </c>
      <c r="K53" s="38">
        <f>TrRoad_act!K134</f>
        <v>3085</v>
      </c>
      <c r="L53" s="38">
        <f>TrRoad_act!L134</f>
        <v>2500</v>
      </c>
      <c r="M53" s="38">
        <f>TrRoad_act!M134</f>
        <v>3959</v>
      </c>
      <c r="N53" s="38">
        <f>TrRoad_act!N134</f>
        <v>2783</v>
      </c>
      <c r="O53" s="38">
        <f>TrRoad_act!O134</f>
        <v>3798</v>
      </c>
      <c r="P53" s="38">
        <f>TrRoad_act!P134</f>
        <v>1861</v>
      </c>
      <c r="Q53" s="38">
        <f>TrRoad_act!Q134</f>
        <v>6397</v>
      </c>
    </row>
    <row r="54" spans="1:18" ht="11.45" customHeight="1" x14ac:dyDescent="0.25">
      <c r="A54" s="17" t="s">
        <v>23</v>
      </c>
      <c r="B54" s="37"/>
      <c r="C54" s="37">
        <f>TrRoad_act!C135</f>
        <v>2801</v>
      </c>
      <c r="D54" s="37">
        <f>TrRoad_act!D135</f>
        <v>2157</v>
      </c>
      <c r="E54" s="37">
        <f>TrRoad_act!E135</f>
        <v>9124</v>
      </c>
      <c r="F54" s="37">
        <f>TrRoad_act!F135</f>
        <v>8708</v>
      </c>
      <c r="G54" s="37">
        <f>TrRoad_act!G135</f>
        <v>4978</v>
      </c>
      <c r="H54" s="37">
        <f>TrRoad_act!H135</f>
        <v>4991</v>
      </c>
      <c r="I54" s="37">
        <f>TrRoad_act!I135</f>
        <v>1050</v>
      </c>
      <c r="J54" s="37">
        <f>TrRoad_act!J135</f>
        <v>6340</v>
      </c>
      <c r="K54" s="37">
        <f>TrRoad_act!K135</f>
        <v>2631</v>
      </c>
      <c r="L54" s="37">
        <f>TrRoad_act!L135</f>
        <v>1711</v>
      </c>
      <c r="M54" s="37">
        <f>TrRoad_act!M135</f>
        <v>3041</v>
      </c>
      <c r="N54" s="37">
        <f>TrRoad_act!N135</f>
        <v>2441</v>
      </c>
      <c r="O54" s="37">
        <f>TrRoad_act!O135</f>
        <v>2626</v>
      </c>
      <c r="P54" s="37">
        <f>TrRoad_act!P135</f>
        <v>1510</v>
      </c>
      <c r="Q54" s="37">
        <f>TrRoad_act!Q135</f>
        <v>5374</v>
      </c>
    </row>
    <row r="55" spans="1:18" ht="11.45" customHeight="1" x14ac:dyDescent="0.25">
      <c r="A55" s="15" t="s">
        <v>22</v>
      </c>
      <c r="B55" s="36"/>
      <c r="C55" s="36">
        <f>TrRoad_act!C136</f>
        <v>1367</v>
      </c>
      <c r="D55" s="36">
        <f>TrRoad_act!D136</f>
        <v>1252</v>
      </c>
      <c r="E55" s="36">
        <f>TrRoad_act!E136</f>
        <v>1034</v>
      </c>
      <c r="F55" s="36">
        <f>TrRoad_act!F136</f>
        <v>1567</v>
      </c>
      <c r="G55" s="36">
        <f>TrRoad_act!G136</f>
        <v>1042</v>
      </c>
      <c r="H55" s="36">
        <f>TrRoad_act!H136</f>
        <v>245</v>
      </c>
      <c r="I55" s="36">
        <f>TrRoad_act!I136</f>
        <v>468</v>
      </c>
      <c r="J55" s="36">
        <f>TrRoad_act!J136</f>
        <v>0</v>
      </c>
      <c r="K55" s="36">
        <f>TrRoad_act!K136</f>
        <v>454</v>
      </c>
      <c r="L55" s="36">
        <f>TrRoad_act!L136</f>
        <v>789</v>
      </c>
      <c r="M55" s="36">
        <f>TrRoad_act!M136</f>
        <v>918</v>
      </c>
      <c r="N55" s="36">
        <f>TrRoad_act!N136</f>
        <v>342</v>
      </c>
      <c r="O55" s="36">
        <f>TrRoad_act!O136</f>
        <v>1172</v>
      </c>
      <c r="P55" s="36">
        <f>TrRoad_act!P136</f>
        <v>351</v>
      </c>
      <c r="Q55" s="36">
        <f>TrRoad_act!Q136</f>
        <v>1023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394661.00000000047</v>
      </c>
      <c r="C59" s="41">
        <f t="shared" ref="C59:Q59" si="1">C60+C75</f>
        <v>4766</v>
      </c>
      <c r="D59" s="41">
        <f t="shared" si="1"/>
        <v>24456</v>
      </c>
      <c r="E59" s="41">
        <f t="shared" si="1"/>
        <v>71718</v>
      </c>
      <c r="F59" s="41">
        <f t="shared" si="1"/>
        <v>155550.65781102312</v>
      </c>
      <c r="G59" s="41">
        <f t="shared" si="1"/>
        <v>129648</v>
      </c>
      <c r="H59" s="41">
        <f t="shared" si="1"/>
        <v>227396</v>
      </c>
      <c r="I59" s="41">
        <f t="shared" si="1"/>
        <v>375350</v>
      </c>
      <c r="J59" s="41">
        <f t="shared" si="1"/>
        <v>364189</v>
      </c>
      <c r="K59" s="41">
        <f t="shared" si="1"/>
        <v>237680</v>
      </c>
      <c r="L59" s="41">
        <f t="shared" si="1"/>
        <v>219254</v>
      </c>
      <c r="M59" s="41">
        <f t="shared" si="1"/>
        <v>363030</v>
      </c>
      <c r="N59" s="41">
        <f t="shared" si="1"/>
        <v>242617</v>
      </c>
      <c r="O59" s="41">
        <f t="shared" si="1"/>
        <v>251326</v>
      </c>
      <c r="P59" s="41">
        <f t="shared" si="1"/>
        <v>255000</v>
      </c>
      <c r="Q59" s="41">
        <f t="shared" si="1"/>
        <v>326110</v>
      </c>
    </row>
    <row r="60" spans="1:18" ht="11.45" customHeight="1" x14ac:dyDescent="0.25">
      <c r="A60" s="25" t="s">
        <v>39</v>
      </c>
      <c r="B60" s="40">
        <f t="shared" ref="B60" si="2">B61+B62+B69</f>
        <v>394164.00000000047</v>
      </c>
      <c r="C60" s="40">
        <f t="shared" ref="C60:Q60" si="3">C61+C62+C69</f>
        <v>3808</v>
      </c>
      <c r="D60" s="40">
        <f t="shared" si="3"/>
        <v>23203</v>
      </c>
      <c r="E60" s="40">
        <f t="shared" si="3"/>
        <v>63335</v>
      </c>
      <c r="F60" s="40">
        <f t="shared" si="3"/>
        <v>133584</v>
      </c>
      <c r="G60" s="40">
        <f t="shared" si="3"/>
        <v>121267</v>
      </c>
      <c r="H60" s="40">
        <f t="shared" si="3"/>
        <v>198098</v>
      </c>
      <c r="I60" s="40">
        <f t="shared" si="3"/>
        <v>345924</v>
      </c>
      <c r="J60" s="40">
        <f t="shared" si="3"/>
        <v>337311</v>
      </c>
      <c r="K60" s="40">
        <f t="shared" si="3"/>
        <v>215928</v>
      </c>
      <c r="L60" s="40">
        <f t="shared" si="3"/>
        <v>206303</v>
      </c>
      <c r="M60" s="40">
        <f t="shared" si="3"/>
        <v>328962</v>
      </c>
      <c r="N60" s="40">
        <f t="shared" si="3"/>
        <v>222490</v>
      </c>
      <c r="O60" s="40">
        <f t="shared" si="3"/>
        <v>233646</v>
      </c>
      <c r="P60" s="40">
        <f t="shared" si="3"/>
        <v>236441</v>
      </c>
      <c r="Q60" s="40">
        <f t="shared" si="3"/>
        <v>287969</v>
      </c>
    </row>
    <row r="61" spans="1:18" ht="11.45" customHeight="1" x14ac:dyDescent="0.25">
      <c r="A61" s="23" t="s">
        <v>30</v>
      </c>
      <c r="B61" s="39">
        <v>13891</v>
      </c>
      <c r="C61" s="39">
        <v>2165</v>
      </c>
      <c r="D61" s="39">
        <v>3074</v>
      </c>
      <c r="E61" s="39">
        <v>4685</v>
      </c>
      <c r="F61" s="39">
        <v>969</v>
      </c>
      <c r="G61" s="39">
        <v>1716</v>
      </c>
      <c r="H61" s="39">
        <v>1906</v>
      </c>
      <c r="I61" s="39">
        <v>19683</v>
      </c>
      <c r="J61" s="39">
        <v>23325</v>
      </c>
      <c r="K61" s="39">
        <v>16016</v>
      </c>
      <c r="L61" s="39">
        <v>12495</v>
      </c>
      <c r="M61" s="39">
        <v>10827</v>
      </c>
      <c r="N61" s="39">
        <v>13068</v>
      </c>
      <c r="O61" s="39">
        <v>13357</v>
      </c>
      <c r="P61" s="39">
        <v>11946</v>
      </c>
      <c r="Q61" s="39">
        <v>14177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380073.00000000047</v>
      </c>
      <c r="C62" s="38">
        <f t="shared" ref="C62:Q62" si="5">SUM(C63:C68)</f>
        <v>768</v>
      </c>
      <c r="D62" s="38">
        <f t="shared" si="5"/>
        <v>18070</v>
      </c>
      <c r="E62" s="38">
        <f t="shared" si="5"/>
        <v>58598</v>
      </c>
      <c r="F62" s="38">
        <f t="shared" si="5"/>
        <v>132491</v>
      </c>
      <c r="G62" s="38">
        <f t="shared" si="5"/>
        <v>117599</v>
      </c>
      <c r="H62" s="38">
        <f t="shared" si="5"/>
        <v>195819</v>
      </c>
      <c r="I62" s="38">
        <f t="shared" si="5"/>
        <v>324709</v>
      </c>
      <c r="J62" s="38">
        <f t="shared" si="5"/>
        <v>313926</v>
      </c>
      <c r="K62" s="38">
        <f t="shared" si="5"/>
        <v>198398</v>
      </c>
      <c r="L62" s="38">
        <f t="shared" si="5"/>
        <v>192522</v>
      </c>
      <c r="M62" s="38">
        <f t="shared" si="5"/>
        <v>316993</v>
      </c>
      <c r="N62" s="38">
        <f t="shared" si="5"/>
        <v>208408</v>
      </c>
      <c r="O62" s="38">
        <f t="shared" si="5"/>
        <v>218948</v>
      </c>
      <c r="P62" s="38">
        <f t="shared" si="5"/>
        <v>223480</v>
      </c>
      <c r="Q62" s="38">
        <f t="shared" si="5"/>
        <v>272521</v>
      </c>
      <c r="R62" s="112"/>
    </row>
    <row r="63" spans="1:18" ht="11.45" customHeight="1" x14ac:dyDescent="0.25">
      <c r="A63" s="62" t="s">
        <v>59</v>
      </c>
      <c r="B63" s="42">
        <v>380073.00000000047</v>
      </c>
      <c r="C63" s="42">
        <v>768</v>
      </c>
      <c r="D63" s="42">
        <v>18070</v>
      </c>
      <c r="E63" s="42">
        <v>46077</v>
      </c>
      <c r="F63" s="42">
        <v>53148</v>
      </c>
      <c r="G63" s="42">
        <v>27717</v>
      </c>
      <c r="H63" s="42">
        <v>70422</v>
      </c>
      <c r="I63" s="42">
        <v>190069</v>
      </c>
      <c r="J63" s="42">
        <v>182615</v>
      </c>
      <c r="K63" s="42">
        <v>75904</v>
      </c>
      <c r="L63" s="42">
        <v>57733</v>
      </c>
      <c r="M63" s="42">
        <v>90910</v>
      </c>
      <c r="N63" s="42">
        <v>56524</v>
      </c>
      <c r="O63" s="42">
        <v>59983</v>
      </c>
      <c r="P63" s="42">
        <v>35364</v>
      </c>
      <c r="Q63" s="42">
        <v>56995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10534</v>
      </c>
      <c r="F64" s="42">
        <v>54465</v>
      </c>
      <c r="G64" s="42">
        <v>12438</v>
      </c>
      <c r="H64" s="42">
        <v>83714</v>
      </c>
      <c r="I64" s="42">
        <v>125902</v>
      </c>
      <c r="J64" s="42">
        <v>131311</v>
      </c>
      <c r="K64" s="42">
        <v>106091</v>
      </c>
      <c r="L64" s="42">
        <v>34421</v>
      </c>
      <c r="M64" s="42">
        <v>205907</v>
      </c>
      <c r="N64" s="42">
        <v>53903</v>
      </c>
      <c r="O64" s="42">
        <v>50201</v>
      </c>
      <c r="P64" s="42">
        <v>46791</v>
      </c>
      <c r="Q64" s="42">
        <v>121103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1987</v>
      </c>
      <c r="F65" s="42">
        <v>24868</v>
      </c>
      <c r="G65" s="42">
        <v>71394</v>
      </c>
      <c r="H65" s="42">
        <v>38230</v>
      </c>
      <c r="I65" s="42">
        <v>0</v>
      </c>
      <c r="J65" s="42">
        <v>0</v>
      </c>
      <c r="K65" s="42">
        <v>3154</v>
      </c>
      <c r="L65" s="42">
        <v>78191</v>
      </c>
      <c r="M65" s="42">
        <v>20052</v>
      </c>
      <c r="N65" s="42">
        <v>91782</v>
      </c>
      <c r="O65" s="42">
        <v>102993</v>
      </c>
      <c r="P65" s="42">
        <v>112774</v>
      </c>
      <c r="Q65" s="42">
        <v>94252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10</v>
      </c>
      <c r="G66" s="42">
        <v>6050</v>
      </c>
      <c r="H66" s="42">
        <v>3453</v>
      </c>
      <c r="I66" s="42">
        <v>8738</v>
      </c>
      <c r="J66" s="42">
        <v>0</v>
      </c>
      <c r="K66" s="42">
        <v>13249</v>
      </c>
      <c r="L66" s="42">
        <v>22177</v>
      </c>
      <c r="M66" s="42">
        <v>124</v>
      </c>
      <c r="N66" s="42">
        <v>6199</v>
      </c>
      <c r="O66" s="42">
        <v>5771</v>
      </c>
      <c r="P66" s="42">
        <v>28551</v>
      </c>
      <c r="Q66" s="42">
        <v>171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200</v>
      </c>
      <c r="C69" s="38">
        <f t="shared" ref="C69:Q69" si="7">SUM(C70:C74)</f>
        <v>875</v>
      </c>
      <c r="D69" s="38">
        <f t="shared" si="7"/>
        <v>2059</v>
      </c>
      <c r="E69" s="38">
        <f t="shared" si="7"/>
        <v>52</v>
      </c>
      <c r="F69" s="38">
        <f t="shared" si="7"/>
        <v>124</v>
      </c>
      <c r="G69" s="38">
        <f t="shared" si="7"/>
        <v>1952</v>
      </c>
      <c r="H69" s="38">
        <f t="shared" si="7"/>
        <v>373</v>
      </c>
      <c r="I69" s="38">
        <f t="shared" si="7"/>
        <v>1532</v>
      </c>
      <c r="J69" s="38">
        <f t="shared" si="7"/>
        <v>60</v>
      </c>
      <c r="K69" s="38">
        <f t="shared" si="7"/>
        <v>1514</v>
      </c>
      <c r="L69" s="38">
        <f t="shared" si="7"/>
        <v>1286</v>
      </c>
      <c r="M69" s="38">
        <f t="shared" si="7"/>
        <v>1142</v>
      </c>
      <c r="N69" s="38">
        <f t="shared" si="7"/>
        <v>1014</v>
      </c>
      <c r="O69" s="38">
        <f t="shared" si="7"/>
        <v>1341</v>
      </c>
      <c r="P69" s="38">
        <f t="shared" si="7"/>
        <v>1015</v>
      </c>
      <c r="Q69" s="38">
        <f t="shared" si="7"/>
        <v>1271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200</v>
      </c>
      <c r="C71" s="37">
        <v>875</v>
      </c>
      <c r="D71" s="37">
        <v>2059</v>
      </c>
      <c r="E71" s="37">
        <v>52</v>
      </c>
      <c r="F71" s="37">
        <v>79</v>
      </c>
      <c r="G71" s="37">
        <v>1844</v>
      </c>
      <c r="H71" s="37">
        <v>200</v>
      </c>
      <c r="I71" s="37">
        <v>1323</v>
      </c>
      <c r="J71" s="37">
        <v>50</v>
      </c>
      <c r="K71" s="37">
        <v>1258</v>
      </c>
      <c r="L71" s="37">
        <v>913</v>
      </c>
      <c r="M71" s="37">
        <v>1137</v>
      </c>
      <c r="N71" s="37">
        <v>978</v>
      </c>
      <c r="O71" s="37">
        <v>25</v>
      </c>
      <c r="P71" s="37">
        <v>699</v>
      </c>
      <c r="Q71" s="37">
        <v>1120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45</v>
      </c>
      <c r="G73" s="37">
        <v>108</v>
      </c>
      <c r="H73" s="37">
        <v>173</v>
      </c>
      <c r="I73" s="37">
        <v>209</v>
      </c>
      <c r="J73" s="37">
        <v>5</v>
      </c>
      <c r="K73" s="37">
        <v>242</v>
      </c>
      <c r="L73" s="37">
        <v>349</v>
      </c>
      <c r="M73" s="37">
        <v>0</v>
      </c>
      <c r="N73" s="37">
        <v>31</v>
      </c>
      <c r="O73" s="37">
        <v>909</v>
      </c>
      <c r="P73" s="37">
        <v>166</v>
      </c>
      <c r="Q73" s="37">
        <v>104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5</v>
      </c>
      <c r="K74" s="37">
        <v>14</v>
      </c>
      <c r="L74" s="37">
        <v>24</v>
      </c>
      <c r="M74" s="37">
        <v>5</v>
      </c>
      <c r="N74" s="37">
        <v>5</v>
      </c>
      <c r="O74" s="37">
        <v>407</v>
      </c>
      <c r="P74" s="37">
        <v>150</v>
      </c>
      <c r="Q74" s="37">
        <v>47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497</v>
      </c>
      <c r="C75" s="40">
        <f t="shared" ref="C75:Q75" si="9">C76+C82</f>
        <v>958</v>
      </c>
      <c r="D75" s="40">
        <f t="shared" si="9"/>
        <v>1253</v>
      </c>
      <c r="E75" s="40">
        <f t="shared" si="9"/>
        <v>8383</v>
      </c>
      <c r="F75" s="40">
        <f t="shared" si="9"/>
        <v>21966.657811023131</v>
      </c>
      <c r="G75" s="40">
        <f t="shared" si="9"/>
        <v>8381</v>
      </c>
      <c r="H75" s="40">
        <f t="shared" si="9"/>
        <v>29298</v>
      </c>
      <c r="I75" s="40">
        <f t="shared" si="9"/>
        <v>29426</v>
      </c>
      <c r="J75" s="40">
        <f t="shared" si="9"/>
        <v>26878</v>
      </c>
      <c r="K75" s="40">
        <f t="shared" si="9"/>
        <v>21752</v>
      </c>
      <c r="L75" s="40">
        <f t="shared" si="9"/>
        <v>12951</v>
      </c>
      <c r="M75" s="40">
        <f t="shared" si="9"/>
        <v>34068</v>
      </c>
      <c r="N75" s="40">
        <f t="shared" si="9"/>
        <v>20127</v>
      </c>
      <c r="O75" s="40">
        <f t="shared" si="9"/>
        <v>17680</v>
      </c>
      <c r="P75" s="40">
        <f t="shared" si="9"/>
        <v>18559</v>
      </c>
      <c r="Q75" s="40">
        <f t="shared" si="9"/>
        <v>38141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497</v>
      </c>
      <c r="C76" s="39">
        <f t="shared" ref="C76:Q76" si="11">SUM(C77:C81)</f>
        <v>958</v>
      </c>
      <c r="D76" s="39">
        <f t="shared" si="11"/>
        <v>1253</v>
      </c>
      <c r="E76" s="39">
        <f t="shared" si="11"/>
        <v>5562</v>
      </c>
      <c r="F76" s="39">
        <f t="shared" si="11"/>
        <v>17747</v>
      </c>
      <c r="G76" s="39">
        <f t="shared" si="11"/>
        <v>5342</v>
      </c>
      <c r="H76" s="39">
        <f t="shared" si="11"/>
        <v>25683</v>
      </c>
      <c r="I76" s="39">
        <f t="shared" si="11"/>
        <v>28547</v>
      </c>
      <c r="J76" s="39">
        <f t="shared" si="11"/>
        <v>21240</v>
      </c>
      <c r="K76" s="39">
        <f t="shared" si="11"/>
        <v>19184</v>
      </c>
      <c r="L76" s="39">
        <f t="shared" si="11"/>
        <v>11025</v>
      </c>
      <c r="M76" s="39">
        <f t="shared" si="11"/>
        <v>30603</v>
      </c>
      <c r="N76" s="39">
        <f t="shared" si="11"/>
        <v>17466</v>
      </c>
      <c r="O76" s="39">
        <f t="shared" si="11"/>
        <v>14097</v>
      </c>
      <c r="P76" s="39">
        <f t="shared" si="11"/>
        <v>16722</v>
      </c>
      <c r="Q76" s="39">
        <f t="shared" si="11"/>
        <v>31744</v>
      </c>
      <c r="R76" s="112"/>
    </row>
    <row r="77" spans="1:18" ht="11.45" customHeight="1" x14ac:dyDescent="0.25">
      <c r="A77" s="62" t="s">
        <v>59</v>
      </c>
      <c r="B77" s="42">
        <v>497</v>
      </c>
      <c r="C77" s="42">
        <v>958</v>
      </c>
      <c r="D77" s="42">
        <v>1253</v>
      </c>
      <c r="E77" s="42">
        <v>2234</v>
      </c>
      <c r="F77" s="42">
        <v>2362</v>
      </c>
      <c r="G77" s="42">
        <v>920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1183</v>
      </c>
      <c r="N77" s="42">
        <v>1613</v>
      </c>
      <c r="O77" s="42">
        <v>1058</v>
      </c>
      <c r="P77" s="42">
        <v>1590</v>
      </c>
      <c r="Q77" s="42">
        <v>3900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3328</v>
      </c>
      <c r="F78" s="42">
        <v>15385</v>
      </c>
      <c r="G78" s="42">
        <v>4422</v>
      </c>
      <c r="H78" s="42">
        <v>25683</v>
      </c>
      <c r="I78" s="42">
        <v>28547</v>
      </c>
      <c r="J78" s="42">
        <v>21240</v>
      </c>
      <c r="K78" s="42">
        <v>19184</v>
      </c>
      <c r="L78" s="42">
        <v>11025</v>
      </c>
      <c r="M78" s="42">
        <v>29420</v>
      </c>
      <c r="N78" s="42">
        <v>15853</v>
      </c>
      <c r="O78" s="42">
        <v>13039</v>
      </c>
      <c r="P78" s="42">
        <v>15132</v>
      </c>
      <c r="Q78" s="42">
        <v>27844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2821</v>
      </c>
      <c r="F82" s="38">
        <f t="shared" si="13"/>
        <v>4219.6578110231312</v>
      </c>
      <c r="G82" s="38">
        <f t="shared" si="13"/>
        <v>3039</v>
      </c>
      <c r="H82" s="38">
        <f t="shared" si="13"/>
        <v>3615</v>
      </c>
      <c r="I82" s="38">
        <f t="shared" si="13"/>
        <v>879</v>
      </c>
      <c r="J82" s="38">
        <f t="shared" si="13"/>
        <v>5638</v>
      </c>
      <c r="K82" s="38">
        <f t="shared" si="13"/>
        <v>2568</v>
      </c>
      <c r="L82" s="38">
        <f t="shared" si="13"/>
        <v>1926</v>
      </c>
      <c r="M82" s="38">
        <f t="shared" si="13"/>
        <v>3465</v>
      </c>
      <c r="N82" s="38">
        <f t="shared" si="13"/>
        <v>2661</v>
      </c>
      <c r="O82" s="38">
        <f t="shared" si="13"/>
        <v>3583</v>
      </c>
      <c r="P82" s="38">
        <f t="shared" si="13"/>
        <v>1837</v>
      </c>
      <c r="Q82" s="38">
        <f t="shared" si="13"/>
        <v>6397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2821</v>
      </c>
      <c r="F83" s="37">
        <v>4219</v>
      </c>
      <c r="G83" s="37">
        <v>3036</v>
      </c>
      <c r="H83" s="37">
        <v>3612</v>
      </c>
      <c r="I83" s="37">
        <v>860</v>
      </c>
      <c r="J83" s="37">
        <v>5638</v>
      </c>
      <c r="K83" s="37">
        <v>2480</v>
      </c>
      <c r="L83" s="37">
        <v>1663</v>
      </c>
      <c r="M83" s="37">
        <v>3008</v>
      </c>
      <c r="N83" s="37">
        <v>2433</v>
      </c>
      <c r="O83" s="37">
        <v>2624</v>
      </c>
      <c r="P83" s="37">
        <v>1510</v>
      </c>
      <c r="Q83" s="37">
        <v>5374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0.65781102313167139</v>
      </c>
      <c r="G84" s="36">
        <v>3</v>
      </c>
      <c r="H84" s="36">
        <v>3</v>
      </c>
      <c r="I84" s="36">
        <v>19</v>
      </c>
      <c r="J84" s="36">
        <v>0</v>
      </c>
      <c r="K84" s="36">
        <v>88</v>
      </c>
      <c r="L84" s="36">
        <v>263</v>
      </c>
      <c r="M84" s="36">
        <v>457</v>
      </c>
      <c r="N84" s="36">
        <v>228</v>
      </c>
      <c r="O84" s="36">
        <v>959</v>
      </c>
      <c r="P84" s="36">
        <v>327</v>
      </c>
      <c r="Q84" s="36">
        <v>1023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4.0813519595062617</v>
      </c>
      <c r="C90" s="22">
        <v>4.0762643678775925</v>
      </c>
      <c r="D90" s="22">
        <v>4.0655852516816466</v>
      </c>
      <c r="E90" s="22">
        <v>4.0483786951784229</v>
      </c>
      <c r="F90" s="22">
        <v>4.052082690008632</v>
      </c>
      <c r="G90" s="22">
        <v>4.0507060259842911</v>
      </c>
      <c r="H90" s="22">
        <v>4.0467465844538379</v>
      </c>
      <c r="I90" s="22">
        <v>3.935628942746642</v>
      </c>
      <c r="J90" s="22">
        <v>3.8134032714954613</v>
      </c>
      <c r="K90" s="22">
        <v>3.7315921309039175</v>
      </c>
      <c r="L90" s="22">
        <v>3.6691191378068044</v>
      </c>
      <c r="M90" s="22">
        <v>3.604266421435407</v>
      </c>
      <c r="N90" s="22">
        <v>3.5299702200226735</v>
      </c>
      <c r="O90" s="22">
        <v>3.4558630909604666</v>
      </c>
      <c r="P90" s="22">
        <v>3.3912306379939872</v>
      </c>
      <c r="Q90" s="22">
        <v>3.3163459446898882</v>
      </c>
    </row>
    <row r="91" spans="1:18" ht="11.45" customHeight="1" x14ac:dyDescent="0.25">
      <c r="A91" s="19" t="s">
        <v>29</v>
      </c>
      <c r="B91" s="21">
        <v>7.6040311164324379</v>
      </c>
      <c r="C91" s="21">
        <v>7.537716621472998</v>
      </c>
      <c r="D91" s="21">
        <v>7.455421346026208</v>
      </c>
      <c r="E91" s="21">
        <v>7.308987225469731</v>
      </c>
      <c r="F91" s="21">
        <v>7.1883843331249571</v>
      </c>
      <c r="G91" s="21">
        <v>7.1522608975057658</v>
      </c>
      <c r="H91" s="21">
        <v>7.0221139074389125</v>
      </c>
      <c r="I91" s="21">
        <v>6.8859587265028459</v>
      </c>
      <c r="J91" s="21">
        <v>6.7452939245345691</v>
      </c>
      <c r="K91" s="21">
        <v>6.6437672282654034</v>
      </c>
      <c r="L91" s="21">
        <v>6.6114498377583582</v>
      </c>
      <c r="M91" s="21">
        <v>6.4334605521697821</v>
      </c>
      <c r="N91" s="21">
        <v>6.3810121638670267</v>
      </c>
      <c r="O91" s="21">
        <v>6.3207428510510804</v>
      </c>
      <c r="P91" s="21">
        <v>6.2569338211491683</v>
      </c>
      <c r="Q91" s="21">
        <v>6.122049713252423</v>
      </c>
    </row>
    <row r="92" spans="1:18" ht="11.45" customHeight="1" x14ac:dyDescent="0.25">
      <c r="A92" s="62" t="s">
        <v>59</v>
      </c>
      <c r="B92" s="70">
        <v>7.8923082257884705</v>
      </c>
      <c r="C92" s="70">
        <v>7.9115453630006751</v>
      </c>
      <c r="D92" s="70">
        <v>7.9197516443637541</v>
      </c>
      <c r="E92" s="70">
        <v>7.9114370367651707</v>
      </c>
      <c r="F92" s="70">
        <v>7.8978660192489327</v>
      </c>
      <c r="G92" s="70">
        <v>7.8995977975286991</v>
      </c>
      <c r="H92" s="70">
        <v>7.8647137258972135</v>
      </c>
      <c r="I92" s="70">
        <v>7.747328645525231</v>
      </c>
      <c r="J92" s="70">
        <v>7.6176230301674623</v>
      </c>
      <c r="K92" s="70">
        <v>7.5554390051880089</v>
      </c>
      <c r="L92" s="70">
        <v>7.526653114297722</v>
      </c>
      <c r="M92" s="70">
        <v>7.4137481402225296</v>
      </c>
      <c r="N92" s="70">
        <v>7.3568958479037008</v>
      </c>
      <c r="O92" s="70">
        <v>7.2876204310830373</v>
      </c>
      <c r="P92" s="70">
        <v>7.2323655328744287</v>
      </c>
      <c r="Q92" s="70">
        <v>7.1426902741779221</v>
      </c>
    </row>
    <row r="93" spans="1:18" ht="11.45" customHeight="1" x14ac:dyDescent="0.25">
      <c r="A93" s="62" t="s">
        <v>58</v>
      </c>
      <c r="B93" s="70">
        <v>5.7750494258866194</v>
      </c>
      <c r="C93" s="70">
        <v>5.7534337583903969</v>
      </c>
      <c r="D93" s="70">
        <v>5.6632143753797077</v>
      </c>
      <c r="E93" s="70">
        <v>5.4964113847171134</v>
      </c>
      <c r="F93" s="70">
        <v>5.4150673333707013</v>
      </c>
      <c r="G93" s="70">
        <v>5.3948121867337706</v>
      </c>
      <c r="H93" s="70">
        <v>5.3378365156117873</v>
      </c>
      <c r="I93" s="70">
        <v>5.2650372533125998</v>
      </c>
      <c r="J93" s="70">
        <v>5.1955979135780277</v>
      </c>
      <c r="K93" s="70">
        <v>5.1486223353080476</v>
      </c>
      <c r="L93" s="70">
        <v>5.1490836330336229</v>
      </c>
      <c r="M93" s="70">
        <v>5.1554589117850202</v>
      </c>
      <c r="N93" s="70">
        <v>5.1618866056326933</v>
      </c>
      <c r="O93" s="70">
        <v>5.1549718387021661</v>
      </c>
      <c r="P93" s="70">
        <v>5.1382363585043827</v>
      </c>
      <c r="Q93" s="70">
        <v>5.0628633645861232</v>
      </c>
    </row>
    <row r="94" spans="1:18" ht="11.45" customHeight="1" x14ac:dyDescent="0.25">
      <c r="A94" s="62" t="s">
        <v>57</v>
      </c>
      <c r="B94" s="70">
        <v>7.2414145655194622</v>
      </c>
      <c r="C94" s="70">
        <v>6.9792575807730328</v>
      </c>
      <c r="D94" s="70">
        <v>6.8615021954606839</v>
      </c>
      <c r="E94" s="70">
        <v>6.7961488331078934</v>
      </c>
      <c r="F94" s="70">
        <v>6.7468563828154577</v>
      </c>
      <c r="G94" s="70">
        <v>6.674677692615</v>
      </c>
      <c r="H94" s="70">
        <v>6.6452219680620157</v>
      </c>
      <c r="I94" s="70">
        <v>6.6344669614912126</v>
      </c>
      <c r="J94" s="70">
        <v>6.6144320529210381</v>
      </c>
      <c r="K94" s="70">
        <v>6.5783111428240151</v>
      </c>
      <c r="L94" s="70">
        <v>6.5291199119960588</v>
      </c>
      <c r="M94" s="70">
        <v>6.5222653320626378</v>
      </c>
      <c r="N94" s="70">
        <v>6.5051020224162119</v>
      </c>
      <c r="O94" s="70">
        <v>6.4321160145072414</v>
      </c>
      <c r="P94" s="70">
        <v>6.3210899692964029</v>
      </c>
      <c r="Q94" s="70">
        <v>6.0776401604321837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>
        <v>8.5245377513264362</v>
      </c>
      <c r="G95" s="70">
        <v>8.4472328637169287</v>
      </c>
      <c r="H95" s="70">
        <v>8.4213040264328569</v>
      </c>
      <c r="I95" s="70">
        <v>8.3452402767935663</v>
      </c>
      <c r="J95" s="70">
        <v>8.3544209452602445</v>
      </c>
      <c r="K95" s="70">
        <v>8.0613810847427576</v>
      </c>
      <c r="L95" s="70">
        <v>7.1791575995697974</v>
      </c>
      <c r="M95" s="70">
        <v>7.0511391038544051</v>
      </c>
      <c r="N95" s="70">
        <v>6.9732763958509452</v>
      </c>
      <c r="O95" s="70">
        <v>6.9392836085694585</v>
      </c>
      <c r="P95" s="70">
        <v>6.6913993627168518</v>
      </c>
      <c r="Q95" s="70">
        <v>6.5336505727602843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 t="s">
        <v>183</v>
      </c>
      <c r="P96" s="70" t="s">
        <v>183</v>
      </c>
      <c r="Q96" s="70" t="s">
        <v>183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 t="s">
        <v>183</v>
      </c>
      <c r="M97" s="70" t="s">
        <v>183</v>
      </c>
      <c r="N97" s="70" t="s">
        <v>183</v>
      </c>
      <c r="O97" s="70" t="s">
        <v>183</v>
      </c>
      <c r="P97" s="70" t="s">
        <v>183</v>
      </c>
      <c r="Q97" s="70" t="s">
        <v>183</v>
      </c>
    </row>
    <row r="98" spans="1:17" ht="11.45" customHeight="1" x14ac:dyDescent="0.25">
      <c r="A98" s="19" t="s">
        <v>28</v>
      </c>
      <c r="B98" s="21">
        <v>52.50647764752523</v>
      </c>
      <c r="C98" s="21">
        <v>52.150350878592064</v>
      </c>
      <c r="D98" s="21">
        <v>51.404486110990732</v>
      </c>
      <c r="E98" s="21">
        <v>51.432795853890937</v>
      </c>
      <c r="F98" s="21">
        <v>51.336927889618948</v>
      </c>
      <c r="G98" s="21">
        <v>50.704063215938277</v>
      </c>
      <c r="H98" s="21">
        <v>50.418648057212664</v>
      </c>
      <c r="I98" s="21">
        <v>49.851982843778195</v>
      </c>
      <c r="J98" s="21">
        <v>49.63686697548868</v>
      </c>
      <c r="K98" s="21">
        <v>48.993046370589447</v>
      </c>
      <c r="L98" s="21">
        <v>48.269084865285471</v>
      </c>
      <c r="M98" s="21">
        <v>47.794623765664241</v>
      </c>
      <c r="N98" s="21">
        <v>47.303074060447237</v>
      </c>
      <c r="O98" s="21">
        <v>46.006122461308756</v>
      </c>
      <c r="P98" s="21">
        <v>45.303465544814429</v>
      </c>
      <c r="Q98" s="21">
        <v>44.740693683046707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 t="s">
        <v>183</v>
      </c>
      <c r="M99" s="20" t="s">
        <v>183</v>
      </c>
      <c r="N99" s="20" t="s">
        <v>183</v>
      </c>
      <c r="O99" s="20" t="s">
        <v>183</v>
      </c>
      <c r="P99" s="20" t="s">
        <v>183</v>
      </c>
      <c r="Q99" s="20" t="s">
        <v>183</v>
      </c>
    </row>
    <row r="100" spans="1:17" ht="11.45" customHeight="1" x14ac:dyDescent="0.25">
      <c r="A100" s="62" t="s">
        <v>58</v>
      </c>
      <c r="B100" s="20">
        <v>52.50647764752523</v>
      </c>
      <c r="C100" s="20">
        <v>52.150350878592064</v>
      </c>
      <c r="D100" s="20">
        <v>51.404486110990732</v>
      </c>
      <c r="E100" s="20">
        <v>51.432795853890937</v>
      </c>
      <c r="F100" s="20">
        <v>51.437095766587667</v>
      </c>
      <c r="G100" s="20">
        <v>50.934330923818408</v>
      </c>
      <c r="H100" s="20">
        <v>50.852097854827718</v>
      </c>
      <c r="I100" s="20">
        <v>50.4525006940734</v>
      </c>
      <c r="J100" s="20">
        <v>50.291400112642052</v>
      </c>
      <c r="K100" s="20">
        <v>49.831268920427959</v>
      </c>
      <c r="L100" s="20">
        <v>49.396990419685082</v>
      </c>
      <c r="M100" s="20">
        <v>48.817252270462845</v>
      </c>
      <c r="N100" s="20">
        <v>48.295858298306143</v>
      </c>
      <c r="O100" s="20">
        <v>48.3417188799868</v>
      </c>
      <c r="P100" s="20">
        <v>47.851641526874587</v>
      </c>
      <c r="Q100" s="20">
        <v>47.205706244977435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>
        <v>38.285053520594694</v>
      </c>
      <c r="G102" s="20">
        <v>38.242045990626146</v>
      </c>
      <c r="H102" s="20">
        <v>38.166774522497796</v>
      </c>
      <c r="I102" s="20">
        <v>38.113574635793633</v>
      </c>
      <c r="J102" s="20">
        <v>38.200030427772695</v>
      </c>
      <c r="K102" s="20">
        <v>37.897597792928117</v>
      </c>
      <c r="L102" s="20">
        <v>37.565349016146307</v>
      </c>
      <c r="M102" s="20">
        <v>37.616807506318317</v>
      </c>
      <c r="N102" s="20">
        <v>37.654615153068292</v>
      </c>
      <c r="O102" s="20">
        <v>36.641994226844815</v>
      </c>
      <c r="P102" s="20">
        <v>36.567296615101654</v>
      </c>
      <c r="Q102" s="20">
        <v>36.524140330644983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>
        <v>27.185760697477914</v>
      </c>
      <c r="K103" s="20">
        <v>27.036239013641783</v>
      </c>
      <c r="L103" s="20">
        <v>26.874296835386996</v>
      </c>
      <c r="M103" s="20">
        <v>26.890285653977884</v>
      </c>
      <c r="N103" s="20">
        <v>26.877578848298565</v>
      </c>
      <c r="O103" s="20">
        <v>25.991271664268616</v>
      </c>
      <c r="P103" s="20">
        <v>25.939266123324462</v>
      </c>
      <c r="Q103" s="20">
        <v>25.948015531625096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7.5690051969364687</v>
      </c>
      <c r="C105" s="102">
        <v>7.6223275409194287</v>
      </c>
      <c r="D105" s="102">
        <v>7.6232374526186053</v>
      </c>
      <c r="E105" s="102">
        <v>7.4827551072891927</v>
      </c>
      <c r="F105" s="102">
        <v>7.2385535872128921</v>
      </c>
      <c r="G105" s="102">
        <v>7.1770862272756384</v>
      </c>
      <c r="H105" s="102">
        <v>6.9021969338155547</v>
      </c>
      <c r="I105" s="102">
        <v>6.6706267444756007</v>
      </c>
      <c r="J105" s="102">
        <v>6.5014209865405439</v>
      </c>
      <c r="K105" s="102">
        <v>6.3682380449697291</v>
      </c>
      <c r="L105" s="102">
        <v>6.2315906303601372</v>
      </c>
      <c r="M105" s="102">
        <v>6.1225317626186735</v>
      </c>
      <c r="N105" s="102">
        <v>6.0097258008283641</v>
      </c>
      <c r="O105" s="102">
        <v>5.9308161910309991</v>
      </c>
      <c r="P105" s="102">
        <v>5.8451321607736837</v>
      </c>
      <c r="Q105" s="102">
        <v>5.763862120208568</v>
      </c>
    </row>
    <row r="106" spans="1:17" ht="11.45" customHeight="1" x14ac:dyDescent="0.25">
      <c r="A106" s="62" t="s">
        <v>59</v>
      </c>
      <c r="B106" s="70">
        <v>9.698876491130056</v>
      </c>
      <c r="C106" s="70">
        <v>9.6657377099557849</v>
      </c>
      <c r="D106" s="70">
        <v>9.6204676835869272</v>
      </c>
      <c r="E106" s="70">
        <v>9.5605564454377472</v>
      </c>
      <c r="F106" s="70">
        <v>9.4956252066347098</v>
      </c>
      <c r="G106" s="70">
        <v>9.4662388450875827</v>
      </c>
      <c r="H106" s="70">
        <v>9.4559445540988936</v>
      </c>
      <c r="I106" s="70">
        <v>9.436023901685445</v>
      </c>
      <c r="J106" s="70">
        <v>9.3882458702155471</v>
      </c>
      <c r="K106" s="70">
        <v>9.3400106290725304</v>
      </c>
      <c r="L106" s="70">
        <v>9.2043661805765602</v>
      </c>
      <c r="M106" s="70">
        <v>9.0606969657799272</v>
      </c>
      <c r="N106" s="70">
        <v>8.6788227054326796</v>
      </c>
      <c r="O106" s="70">
        <v>8.3662617125796999</v>
      </c>
      <c r="P106" s="70">
        <v>7.7942786939760254</v>
      </c>
      <c r="Q106" s="70">
        <v>7.3912218732622286</v>
      </c>
    </row>
    <row r="107" spans="1:17" ht="11.45" customHeight="1" x14ac:dyDescent="0.25">
      <c r="A107" s="62" t="s">
        <v>58</v>
      </c>
      <c r="B107" s="70">
        <v>6.7715869047547343</v>
      </c>
      <c r="C107" s="70">
        <v>6.7885158720166201</v>
      </c>
      <c r="D107" s="70">
        <v>6.7920277610241468</v>
      </c>
      <c r="E107" s="70">
        <v>6.6780082239001679</v>
      </c>
      <c r="F107" s="70">
        <v>6.5045833285244603</v>
      </c>
      <c r="G107" s="70">
        <v>6.4621466451208338</v>
      </c>
      <c r="H107" s="70">
        <v>6.3062238210627592</v>
      </c>
      <c r="I107" s="70">
        <v>6.1833154589922641</v>
      </c>
      <c r="J107" s="70">
        <v>6.1011402656446565</v>
      </c>
      <c r="K107" s="70">
        <v>6.029820660494666</v>
      </c>
      <c r="L107" s="70">
        <v>5.9725801680588617</v>
      </c>
      <c r="M107" s="70">
        <v>5.8728631203082378</v>
      </c>
      <c r="N107" s="70">
        <v>5.8004759119646261</v>
      </c>
      <c r="O107" s="70">
        <v>5.7524252498557304</v>
      </c>
      <c r="P107" s="70">
        <v>5.7132140854556246</v>
      </c>
      <c r="Q107" s="70">
        <v>5.6396152377753577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 t="s">
        <v>183</v>
      </c>
      <c r="P108" s="70" t="s">
        <v>183</v>
      </c>
      <c r="Q108" s="70" t="s">
        <v>183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 t="s">
        <v>183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 t="s">
        <v>183</v>
      </c>
      <c r="O110" s="70" t="s">
        <v>183</v>
      </c>
      <c r="P110" s="70" t="s">
        <v>183</v>
      </c>
      <c r="Q110" s="70" t="s">
        <v>183</v>
      </c>
    </row>
    <row r="111" spans="1:17" ht="11.45" customHeight="1" x14ac:dyDescent="0.25">
      <c r="A111" s="19" t="s">
        <v>24</v>
      </c>
      <c r="B111" s="21">
        <v>38.415745234524195</v>
      </c>
      <c r="C111" s="21">
        <v>37.886982588169246</v>
      </c>
      <c r="D111" s="21">
        <v>37.537466858919259</v>
      </c>
      <c r="E111" s="21">
        <v>36.707031045942998</v>
      </c>
      <c r="F111" s="21">
        <v>36.329888160961978</v>
      </c>
      <c r="G111" s="21">
        <v>36.14516938755623</v>
      </c>
      <c r="H111" s="21">
        <v>35.933620244871861</v>
      </c>
      <c r="I111" s="21">
        <v>35.847959305169368</v>
      </c>
      <c r="J111" s="21">
        <v>35.484526961165813</v>
      </c>
      <c r="K111" s="21">
        <v>35.281387121381584</v>
      </c>
      <c r="L111" s="21">
        <v>35.22922143615024</v>
      </c>
      <c r="M111" s="21">
        <v>35.183290879191752</v>
      </c>
      <c r="N111" s="21">
        <v>35.116837226618792</v>
      </c>
      <c r="O111" s="21">
        <v>35.118381205343077</v>
      </c>
      <c r="P111" s="21">
        <v>35.065017749005236</v>
      </c>
      <c r="Q111" s="21">
        <v>34.837770007270308</v>
      </c>
    </row>
    <row r="112" spans="1:17" ht="11.45" customHeight="1" x14ac:dyDescent="0.25">
      <c r="A112" s="17" t="s">
        <v>23</v>
      </c>
      <c r="B112" s="20">
        <v>36.626585410575075</v>
      </c>
      <c r="C112" s="20">
        <v>36.402890276619871</v>
      </c>
      <c r="D112" s="20">
        <v>36.292171934671835</v>
      </c>
      <c r="E112" s="20">
        <v>35.83009206137654</v>
      </c>
      <c r="F112" s="20">
        <v>35.507764702037797</v>
      </c>
      <c r="G112" s="20">
        <v>35.35533997733134</v>
      </c>
      <c r="H112" s="20">
        <v>35.316364835717557</v>
      </c>
      <c r="I112" s="20">
        <v>35.286231377660066</v>
      </c>
      <c r="J112" s="20">
        <v>35.180946961107189</v>
      </c>
      <c r="K112" s="20">
        <v>34.980084931303139</v>
      </c>
      <c r="L112" s="20">
        <v>34.903497427449281</v>
      </c>
      <c r="M112" s="20">
        <v>34.821710179648719</v>
      </c>
      <c r="N112" s="20">
        <v>34.772560876996174</v>
      </c>
      <c r="O112" s="20">
        <v>34.70408444839962</v>
      </c>
      <c r="P112" s="20">
        <v>34.665760200520317</v>
      </c>
      <c r="Q112" s="20">
        <v>34.39558307822994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44.196437127920234</v>
      </c>
      <c r="D113" s="69">
        <v>43.176448645414091</v>
      </c>
      <c r="E113" s="69">
        <v>42.498795609199895</v>
      </c>
      <c r="F113" s="69">
        <v>42.011943678776852</v>
      </c>
      <c r="G113" s="69">
        <v>41.823323686665752</v>
      </c>
      <c r="H113" s="69">
        <v>41.803433222718226</v>
      </c>
      <c r="I113" s="69">
        <v>41.754063074518946</v>
      </c>
      <c r="J113" s="69">
        <v>41.680882795916013</v>
      </c>
      <c r="K113" s="69">
        <v>41.519577415863345</v>
      </c>
      <c r="L113" s="69">
        <v>41.175959922388195</v>
      </c>
      <c r="M113" s="69">
        <v>40.844495864546737</v>
      </c>
      <c r="N113" s="69">
        <v>40.713697070635199</v>
      </c>
      <c r="O113" s="69">
        <v>40.375099732566916</v>
      </c>
      <c r="P113" s="69">
        <v>40.285352108419758</v>
      </c>
      <c r="Q113" s="69">
        <v>39.990538153015677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1.1275000000068987</v>
      </c>
      <c r="C117" s="111">
        <f>IF(TrRoad_act!C86=0,"",TrRoad_ene!C62/TrRoad_tech!C90)</f>
        <v>1.1276529534152266</v>
      </c>
      <c r="D117" s="111">
        <f>IF(TrRoad_act!D86=0,"",TrRoad_ene!D62/TrRoad_tech!D90)</f>
        <v>1.1281126890134989</v>
      </c>
      <c r="E117" s="111">
        <f>IF(TrRoad_act!E86=0,"",TrRoad_ene!E62/TrRoad_tech!E90)</f>
        <v>1.1290520991813453</v>
      </c>
      <c r="F117" s="111">
        <f>IF(TrRoad_act!F86=0,"",TrRoad_ene!F62/TrRoad_tech!F90)</f>
        <v>1.0742653698906843</v>
      </c>
      <c r="G117" s="111">
        <f>IF(TrRoad_act!G86=0,"",TrRoad_ene!G62/TrRoad_tech!G90)</f>
        <v>1.0749386085540735</v>
      </c>
      <c r="H117" s="111">
        <f>IF(TrRoad_act!H86=0,"",TrRoad_ene!H62/TrRoad_tech!H90)</f>
        <v>1.0758974292982972</v>
      </c>
      <c r="I117" s="111">
        <f>IF(TrRoad_act!I86=0,"",TrRoad_ene!I62/TrRoad_tech!I90)</f>
        <v>1.0862645818627534</v>
      </c>
      <c r="J117" s="111">
        <f>IF(TrRoad_act!J86=0,"",TrRoad_ene!J62/TrRoad_tech!J90)</f>
        <v>1.0977950270222883</v>
      </c>
      <c r="K117" s="111">
        <f>IF(TrRoad_act!K86=0,"",TrRoad_ene!K62/TrRoad_tech!K90)</f>
        <v>1.1058590507500117</v>
      </c>
      <c r="L117" s="111">
        <f>IF(TrRoad_act!L86=0,"",TrRoad_ene!L62/TrRoad_tech!L90)</f>
        <v>1.1128276250745592</v>
      </c>
      <c r="M117" s="111">
        <f>IF(TrRoad_act!M86=0,"",TrRoad_ene!M62/TrRoad_tech!M90)</f>
        <v>1.1194237609544067</v>
      </c>
      <c r="N117" s="111">
        <f>IF(TrRoad_act!N86=0,"",TrRoad_ene!N62/TrRoad_tech!N90)</f>
        <v>1.1280855456365075</v>
      </c>
      <c r="O117" s="111">
        <f>IF(TrRoad_act!O86=0,"",TrRoad_ene!O62/TrRoad_tech!O90)</f>
        <v>1.1377002437839314</v>
      </c>
      <c r="P117" s="111">
        <f>IF(TrRoad_act!P86=0,"",TrRoad_ene!P62/TrRoad_tech!P90)</f>
        <v>1.1471696560585001</v>
      </c>
      <c r="Q117" s="111">
        <f>IF(TrRoad_act!Q86=0,"",TrRoad_ene!Q62/TrRoad_tech!Q90)</f>
        <v>1.1589835088000082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1.0634604735831343</v>
      </c>
      <c r="C118" s="107">
        <f>IF(TrRoad_act!C87=0,"",TrRoad_ene!C63/TrRoad_tech!C91)</f>
        <v>1.0468352241886321</v>
      </c>
      <c r="D118" s="107">
        <f>IF(TrRoad_act!D87=0,"",TrRoad_ene!D63/TrRoad_tech!D91)</f>
        <v>1.0500323898282558</v>
      </c>
      <c r="E118" s="107">
        <f>IF(TrRoad_act!E87=0,"",TrRoad_ene!E63/TrRoad_tech!E91)</f>
        <v>1.0408190847740793</v>
      </c>
      <c r="F118" s="107">
        <f>IF(TrRoad_act!F87=0,"",TrRoad_ene!F63/TrRoad_tech!F91)</f>
        <v>1.0245191664250519</v>
      </c>
      <c r="G118" s="107">
        <f>IF(TrRoad_act!G87=0,"",TrRoad_ene!G63/TrRoad_tech!G91)</f>
        <v>1.0162879471630455</v>
      </c>
      <c r="H118" s="107">
        <f>IF(TrRoad_act!H87=0,"",TrRoad_ene!H63/TrRoad_tech!H91)</f>
        <v>1.0285949883121734</v>
      </c>
      <c r="I118" s="107">
        <f>IF(TrRoad_act!I87=0,"",TrRoad_ene!I63/TrRoad_tech!I91)</f>
        <v>1.0340288799045441</v>
      </c>
      <c r="J118" s="107">
        <f>IF(TrRoad_act!J87=0,"",TrRoad_ene!J63/TrRoad_tech!J91)</f>
        <v>1.031292408725373</v>
      </c>
      <c r="K118" s="107">
        <f>IF(TrRoad_act!K87=0,"",TrRoad_ene!K63/TrRoad_tech!K91)</f>
        <v>1.0440039984032794</v>
      </c>
      <c r="L118" s="107">
        <f>IF(TrRoad_act!L87=0,"",TrRoad_ene!L63/TrRoad_tech!L91)</f>
        <v>1.0396475035296691</v>
      </c>
      <c r="M118" s="107">
        <f>IF(TrRoad_act!M87=0,"",TrRoad_ene!M63/TrRoad_tech!M91)</f>
        <v>1.0545665562087241</v>
      </c>
      <c r="N118" s="107">
        <f>IF(TrRoad_act!N87=0,"",TrRoad_ene!N63/TrRoad_tech!N91)</f>
        <v>1.0541250832257734</v>
      </c>
      <c r="O118" s="107">
        <f>IF(TrRoad_act!O87=0,"",TrRoad_ene!O63/TrRoad_tech!O91)</f>
        <v>1.0589431721535372</v>
      </c>
      <c r="P118" s="107">
        <f>IF(TrRoad_act!P87=0,"",TrRoad_ene!P63/TrRoad_tech!P91)</f>
        <v>1.0699460883000904</v>
      </c>
      <c r="Q118" s="107">
        <f>IF(TrRoad_act!Q87=0,"",TrRoad_ene!Q63/TrRoad_tech!Q91)</f>
        <v>1.0719100086134503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1.0734933402101829</v>
      </c>
      <c r="C119" s="108">
        <f>IF(TrRoad_act!C88=0,"",TrRoad_ene!C64/TrRoad_tech!C92)</f>
        <v>1.039110433077074</v>
      </c>
      <c r="D119" s="108">
        <f>IF(TrRoad_act!D88=0,"",TrRoad_ene!D64/TrRoad_tech!D92)</f>
        <v>1.0450906775216386</v>
      </c>
      <c r="E119" s="108">
        <f>IF(TrRoad_act!E88=0,"",TrRoad_ene!E64/TrRoad_tech!E92)</f>
        <v>1.0428007699281823</v>
      </c>
      <c r="F119" s="108">
        <f>IF(TrRoad_act!F88=0,"",TrRoad_ene!F64/TrRoad_tech!F92)</f>
        <v>1.0512444757879029</v>
      </c>
      <c r="G119" s="108">
        <f>IF(TrRoad_act!G88=0,"",TrRoad_ene!G64/TrRoad_tech!G92)</f>
        <v>1.0617461172084606</v>
      </c>
      <c r="H119" s="108">
        <f>IF(TrRoad_act!H88=0,"",TrRoad_ene!H64/TrRoad_tech!H92)</f>
        <v>1.0857104790637262</v>
      </c>
      <c r="I119" s="108">
        <f>IF(TrRoad_act!I88=0,"",TrRoad_ene!I64/TrRoad_tech!I92)</f>
        <v>1.0997079792212596</v>
      </c>
      <c r="J119" s="108">
        <f>IF(TrRoad_act!J88=0,"",TrRoad_ene!J64/TrRoad_tech!J92)</f>
        <v>1.1110280748480408</v>
      </c>
      <c r="K119" s="108">
        <f>IF(TrRoad_act!K88=0,"",TrRoad_ene!K64/TrRoad_tech!K92)</f>
        <v>1.0891225673891178</v>
      </c>
      <c r="L119" s="108">
        <f>IF(TrRoad_act!L88=0,"",TrRoad_ene!L64/TrRoad_tech!L92)</f>
        <v>1.10155275137399</v>
      </c>
      <c r="M119" s="108">
        <f>IF(TrRoad_act!M88=0,"",TrRoad_ene!M64/TrRoad_tech!M92)</f>
        <v>1.0909045324347408</v>
      </c>
      <c r="N119" s="108">
        <f>IF(TrRoad_act!N88=0,"",TrRoad_ene!N64/TrRoad_tech!N92)</f>
        <v>1.1039420760159668</v>
      </c>
      <c r="O119" s="108">
        <f>IF(TrRoad_act!O88=0,"",TrRoad_ene!O64/TrRoad_tech!O92)</f>
        <v>1.0619264633297949</v>
      </c>
      <c r="P119" s="108">
        <f>IF(TrRoad_act!P88=0,"",TrRoad_ene!P64/TrRoad_tech!P92)</f>
        <v>1.0986880670428845</v>
      </c>
      <c r="Q119" s="108">
        <f>IF(TrRoad_act!Q88=0,"",TrRoad_ene!Q64/TrRoad_tech!Q92)</f>
        <v>1.118713509001682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1.0734933402101825</v>
      </c>
      <c r="C120" s="108">
        <f>IF(TrRoad_act!C89=0,"",TrRoad_ene!C65/TrRoad_tech!C93)</f>
        <v>1.0391260089864667</v>
      </c>
      <c r="D120" s="108">
        <f>IF(TrRoad_act!D89=0,"",TrRoad_ene!D65/TrRoad_tech!D93)</f>
        <v>1.0452026196048927</v>
      </c>
      <c r="E120" s="108">
        <f>IF(TrRoad_act!E89=0,"",TrRoad_ene!E65/TrRoad_tech!E93)</f>
        <v>1.0432209205027698</v>
      </c>
      <c r="F120" s="108">
        <f>IF(TrRoad_act!F89=0,"",TrRoad_ene!F65/TrRoad_tech!F93)</f>
        <v>1.0519138574017404</v>
      </c>
      <c r="G120" s="108">
        <f>IF(TrRoad_act!G89=0,"",TrRoad_ene!G65/TrRoad_tech!G93)</f>
        <v>1.0624831919638296</v>
      </c>
      <c r="H120" s="108">
        <f>IF(TrRoad_act!H89=0,"",TrRoad_ene!H65/TrRoad_tech!H93)</f>
        <v>1.0873724636695379</v>
      </c>
      <c r="I120" s="108">
        <f>IF(TrRoad_act!I89=0,"",TrRoad_ene!I65/TrRoad_tech!I93)</f>
        <v>1.1023878468921717</v>
      </c>
      <c r="J120" s="108">
        <f>IF(TrRoad_act!J89=0,"",TrRoad_ene!J65/TrRoad_tech!J93)</f>
        <v>1.1148639834552003</v>
      </c>
      <c r="K120" s="108">
        <f>IF(TrRoad_act!K89=0,"",TrRoad_ene!K65/TrRoad_tech!K93)</f>
        <v>1.0947335931240902</v>
      </c>
      <c r="L120" s="108">
        <f>IF(TrRoad_act!L89=0,"",TrRoad_ene!L65/TrRoad_tech!L93)</f>
        <v>1.1080543057220482</v>
      </c>
      <c r="M120" s="108">
        <f>IF(TrRoad_act!M89=0,"",TrRoad_ene!M65/TrRoad_tech!M93)</f>
        <v>1.1011750783931229</v>
      </c>
      <c r="N120" s="108">
        <f>IF(TrRoad_act!N89=0,"",TrRoad_ene!N65/TrRoad_tech!N93)</f>
        <v>1.1146713319620372</v>
      </c>
      <c r="O120" s="108">
        <f>IF(TrRoad_act!O89=0,"",TrRoad_ene!O65/TrRoad_tech!O93)</f>
        <v>1.0726404225295298</v>
      </c>
      <c r="P120" s="108">
        <f>IF(TrRoad_act!P89=0,"",TrRoad_ene!P65/TrRoad_tech!P93)</f>
        <v>1.1114694612891616</v>
      </c>
      <c r="Q120" s="108">
        <f>IF(TrRoad_act!Q89=0,"",TrRoad_ene!Q65/TrRoad_tech!Q93)</f>
        <v>1.1377455463334327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1.2116601419389004</v>
      </c>
      <c r="C121" s="108">
        <f>IF(TrRoad_act!C90=0,"",TrRoad_ene!C66/TrRoad_tech!C94)</f>
        <v>1.2905701136529846</v>
      </c>
      <c r="D121" s="108">
        <f>IF(TrRoad_act!D90=0,"",TrRoad_ene!D66/TrRoad_tech!D94)</f>
        <v>1.2525970836506517</v>
      </c>
      <c r="E121" s="108">
        <f>IF(TrRoad_act!E90=0,"",TrRoad_ene!E66/TrRoad_tech!E94)</f>
        <v>1.2623122170700418</v>
      </c>
      <c r="F121" s="108">
        <f>IF(TrRoad_act!F90=0,"",TrRoad_ene!F66/TrRoad_tech!F94)</f>
        <v>1.2417071464540801</v>
      </c>
      <c r="G121" s="108">
        <f>IF(TrRoad_act!G90=0,"",TrRoad_ene!G66/TrRoad_tech!G94)</f>
        <v>1.1960992886936908</v>
      </c>
      <c r="H121" s="108">
        <f>IF(TrRoad_act!H90=0,"",TrRoad_ene!H66/TrRoad_tech!H94)</f>
        <v>1.1346383519349497</v>
      </c>
      <c r="I121" s="108">
        <f>IF(TrRoad_act!I90=0,"",TrRoad_ene!I66/TrRoad_tech!I94)</f>
        <v>1.1003569524102752</v>
      </c>
      <c r="J121" s="108">
        <f>IF(TrRoad_act!J90=0,"",TrRoad_ene!J66/TrRoad_tech!J94)</f>
        <v>1.0712345656164357</v>
      </c>
      <c r="K121" s="108">
        <f>IF(TrRoad_act!K90=0,"",TrRoad_ene!K66/TrRoad_tech!K94)</f>
        <v>1.1475101983401192</v>
      </c>
      <c r="L121" s="108">
        <f>IF(TrRoad_act!L90=0,"",TrRoad_ene!L66/TrRoad_tech!L94)</f>
        <v>1.1056850610226068</v>
      </c>
      <c r="M121" s="108">
        <f>IF(TrRoad_act!M90=0,"",TrRoad_ene!M66/TrRoad_tech!M94)</f>
        <v>1.1682774819046691</v>
      </c>
      <c r="N121" s="108">
        <f>IF(TrRoad_act!N90=0,"",TrRoad_ene!N66/TrRoad_tech!N94)</f>
        <v>1.1414445636108619</v>
      </c>
      <c r="O121" s="108">
        <f>IF(TrRoad_act!O90=0,"",TrRoad_ene!O66/TrRoad_tech!O94)</f>
        <v>1.3071679594880525</v>
      </c>
      <c r="P121" s="108">
        <f>IF(TrRoad_act!P90=0,"",TrRoad_ene!P66/TrRoad_tech!P94)</f>
        <v>1.1992457367080409</v>
      </c>
      <c r="Q121" s="108">
        <f>IF(TrRoad_act!Q90=0,"",TrRoad_ene!Q66/TrRoad_tech!Q94)</f>
        <v>1.1518033600814772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>
        <f>IF(TrRoad_act!F91=0,"",TrRoad_ene!F67/TrRoad_tech!F95)</f>
        <v>1.1240000000066173</v>
      </c>
      <c r="G122" s="108">
        <f>IF(TrRoad_act!G91=0,"",TrRoad_ene!G67/TrRoad_tech!G95)</f>
        <v>1.1307304090863981</v>
      </c>
      <c r="H122" s="108">
        <f>IF(TrRoad_act!H91=0,"",TrRoad_ene!H67/TrRoad_tech!H95)</f>
        <v>1.133409469050646</v>
      </c>
      <c r="I122" s="108">
        <f>IF(TrRoad_act!I91=0,"",TrRoad_ene!I67/TrRoad_tech!I95)</f>
        <v>1.1400135577118358</v>
      </c>
      <c r="J122" s="108">
        <f>IF(TrRoad_act!J91=0,"",TrRoad_ene!J67/TrRoad_tech!J95)</f>
        <v>1.1407934752862012</v>
      </c>
      <c r="K122" s="108">
        <f>IF(TrRoad_act!K91=0,"",TrRoad_ene!K67/TrRoad_tech!K95)</f>
        <v>1.1522136747409939</v>
      </c>
      <c r="L122" s="108">
        <f>IF(TrRoad_act!L91=0,"",TrRoad_ene!L67/TrRoad_tech!L95)</f>
        <v>1.1634897715805903</v>
      </c>
      <c r="M122" s="108">
        <f>IF(TrRoad_act!M91=0,"",TrRoad_ene!M67/TrRoad_tech!M95)</f>
        <v>1.1675151499974703</v>
      </c>
      <c r="N122" s="108">
        <f>IF(TrRoad_act!N91=0,"",TrRoad_ene!N67/TrRoad_tech!N95)</f>
        <v>1.1727093471539489</v>
      </c>
      <c r="O122" s="108">
        <f>IF(TrRoad_act!O91=0,"",TrRoad_ene!O67/TrRoad_tech!O95)</f>
        <v>1.1784443707364551</v>
      </c>
      <c r="P122" s="108">
        <f>IF(TrRoad_act!P91=0,"",TrRoad_ene!P67/TrRoad_tech!P95)</f>
        <v>1.2025185341183469</v>
      </c>
      <c r="Q122" s="108">
        <f>IF(TrRoad_act!Q91=0,"",TrRoad_ene!Q67/TrRoad_tech!Q95)</f>
        <v>1.2111541604247029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 t="str">
        <f>IF(TrRoad_act!P92=0,"",TrRoad_ene!P68/TrRoad_tech!P96)</f>
        <v/>
      </c>
      <c r="Q123" s="108" t="str">
        <f>IF(TrRoad_act!Q92=0,"",TrRoad_ene!Q68/TrRoad_tech!Q96)</f>
        <v/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 t="str">
        <f>IF(TrRoad_act!M93=0,"",TrRoad_ene!M69/TrRoad_tech!M97)</f>
        <v/>
      </c>
      <c r="N124" s="108" t="str">
        <f>IF(TrRoad_act!N93=0,"",TrRoad_ene!N69/TrRoad_tech!N97)</f>
        <v/>
      </c>
      <c r="O124" s="108" t="str">
        <f>IF(TrRoad_act!O93=0,"",TrRoad_ene!O69/TrRoad_tech!O97)</f>
        <v/>
      </c>
      <c r="P124" s="108" t="str">
        <f>IF(TrRoad_act!P93=0,"",TrRoad_ene!P69/TrRoad_tech!P97)</f>
        <v/>
      </c>
      <c r="Q124" s="108" t="str">
        <f>IF(TrRoad_act!Q93=0,"",TrRoad_ene!Q69/TrRoad_tech!Q97)</f>
        <v/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1.1000000000133241</v>
      </c>
      <c r="C125" s="107">
        <f>IF(TrRoad_act!C94=0,"",TrRoad_ene!C70/TrRoad_tech!C98)</f>
        <v>1.1001490765169</v>
      </c>
      <c r="D125" s="107">
        <f>IF(TrRoad_act!D94=0,"",TrRoad_ene!D70/TrRoad_tech!D98)</f>
        <v>1.100722513065808</v>
      </c>
      <c r="E125" s="107">
        <f>IF(TrRoad_act!E94=0,"",TrRoad_ene!E70/TrRoad_tech!E98)</f>
        <v>1.1007910518863042</v>
      </c>
      <c r="F125" s="107">
        <f>IF(TrRoad_act!F94=0,"",TrRoad_ene!F70/TrRoad_tech!F98)</f>
        <v>1.1013267398095621</v>
      </c>
      <c r="G125" s="107">
        <f>IF(TrRoad_act!G94=0,"",TrRoad_ene!G70/TrRoad_tech!G98)</f>
        <v>1.1031098865412301</v>
      </c>
      <c r="H125" s="107">
        <f>IF(TrRoad_act!H94=0,"",TrRoad_ene!H70/TrRoad_tech!H98)</f>
        <v>1.1030165117062711</v>
      </c>
      <c r="I125" s="107">
        <f>IF(TrRoad_act!I94=0,"",TrRoad_ene!I70/TrRoad_tech!I98)</f>
        <v>1.1070692143703815</v>
      </c>
      <c r="J125" s="107">
        <f>IF(TrRoad_act!J94=0,"",TrRoad_ene!J70/TrRoad_tech!J98)</f>
        <v>1.1075632314027817</v>
      </c>
      <c r="K125" s="107">
        <f>IF(TrRoad_act!K94=0,"",TrRoad_ene!K70/TrRoad_tech!K98)</f>
        <v>1.1108859538115792</v>
      </c>
      <c r="L125" s="107">
        <f>IF(TrRoad_act!L94=0,"",TrRoad_ene!L70/TrRoad_tech!L98)</f>
        <v>1.1171458035959643</v>
      </c>
      <c r="M125" s="107">
        <f>IF(TrRoad_act!M94=0,"",TrRoad_ene!M70/TrRoad_tech!M98)</f>
        <v>1.1182561690922292</v>
      </c>
      <c r="N125" s="107">
        <f>IF(TrRoad_act!N94=0,"",TrRoad_ene!N70/TrRoad_tech!N98)</f>
        <v>1.1289411595699033</v>
      </c>
      <c r="O125" s="107">
        <f>IF(TrRoad_act!O94=0,"",TrRoad_ene!O70/TrRoad_tech!O98)</f>
        <v>1.1366429714949096</v>
      </c>
      <c r="P125" s="107">
        <f>IF(TrRoad_act!P94=0,"",TrRoad_ene!P70/TrRoad_tech!P98)</f>
        <v>1.1430816015433272</v>
      </c>
      <c r="Q125" s="107">
        <f>IF(TrRoad_act!Q94=0,"",TrRoad_ene!Q70/TrRoad_tech!Q98)</f>
        <v>1.1575730116806422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1.1001490765169</v>
      </c>
      <c r="D127" s="106">
        <f>IF(TrRoad_act!D96=0,"",TrRoad_ene!D72/TrRoad_tech!D100)</f>
        <v>1.100722513065808</v>
      </c>
      <c r="E127" s="106">
        <f>IF(TrRoad_act!E96=0,"",TrRoad_ene!E72/TrRoad_tech!E100)</f>
        <v>1.1007910518863042</v>
      </c>
      <c r="F127" s="106">
        <f>IF(TrRoad_act!F96=0,"",TrRoad_ene!F72/TrRoad_tech!F100)</f>
        <v>1.1008837459632086</v>
      </c>
      <c r="G127" s="106">
        <f>IF(TrRoad_act!G96=0,"",TrRoad_ene!G72/TrRoad_tech!G100)</f>
        <v>1.1022140458238301</v>
      </c>
      <c r="H127" s="106">
        <f>IF(TrRoad_act!H96=0,"",TrRoad_ene!H72/TrRoad_tech!H100)</f>
        <v>1.1025811944658288</v>
      </c>
      <c r="I127" s="106">
        <f>IF(TrRoad_act!I96=0,"",TrRoad_ene!I72/TrRoad_tech!I100)</f>
        <v>1.104431408848225</v>
      </c>
      <c r="J127" s="106">
        <f>IF(TrRoad_act!J96=0,"",TrRoad_ene!J72/TrRoad_tech!J100)</f>
        <v>1.1049843453850425</v>
      </c>
      <c r="K127" s="106">
        <f>IF(TrRoad_act!K96=0,"",TrRoad_ene!K72/TrRoad_tech!K100)</f>
        <v>1.1085507476445091</v>
      </c>
      <c r="L127" s="106">
        <f>IF(TrRoad_act!L96=0,"",TrRoad_ene!L72/TrRoad_tech!L100)</f>
        <v>1.1118592027131535</v>
      </c>
      <c r="M127" s="106">
        <f>IF(TrRoad_act!M96=0,"",TrRoad_ene!M72/TrRoad_tech!M100)</f>
        <v>1.1163556095119722</v>
      </c>
      <c r="N127" s="106">
        <f>IF(TrRoad_act!N96=0,"",TrRoad_ene!N72/TrRoad_tech!N100)</f>
        <v>1.1207138997761983</v>
      </c>
      <c r="O127" s="106">
        <f>IF(TrRoad_act!O96=0,"",TrRoad_ene!O72/TrRoad_tech!O100)</f>
        <v>1.1220313215975386</v>
      </c>
      <c r="P127" s="106">
        <f>IF(TrRoad_act!P96=0,"",TrRoad_ene!P72/TrRoad_tech!P100)</f>
        <v>1.1266859343482152</v>
      </c>
      <c r="Q127" s="106">
        <f>IF(TrRoad_act!Q96=0,"",TrRoad_ene!Q72/TrRoad_tech!Q100)</f>
        <v>1.1338598426921824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>
        <f>IF(TrRoad_act!F98=0,"",TrRoad_ene!F74/TrRoad_tech!F102)</f>
        <v>1.1428793000285291</v>
      </c>
      <c r="G129" s="106">
        <f>IF(TrRoad_act!G98=0,"",TrRoad_ene!G74/TrRoad_tech!G102)</f>
        <v>1.0977616106713584</v>
      </c>
      <c r="H129" s="106">
        <f>IF(TrRoad_act!H98=0,"",TrRoad_ene!H74/TrRoad_tech!H102)</f>
        <v>1.0380382666799837</v>
      </c>
      <c r="I129" s="106">
        <f>IF(TrRoad_act!I98=0,"",TrRoad_ene!I74/TrRoad_tech!I102)</f>
        <v>1.1152985418560848</v>
      </c>
      <c r="J129" s="106">
        <f>IF(TrRoad_act!J98=0,"",TrRoad_ene!J74/TrRoad_tech!J102)</f>
        <v>1.1049856008397392</v>
      </c>
      <c r="K129" s="106">
        <f>IF(TrRoad_act!K98=0,"",TrRoad_ene!K74/TrRoad_tech!K102)</f>
        <v>1.1223677558674892</v>
      </c>
      <c r="L129" s="106">
        <f>IF(TrRoad_act!L98=0,"",TrRoad_ene!L74/TrRoad_tech!L102)</f>
        <v>1.1842796788408381</v>
      </c>
      <c r="M129" s="106">
        <f>IF(TrRoad_act!M98=0,"",TrRoad_ene!M74/TrRoad_tech!M102)</f>
        <v>1.1396757153266031</v>
      </c>
      <c r="N129" s="106">
        <f>IF(TrRoad_act!N98=0,"",TrRoad_ene!N74/TrRoad_tech!N102)</f>
        <v>1.2394051345097976</v>
      </c>
      <c r="O129" s="106">
        <f>IF(TrRoad_act!O98=0,"",TrRoad_ene!O74/TrRoad_tech!O102)</f>
        <v>1.2538750569870771</v>
      </c>
      <c r="P129" s="106">
        <f>IF(TrRoad_act!P98=0,"",TrRoad_ene!P74/TrRoad_tech!P102)</f>
        <v>1.2627674620045375</v>
      </c>
      <c r="Q129" s="106">
        <f>IF(TrRoad_act!Q98=0,"",TrRoad_ene!Q74/TrRoad_tech!Q102)</f>
        <v>1.3131612371410379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>
        <f>IF(TrRoad_act!J99=0,"",TrRoad_ene!J75/TrRoad_tech!J103)</f>
        <v>1.1346666666802323</v>
      </c>
      <c r="K130" s="106">
        <f>IF(TrRoad_act!K99=0,"",TrRoad_ene!K75/TrRoad_tech!K103)</f>
        <v>1.1393387632112346</v>
      </c>
      <c r="L130" s="106">
        <f>IF(TrRoad_act!L99=0,"",TrRoad_ene!L75/TrRoad_tech!L103)</f>
        <v>1.1446238529183259</v>
      </c>
      <c r="M130" s="106">
        <f>IF(TrRoad_act!M99=0,"",TrRoad_ene!M75/TrRoad_tech!M103)</f>
        <v>1.1458761665523758</v>
      </c>
      <c r="N130" s="106">
        <f>IF(TrRoad_act!N99=0,"",TrRoad_ene!N75/TrRoad_tech!N103)</f>
        <v>1.1478919387778117</v>
      </c>
      <c r="O130" s="106">
        <f>IF(TrRoad_act!O99=0,"",TrRoad_ene!O75/TrRoad_tech!O103)</f>
        <v>1.1740566537038333</v>
      </c>
      <c r="P130" s="106">
        <f>IF(TrRoad_act!P99=0,"",TrRoad_ene!P75/TrRoad_tech!P103)</f>
        <v>1.1776956601290649</v>
      </c>
      <c r="Q130" s="106">
        <f>IF(TrRoad_act!Q99=0,"",TrRoad_ene!Q75/TrRoad_tech!Q103)</f>
        <v>1.1794940219359773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1.0060986856681413</v>
      </c>
      <c r="C132" s="109">
        <f>IF(TrRoad_act!C101=0,"",TrRoad_ene!C77/TrRoad_tech!C105)</f>
        <v>1.0088176394587556</v>
      </c>
      <c r="D132" s="109">
        <f>IF(TrRoad_act!D101=0,"",TrRoad_ene!D77/TrRoad_tech!D105)</f>
        <v>1.0189177927362996</v>
      </c>
      <c r="E132" s="109">
        <f>IF(TrRoad_act!E101=0,"",TrRoad_ene!E77/TrRoad_tech!E105)</f>
        <v>1.0961176282616409</v>
      </c>
      <c r="F132" s="109">
        <f>IF(TrRoad_act!F101=0,"",TrRoad_ene!F77/TrRoad_tech!F105)</f>
        <v>1.1243724038478251</v>
      </c>
      <c r="G132" s="109">
        <f>IF(TrRoad_act!G101=0,"",TrRoad_ene!G77/TrRoad_tech!G105)</f>
        <v>1.1555288547981566</v>
      </c>
      <c r="H132" s="109">
        <f>IF(TrRoad_act!H101=0,"",TrRoad_ene!H77/TrRoad_tech!H105)</f>
        <v>1.1388605947584762</v>
      </c>
      <c r="I132" s="109">
        <f>IF(TrRoad_act!I101=0,"",TrRoad_ene!I77/TrRoad_tech!I105)</f>
        <v>1.1346128718608672</v>
      </c>
      <c r="J132" s="109">
        <f>IF(TrRoad_act!J101=0,"",TrRoad_ene!J77/TrRoad_tech!J105)</f>
        <v>1.1712689876396041</v>
      </c>
      <c r="K132" s="109">
        <f>IF(TrRoad_act!K101=0,"",TrRoad_ene!K77/TrRoad_tech!K105)</f>
        <v>1.1319753391499199</v>
      </c>
      <c r="L132" s="109">
        <f>IF(TrRoad_act!L101=0,"",TrRoad_ene!L77/TrRoad_tech!L105)</f>
        <v>1.1308138465191613</v>
      </c>
      <c r="M132" s="109">
        <f>IF(TrRoad_act!M101=0,"",TrRoad_ene!M77/TrRoad_tech!M105)</f>
        <v>1.0881395803055016</v>
      </c>
      <c r="N132" s="109">
        <f>IF(TrRoad_act!N101=0,"",TrRoad_ene!N77/TrRoad_tech!N105)</f>
        <v>1.1517540407083435</v>
      </c>
      <c r="O132" s="109">
        <f>IF(TrRoad_act!O101=0,"",TrRoad_ene!O77/TrRoad_tech!O105)</f>
        <v>1.0181895875569489</v>
      </c>
      <c r="P132" s="109">
        <f>IF(TrRoad_act!P101=0,"",TrRoad_ene!P77/TrRoad_tech!P105)</f>
        <v>1.1065890038105506</v>
      </c>
      <c r="Q132" s="109">
        <f>IF(TrRoad_act!Q101=0,"",TrRoad_ene!Q77/TrRoad_tech!Q105)</f>
        <v>1.1518679292491036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</v>
      </c>
      <c r="C133" s="108">
        <f>IF(TrRoad_act!C102=0,"",TrRoad_ene!C78/TrRoad_tech!C106)</f>
        <v>1.1001465208919488</v>
      </c>
      <c r="D133" s="108">
        <f>IF(TrRoad_act!D102=0,"",TrRoad_ene!D78/TrRoad_tech!D106)</f>
        <v>1.1005353743286233</v>
      </c>
      <c r="E133" s="108">
        <f>IF(TrRoad_act!E102=0,"",TrRoad_ene!E78/TrRoad_tech!E106)</f>
        <v>1.1012684045625121</v>
      </c>
      <c r="F133" s="108">
        <f>IF(TrRoad_act!F102=0,"",TrRoad_ene!F78/TrRoad_tech!F106)</f>
        <v>1.1024053042363455</v>
      </c>
      <c r="G133" s="108">
        <f>IF(TrRoad_act!G102=0,"",TrRoad_ene!G78/TrRoad_tech!G106)</f>
        <v>1.1031579310765025</v>
      </c>
      <c r="H133" s="108">
        <f>IF(TrRoad_act!H102=0,"",TrRoad_ene!H78/TrRoad_tech!H106)</f>
        <v>1.1034907878597855</v>
      </c>
      <c r="I133" s="108">
        <f>IF(TrRoad_act!I102=0,"",TrRoad_ene!I78/TrRoad_tech!I106)</f>
        <v>1.1039290935173034</v>
      </c>
      <c r="J133" s="108">
        <f>IF(TrRoad_act!J102=0,"",TrRoad_ene!J78/TrRoad_tech!J106)</f>
        <v>1.1046199541621995</v>
      </c>
      <c r="K133" s="108">
        <f>IF(TrRoad_act!K102=0,"",TrRoad_ene!K78/TrRoad_tech!K106)</f>
        <v>1.1053274079761566</v>
      </c>
      <c r="L133" s="108">
        <f>IF(TrRoad_act!L102=0,"",TrRoad_ene!L78/TrRoad_tech!L106)</f>
        <v>1.1069422832842031</v>
      </c>
      <c r="M133" s="108">
        <f>IF(TrRoad_act!M102=0,"",TrRoad_ene!M78/TrRoad_tech!M106)</f>
        <v>1.1114677773335637</v>
      </c>
      <c r="N133" s="108">
        <f>IF(TrRoad_act!N102=0,"",TrRoad_ene!N78/TrRoad_tech!N106)</f>
        <v>1.12206443488212</v>
      </c>
      <c r="O133" s="108">
        <f>IF(TrRoad_act!O102=0,"",TrRoad_ene!O78/TrRoad_tech!O106)</f>
        <v>1.13190313588615</v>
      </c>
      <c r="P133" s="108">
        <f>IF(TrRoad_act!P102=0,"",TrRoad_ene!P78/TrRoad_tech!P106)</f>
        <v>1.1494793101842182</v>
      </c>
      <c r="Q133" s="108">
        <f>IF(TrRoad_act!Q102=0,"",TrRoad_ene!Q78/TrRoad_tech!Q106)</f>
        <v>1.1701681715761358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1.0148421637735621</v>
      </c>
      <c r="C134" s="108">
        <f>IF(TrRoad_act!C103=0,"",TrRoad_ene!C79/TrRoad_tech!C107)</f>
        <v>1.0188530985310618</v>
      </c>
      <c r="D134" s="108">
        <f>IF(TrRoad_act!D103=0,"",TrRoad_ene!D79/TrRoad_tech!D107)</f>
        <v>1.0335295058146949</v>
      </c>
      <c r="E134" s="108">
        <f>IF(TrRoad_act!E103=0,"",TrRoad_ene!E79/TrRoad_tech!E107)</f>
        <v>1.1431029361385567</v>
      </c>
      <c r="F134" s="108">
        <f>IF(TrRoad_act!F103=0,"",TrRoad_ene!F79/TrRoad_tech!F107)</f>
        <v>1.1770743290119572</v>
      </c>
      <c r="G134" s="108">
        <f>IF(TrRoad_act!G103=0,"",TrRoad_ene!G79/TrRoad_tech!G107)</f>
        <v>1.2165400588789383</v>
      </c>
      <c r="H134" s="108">
        <f>IF(TrRoad_act!H103=0,"",TrRoad_ene!H79/TrRoad_tech!H107)</f>
        <v>1.1845979491393968</v>
      </c>
      <c r="I134" s="108">
        <f>IF(TrRoad_act!I103=0,"",TrRoad_ene!I79/TrRoad_tech!I107)</f>
        <v>1.1707646759899974</v>
      </c>
      <c r="J134" s="108">
        <f>IF(TrRoad_act!J103=0,"",TrRoad_ene!J79/TrRoad_tech!J107)</f>
        <v>1.2066044086289474</v>
      </c>
      <c r="K134" s="108">
        <f>IF(TrRoad_act!K103=0,"",TrRoad_ene!K79/TrRoad_tech!K107)</f>
        <v>1.1561219436371184</v>
      </c>
      <c r="L134" s="108">
        <f>IF(TrRoad_act!L103=0,"",TrRoad_ene!L79/TrRoad_tech!L107)</f>
        <v>1.1488625858582526</v>
      </c>
      <c r="M134" s="108">
        <f>IF(TrRoad_act!M103=0,"",TrRoad_ene!M79/TrRoad_tech!M107)</f>
        <v>1.1007193346760873</v>
      </c>
      <c r="N134" s="108">
        <f>IF(TrRoad_act!N103=0,"",TrRoad_ene!N79/TrRoad_tech!N107)</f>
        <v>1.1675670552029829</v>
      </c>
      <c r="O134" s="108">
        <f>IF(TrRoad_act!O103=0,"",TrRoad_ene!O79/TrRoad_tech!O107)</f>
        <v>1.0199320460639636</v>
      </c>
      <c r="P134" s="108">
        <f>IF(TrRoad_act!P103=0,"",TrRoad_ene!P79/TrRoad_tech!P107)</f>
        <v>1.1121900708683472</v>
      </c>
      <c r="Q134" s="108">
        <f>IF(TrRoad_act!Q103=0,"",TrRoad_ene!Q79/TrRoad_tech!Q107)</f>
        <v>1.1590357273391303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 t="str">
        <f>IF(TrRoad_act!O106=0,"",TrRoad_ene!O82/TrRoad_tech!O110)</f>
        <v/>
      </c>
      <c r="P137" s="108" t="str">
        <f>IF(TrRoad_act!P106=0,"",TrRoad_ene!P82/TrRoad_tech!P110)</f>
        <v/>
      </c>
      <c r="Q137" s="108" t="str">
        <f>IF(TrRoad_act!Q106=0,"",TrRoad_ene!Q82/TrRoad_tech!Q110)</f>
        <v/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1.0101245600238615</v>
      </c>
      <c r="C138" s="107">
        <f>IF(TrRoad_act!C107=0,"",TrRoad_ene!C83/TrRoad_tech!C111)</f>
        <v>1.1384285329069448</v>
      </c>
      <c r="D138" s="107">
        <f>IF(TrRoad_act!D107=0,"",TrRoad_ene!D83/TrRoad_tech!D111)</f>
        <v>0.96697946797610568</v>
      </c>
      <c r="E138" s="107">
        <f>IF(TrRoad_act!E107=0,"",TrRoad_ene!E83/TrRoad_tech!E111)</f>
        <v>1.3074878856715286</v>
      </c>
      <c r="F138" s="107">
        <f>IF(TrRoad_act!F107=0,"",TrRoad_ene!F83/TrRoad_tech!F111)</f>
        <v>1.2581191708420196</v>
      </c>
      <c r="G138" s="107">
        <f>IF(TrRoad_act!G107=0,"",TrRoad_ene!G83/TrRoad_tech!G111)</f>
        <v>1.3956648367966469</v>
      </c>
      <c r="H138" s="107">
        <f>IF(TrRoad_act!H107=0,"",TrRoad_ene!H83/TrRoad_tech!H111)</f>
        <v>1.2713686224434824</v>
      </c>
      <c r="I138" s="107">
        <f>IF(TrRoad_act!I107=0,"",TrRoad_ene!I83/TrRoad_tech!I111)</f>
        <v>1.085970977350448</v>
      </c>
      <c r="J138" s="107">
        <f>IF(TrRoad_act!J107=0,"",TrRoad_ene!J83/TrRoad_tech!J111)</f>
        <v>1.2180520230471772</v>
      </c>
      <c r="K138" s="107">
        <f>IF(TrRoad_act!K107=0,"",TrRoad_ene!K83/TrRoad_tech!K111)</f>
        <v>1.2284580200422541</v>
      </c>
      <c r="L138" s="107">
        <f>IF(TrRoad_act!L107=0,"",TrRoad_ene!L83/TrRoad_tech!L111)</f>
        <v>1.2343855556276899</v>
      </c>
      <c r="M138" s="107">
        <f>IF(TrRoad_act!M107=0,"",TrRoad_ene!M83/TrRoad_tech!M111)</f>
        <v>1.144838955657119</v>
      </c>
      <c r="N138" s="107">
        <f>IF(TrRoad_act!N107=0,"",TrRoad_ene!N83/TrRoad_tech!N111)</f>
        <v>1.3825719269373407</v>
      </c>
      <c r="O138" s="107">
        <f>IF(TrRoad_act!O107=0,"",TrRoad_ene!O83/TrRoad_tech!O111)</f>
        <v>1.0569778358414936</v>
      </c>
      <c r="P138" s="107">
        <f>IF(TrRoad_act!P107=0,"",TrRoad_ene!P83/TrRoad_tech!P111)</f>
        <v>1.2973913235183319</v>
      </c>
      <c r="Q138" s="107">
        <f>IF(TrRoad_act!Q107=0,"",TrRoad_ene!Q83/TrRoad_tech!Q111)</f>
        <v>1.3675845166975431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1.0361158144832399</v>
      </c>
      <c r="C139" s="106">
        <f>IF(TrRoad_act!C108=0,"",TrRoad_ene!C84/TrRoad_tech!C112)</f>
        <v>1.0893824226787223</v>
      </c>
      <c r="D139" s="106">
        <f>IF(TrRoad_act!D108=0,"",TrRoad_ene!D84/TrRoad_tech!D112)</f>
        <v>1.0257601034367756</v>
      </c>
      <c r="E139" s="106">
        <f>IF(TrRoad_act!E108=0,"",TrRoad_ene!E84/TrRoad_tech!E112)</f>
        <v>1.1623761261325638</v>
      </c>
      <c r="F139" s="106">
        <f>IF(TrRoad_act!F108=0,"",TrRoad_ene!F84/TrRoad_tech!F112)</f>
        <v>1.144486005872531</v>
      </c>
      <c r="G139" s="106">
        <f>IF(TrRoad_act!G108=0,"",TrRoad_ene!G84/TrRoad_tech!G112)</f>
        <v>1.1990711735825006</v>
      </c>
      <c r="H139" s="106">
        <f>IF(TrRoad_act!H108=0,"",TrRoad_ene!H84/TrRoad_tech!H112)</f>
        <v>1.1563136486568564</v>
      </c>
      <c r="I139" s="106">
        <f>IF(TrRoad_act!I108=0,"",TrRoad_ene!I84/TrRoad_tech!I112)</f>
        <v>1.0857726586022327</v>
      </c>
      <c r="J139" s="106">
        <f>IF(TrRoad_act!J108=0,"",TrRoad_ene!J84/TrRoad_tech!J112)</f>
        <v>1.1456812336251669</v>
      </c>
      <c r="K139" s="106">
        <f>IF(TrRoad_act!K108=0,"",TrRoad_ene!K84/TrRoad_tech!K112)</f>
        <v>1.1504922368976547</v>
      </c>
      <c r="L139" s="106">
        <f>IF(TrRoad_act!L108=0,"",TrRoad_ene!L84/TrRoad_tech!L112)</f>
        <v>1.1524907430847453</v>
      </c>
      <c r="M139" s="106">
        <f>IF(TrRoad_act!M108=0,"",TrRoad_ene!M84/TrRoad_tech!M112)</f>
        <v>1.1186147962297641</v>
      </c>
      <c r="N139" s="106">
        <f>IF(TrRoad_act!N108=0,"",TrRoad_ene!N84/TrRoad_tech!N112)</f>
        <v>1.2138033840436877</v>
      </c>
      <c r="O139" s="106">
        <f>IF(TrRoad_act!O108=0,"",TrRoad_ene!O84/TrRoad_tech!O112)</f>
        <v>1.0881807687423157</v>
      </c>
      <c r="P139" s="106">
        <f>IF(TrRoad_act!P108=0,"",TrRoad_ene!P84/TrRoad_tech!P112)</f>
        <v>1.1835811127788434</v>
      </c>
      <c r="Q139" s="106">
        <f>IF(TrRoad_act!Q108=0,"",TrRoad_ene!Q84/TrRoad_tech!Q112)</f>
        <v>1.2168994852481125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0.86359533139292266</v>
      </c>
      <c r="C140" s="105">
        <f>IF(TrRoad_act!C109=0,"",TrRoad_ene!C85/TrRoad_tech!C113)</f>
        <v>1.0590200500126536</v>
      </c>
      <c r="D140" s="105">
        <f>IF(TrRoad_act!D109=0,"",TrRoad_ene!D85/TrRoad_tech!D113)</f>
        <v>0.81906045392488147</v>
      </c>
      <c r="E140" s="105">
        <f>IF(TrRoad_act!E109=0,"",TrRoad_ene!E85/TrRoad_tech!E113)</f>
        <v>1.3758124130863325</v>
      </c>
      <c r="F140" s="105">
        <f>IF(TrRoad_act!F109=0,"",TrRoad_ene!F85/TrRoad_tech!F113)</f>
        <v>1.2845895242503238</v>
      </c>
      <c r="G140" s="105">
        <f>IF(TrRoad_act!G109=0,"",TrRoad_ene!G85/TrRoad_tech!G113)</f>
        <v>1.5407141259487467</v>
      </c>
      <c r="H140" s="105">
        <f>IF(TrRoad_act!H109=0,"",TrRoad_ene!H85/TrRoad_tech!H113)</f>
        <v>1.3735013903395663</v>
      </c>
      <c r="I140" s="105">
        <f>IF(TrRoad_act!I109=0,"",TrRoad_ene!I85/TrRoad_tech!I113)</f>
        <v>0.9712726145394649</v>
      </c>
      <c r="J140" s="105">
        <f>IF(TrRoad_act!J109=0,"",TrRoad_ene!J85/TrRoad_tech!J113)</f>
        <v>1.4217578006827185</v>
      </c>
      <c r="K140" s="105">
        <f>IF(TrRoad_act!K109=0,"",TrRoad_ene!K85/TrRoad_tech!K113)</f>
        <v>1.4268987941020523</v>
      </c>
      <c r="L140" s="105">
        <f>IF(TrRoad_act!L109=0,"",TrRoad_ene!L85/TrRoad_tech!L113)</f>
        <v>1.4065365857522347</v>
      </c>
      <c r="M140" s="105">
        <f>IF(TrRoad_act!M109=0,"",TrRoad_ene!M85/TrRoad_tech!M113)</f>
        <v>1.1127846090110414</v>
      </c>
      <c r="N140" s="105">
        <f>IF(TrRoad_act!N109=0,"",TrRoad_ene!N85/TrRoad_tech!N113)</f>
        <v>1.8291723291219117</v>
      </c>
      <c r="O140" s="105">
        <f>IF(TrRoad_act!O109=0,"",TrRoad_ene!O85/TrRoad_tech!O113)</f>
        <v>0.86555088216751508</v>
      </c>
      <c r="P140" s="105">
        <f>IF(TrRoad_act!P109=0,"",TrRoad_ene!P85/TrRoad_tech!P113)</f>
        <v>1.5090352027790661</v>
      </c>
      <c r="Q140" s="105">
        <f>IF(TrRoad_act!Q109=0,"",TrRoad_ene!Q85/TrRoad_tech!Q113)</f>
        <v>1.6586240054599897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3.7371133839571824</v>
      </c>
      <c r="C144" s="22">
        <v>3.7217365189874139</v>
      </c>
      <c r="D144" s="22">
        <v>3.7047253079571205</v>
      </c>
      <c r="E144" s="22">
        <v>3.6697274724200248</v>
      </c>
      <c r="F144" s="22">
        <v>3.6659038515921152</v>
      </c>
      <c r="G144" s="22">
        <v>3.6287601064067032</v>
      </c>
      <c r="H144" s="22">
        <v>3.5739028524879117</v>
      </c>
      <c r="I144" s="22">
        <v>3.534808280349484</v>
      </c>
      <c r="J144" s="22">
        <v>3.4073022307004015</v>
      </c>
      <c r="K144" s="22">
        <v>3.2697689305128201</v>
      </c>
      <c r="L144" s="22">
        <v>3.1838935280410849</v>
      </c>
      <c r="M144" s="22">
        <v>2.9824733862333179</v>
      </c>
      <c r="N144" s="22">
        <v>2.9423857784673415</v>
      </c>
      <c r="O144" s="22">
        <v>2.8794589604596643</v>
      </c>
      <c r="P144" s="22">
        <v>2.8227381201281991</v>
      </c>
      <c r="Q144" s="22">
        <v>2.753466826482716</v>
      </c>
    </row>
    <row r="145" spans="1:17" ht="11.45" customHeight="1" x14ac:dyDescent="0.25">
      <c r="A145" s="19" t="s">
        <v>29</v>
      </c>
      <c r="B145" s="21">
        <v>0</v>
      </c>
      <c r="C145" s="21">
        <v>6.315192040858121</v>
      </c>
      <c r="D145" s="21">
        <v>6.1616077554540789</v>
      </c>
      <c r="E145" s="21">
        <v>5.8721225041370273</v>
      </c>
      <c r="F145" s="21">
        <v>5.9486898610487691</v>
      </c>
      <c r="G145" s="21">
        <v>6.505840981349559</v>
      </c>
      <c r="H145" s="21">
        <v>5.9485148337634994</v>
      </c>
      <c r="I145" s="21">
        <v>5.9845638794142086</v>
      </c>
      <c r="J145" s="21">
        <v>5.6269266886263996</v>
      </c>
      <c r="K145" s="21">
        <v>5.3221495894916426</v>
      </c>
      <c r="L145" s="21">
        <v>5.0976075461847765</v>
      </c>
      <c r="M145" s="21">
        <v>5.079517726406455</v>
      </c>
      <c r="N145" s="21">
        <v>5.0129955193516693</v>
      </c>
      <c r="O145" s="21">
        <v>4.7379972818607854</v>
      </c>
      <c r="P145" s="21">
        <v>4.5507586766634738</v>
      </c>
      <c r="Q145" s="21">
        <v>4.3587316868227131</v>
      </c>
    </row>
    <row r="146" spans="1:17" ht="11.45" customHeight="1" x14ac:dyDescent="0.25">
      <c r="A146" s="62" t="s">
        <v>59</v>
      </c>
      <c r="B146" s="70">
        <v>0</v>
      </c>
      <c r="C146" s="70">
        <v>6.997742453353526</v>
      </c>
      <c r="D146" s="70">
        <v>6.9554260080045376</v>
      </c>
      <c r="E146" s="70">
        <v>6.8683667156237034</v>
      </c>
      <c r="F146" s="70">
        <v>6.8588552210269134</v>
      </c>
      <c r="G146" s="70">
        <v>6.7664578449437984</v>
      </c>
      <c r="H146" s="70">
        <v>6.629997014300038</v>
      </c>
      <c r="I146" s="70">
        <v>6.5327468348512143</v>
      </c>
      <c r="J146" s="70">
        <v>6.2155676068684214</v>
      </c>
      <c r="K146" s="70">
        <v>5.8734449695858801</v>
      </c>
      <c r="L146" s="70">
        <v>5.6598245654273702</v>
      </c>
      <c r="M146" s="70">
        <v>5.1583361032104813</v>
      </c>
      <c r="N146" s="70">
        <v>5.0587571826527977</v>
      </c>
      <c r="O146" s="70">
        <v>4.902524646070602</v>
      </c>
      <c r="P146" s="70">
        <v>4.7614280283306041</v>
      </c>
      <c r="Q146" s="70">
        <v>4.5908731510150922</v>
      </c>
    </row>
    <row r="147" spans="1:17" ht="11.45" customHeight="1" x14ac:dyDescent="0.25">
      <c r="A147" s="62" t="s">
        <v>58</v>
      </c>
      <c r="B147" s="70">
        <v>0</v>
      </c>
      <c r="C147" s="70">
        <v>5.1204675972604159</v>
      </c>
      <c r="D147" s="70">
        <v>5.1176410984401031</v>
      </c>
      <c r="E147" s="70">
        <v>5.1293004060738925</v>
      </c>
      <c r="F147" s="70">
        <v>5.0954707483182764</v>
      </c>
      <c r="G147" s="70">
        <v>5.1106631794774557</v>
      </c>
      <c r="H147" s="70">
        <v>5.143432900175454</v>
      </c>
      <c r="I147" s="70">
        <v>5.0960890449352201</v>
      </c>
      <c r="J147" s="70">
        <v>4.8661710315204285</v>
      </c>
      <c r="K147" s="70">
        <v>4.6749407207086646</v>
      </c>
      <c r="L147" s="70">
        <v>4.4953697175307212</v>
      </c>
      <c r="M147" s="70">
        <v>4.9481611302581072</v>
      </c>
      <c r="N147" s="70">
        <v>4.9086674657202298</v>
      </c>
      <c r="O147" s="70">
        <v>4.5493788123681114</v>
      </c>
      <c r="P147" s="70">
        <v>4.3276493522357455</v>
      </c>
      <c r="Q147" s="70">
        <v>4.1145854548842333</v>
      </c>
    </row>
    <row r="148" spans="1:17" ht="11.45" customHeight="1" x14ac:dyDescent="0.25">
      <c r="A148" s="62" t="s">
        <v>57</v>
      </c>
      <c r="B148" s="70">
        <v>0</v>
      </c>
      <c r="C148" s="70">
        <v>6.420625332635896</v>
      </c>
      <c r="D148" s="70">
        <v>6.4170811465662334</v>
      </c>
      <c r="E148" s="70">
        <v>6.4317009141035877</v>
      </c>
      <c r="F148" s="70">
        <v>6.3892814370823254</v>
      </c>
      <c r="G148" s="70">
        <v>6.4083314372067557</v>
      </c>
      <c r="H148" s="70">
        <v>6.4494218444518943</v>
      </c>
      <c r="I148" s="70">
        <v>0</v>
      </c>
      <c r="J148" s="70">
        <v>0</v>
      </c>
      <c r="K148" s="70">
        <v>5.8619730034054962</v>
      </c>
      <c r="L148" s="70">
        <v>4.7271343338399783</v>
      </c>
      <c r="M148" s="70">
        <v>6.2045678640555391</v>
      </c>
      <c r="N148" s="70">
        <v>6.1515968676178252</v>
      </c>
      <c r="O148" s="70">
        <v>5.1024448281119579</v>
      </c>
      <c r="P148" s="70">
        <v>4.9116866981786913</v>
      </c>
      <c r="Q148" s="70">
        <v>4.5099310581023868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8.5245377513264362</v>
      </c>
      <c r="G149" s="70">
        <v>8.409701543947488</v>
      </c>
      <c r="H149" s="70">
        <v>8.240101010780684</v>
      </c>
      <c r="I149" s="70">
        <v>8.1192334899889786</v>
      </c>
      <c r="J149" s="70">
        <v>0</v>
      </c>
      <c r="K149" s="70">
        <v>7.2998192497314305</v>
      </c>
      <c r="L149" s="70">
        <v>5.2728424398693372</v>
      </c>
      <c r="M149" s="70">
        <v>6.4115961979836626</v>
      </c>
      <c r="N149" s="70">
        <v>5.9876851090646568</v>
      </c>
      <c r="O149" s="70">
        <v>6.3114184364354422</v>
      </c>
      <c r="P149" s="70">
        <v>5.9825553393574005</v>
      </c>
      <c r="Q149" s="70">
        <v>6.0488904093202613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</row>
    <row r="152" spans="1:17" ht="11.45" customHeight="1" x14ac:dyDescent="0.25">
      <c r="A152" s="19" t="s">
        <v>28</v>
      </c>
      <c r="B152" s="21">
        <v>0</v>
      </c>
      <c r="C152" s="21">
        <v>48.097654906350449</v>
      </c>
      <c r="D152" s="21">
        <v>48.024610106985897</v>
      </c>
      <c r="E152" s="21">
        <v>47.872908047697024</v>
      </c>
      <c r="F152" s="21">
        <v>42.597380977584756</v>
      </c>
      <c r="G152" s="21">
        <v>46.960463866424533</v>
      </c>
      <c r="H152" s="21">
        <v>42.613162793741665</v>
      </c>
      <c r="I152" s="21">
        <v>45.873830134607367</v>
      </c>
      <c r="J152" s="21">
        <v>43.207492683977627</v>
      </c>
      <c r="K152" s="21">
        <v>44.305849115624532</v>
      </c>
      <c r="L152" s="21">
        <v>42.727585358569016</v>
      </c>
      <c r="M152" s="21">
        <v>44.418302553250911</v>
      </c>
      <c r="N152" s="21">
        <v>43.919624448011426</v>
      </c>
      <c r="O152" s="21">
        <v>32.482306123000953</v>
      </c>
      <c r="P152" s="21">
        <v>39.517544340748231</v>
      </c>
      <c r="Q152" s="21">
        <v>41.832548039742264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0</v>
      </c>
      <c r="C154" s="20">
        <v>48.097654906350449</v>
      </c>
      <c r="D154" s="20">
        <v>48.024610106985897</v>
      </c>
      <c r="E154" s="20">
        <v>47.872908047697024</v>
      </c>
      <c r="F154" s="20">
        <v>47.856316900743366</v>
      </c>
      <c r="G154" s="20">
        <v>47.693500755759061</v>
      </c>
      <c r="H154" s="20">
        <v>47.449346151489642</v>
      </c>
      <c r="I154" s="20">
        <v>47.273411438962938</v>
      </c>
      <c r="J154" s="20">
        <v>46.677920101801249</v>
      </c>
      <c r="K154" s="20">
        <v>46.007940304828054</v>
      </c>
      <c r="L154" s="20">
        <v>45.57787555265709</v>
      </c>
      <c r="M154" s="20">
        <v>44.497425299453752</v>
      </c>
      <c r="N154" s="20">
        <v>44.2792254905509</v>
      </c>
      <c r="O154" s="20">
        <v>43.92857291250143</v>
      </c>
      <c r="P154" s="20">
        <v>43.605529453478312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38.285053520594694</v>
      </c>
      <c r="G156" s="20">
        <v>38.154800604607253</v>
      </c>
      <c r="H156" s="20">
        <v>37.959476921191715</v>
      </c>
      <c r="I156" s="20">
        <v>37.818729151170352</v>
      </c>
      <c r="J156" s="20">
        <v>37.342336081440997</v>
      </c>
      <c r="K156" s="20">
        <v>36.806352243862442</v>
      </c>
      <c r="L156" s="20">
        <v>36.462300442125681</v>
      </c>
      <c r="M156" s="20">
        <v>0</v>
      </c>
      <c r="N156" s="20">
        <v>35.423380392440713</v>
      </c>
      <c r="O156" s="20">
        <v>35.142858330001147</v>
      </c>
      <c r="P156" s="20">
        <v>34.884423562782651</v>
      </c>
      <c r="Q156" s="20">
        <v>34.559999999926667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27.185760697477914</v>
      </c>
      <c r="K157" s="20">
        <v>26.913903090503133</v>
      </c>
      <c r="L157" s="20">
        <v>26.644764059598103</v>
      </c>
      <c r="M157" s="20">
        <v>26.378316419002122</v>
      </c>
      <c r="N157" s="20">
        <v>26.114533254812102</v>
      </c>
      <c r="O157" s="20">
        <v>25.85338792226398</v>
      </c>
      <c r="P157" s="20">
        <v>25.594854043041341</v>
      </c>
      <c r="Q157" s="20">
        <v>25.338905502610928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8.643344272265292</v>
      </c>
      <c r="D159" s="22">
        <v>7.602651110311367</v>
      </c>
      <c r="E159" s="22">
        <v>6.2815787525771754</v>
      </c>
      <c r="F159" s="22">
        <v>6.1068264644103625</v>
      </c>
      <c r="G159" s="22">
        <v>6.1946508894907542</v>
      </c>
      <c r="H159" s="22">
        <v>5.8390364396959278</v>
      </c>
      <c r="I159" s="22">
        <v>5.7840102299714378</v>
      </c>
      <c r="J159" s="22">
        <v>5.7280965982085474</v>
      </c>
      <c r="K159" s="22">
        <v>5.6910853129277275</v>
      </c>
      <c r="L159" s="22">
        <v>5.6146021259902268</v>
      </c>
      <c r="M159" s="22">
        <v>5.5564104812250914</v>
      </c>
      <c r="N159" s="22">
        <v>5.4727122786762976</v>
      </c>
      <c r="O159" s="22">
        <v>5.2855421368260682</v>
      </c>
      <c r="P159" s="22">
        <v>5.1791739945082726</v>
      </c>
      <c r="Q159" s="22">
        <v>5.2428961956050388</v>
      </c>
    </row>
    <row r="160" spans="1:17" ht="11.45" customHeight="1" x14ac:dyDescent="0.25">
      <c r="A160" s="62" t="s">
        <v>59</v>
      </c>
      <c r="B160" s="70">
        <v>0</v>
      </c>
      <c r="C160" s="70">
        <v>8.5995424697231453</v>
      </c>
      <c r="D160" s="70">
        <v>8.5475396886302288</v>
      </c>
      <c r="E160" s="70">
        <v>8.4405523156019129</v>
      </c>
      <c r="F160" s="70">
        <v>8.4288636170993776</v>
      </c>
      <c r="G160" s="70">
        <v>8.3153162602175943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6.3396364116409787</v>
      </c>
      <c r="N160" s="70">
        <v>6.2170897518246724</v>
      </c>
      <c r="O160" s="70">
        <v>6.0383551355176461</v>
      </c>
      <c r="P160" s="70">
        <v>5.2909024415846355</v>
      </c>
      <c r="Q160" s="70">
        <v>5.4497320518469987</v>
      </c>
    </row>
    <row r="161" spans="1:17" ht="11.45" customHeight="1" x14ac:dyDescent="0.25">
      <c r="A161" s="62" t="s">
        <v>58</v>
      </c>
      <c r="B161" s="70">
        <v>0</v>
      </c>
      <c r="C161" s="70">
        <v>0</v>
      </c>
      <c r="D161" s="70">
        <v>5.8614482092188807</v>
      </c>
      <c r="E161" s="70">
        <v>5.8420870094160149</v>
      </c>
      <c r="F161" s="70">
        <v>5.8507897819530159</v>
      </c>
      <c r="G161" s="70">
        <v>5.8234467871388533</v>
      </c>
      <c r="H161" s="70">
        <v>5.7965832303133169</v>
      </c>
      <c r="I161" s="70">
        <v>5.6643131687071513</v>
      </c>
      <c r="J161" s="70">
        <v>5.5518998874157361</v>
      </c>
      <c r="K161" s="70">
        <v>5.4442276882986418</v>
      </c>
      <c r="L161" s="70">
        <v>5.2917877596655574</v>
      </c>
      <c r="M161" s="70">
        <v>5.0641121986348407</v>
      </c>
      <c r="N161" s="70">
        <v>5.0049589836177173</v>
      </c>
      <c r="O161" s="70">
        <v>4.8887173648632158</v>
      </c>
      <c r="P161" s="70">
        <v>4.8573843653684659</v>
      </c>
      <c r="Q161" s="70">
        <v>4.6911944902999227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</row>
    <row r="165" spans="1:17" ht="11.45" customHeight="1" x14ac:dyDescent="0.25">
      <c r="A165" s="19" t="s">
        <v>24</v>
      </c>
      <c r="B165" s="21">
        <v>37.156862767125737</v>
      </c>
      <c r="C165" s="21">
        <v>37.099497336036301</v>
      </c>
      <c r="D165" s="21">
        <v>37.307424675897046</v>
      </c>
      <c r="E165" s="21">
        <v>35.396568366089205</v>
      </c>
      <c r="F165" s="21">
        <v>35.654820976213522</v>
      </c>
      <c r="G165" s="21">
        <v>35.689801229866426</v>
      </c>
      <c r="H165" s="21">
        <v>34.705356778313202</v>
      </c>
      <c r="I165" s="21">
        <v>36.354243375987188</v>
      </c>
      <c r="J165" s="21">
        <v>34.110643668421858</v>
      </c>
      <c r="K165" s="21">
        <v>34.946872531141572</v>
      </c>
      <c r="L165" s="21">
        <v>35.903398499920414</v>
      </c>
      <c r="M165" s="21">
        <v>35.150692547149333</v>
      </c>
      <c r="N165" s="21">
        <v>34.224082112455022</v>
      </c>
      <c r="O165" s="21">
        <v>35.239581028613195</v>
      </c>
      <c r="P165" s="21">
        <v>34.223424241866375</v>
      </c>
      <c r="Q165" s="21">
        <v>33.801506956314078</v>
      </c>
    </row>
    <row r="166" spans="1:17" ht="11.45" customHeight="1" x14ac:dyDescent="0.25">
      <c r="A166" s="17" t="s">
        <v>23</v>
      </c>
      <c r="B166" s="20">
        <v>0</v>
      </c>
      <c r="C166" s="20">
        <v>34.82860824735333</v>
      </c>
      <c r="D166" s="20">
        <v>34.768867924452124</v>
      </c>
      <c r="E166" s="20">
        <v>34.694480102630102</v>
      </c>
      <c r="F166" s="20">
        <v>34.605633802743597</v>
      </c>
      <c r="G166" s="20">
        <v>34.502553191415586</v>
      </c>
      <c r="H166" s="20">
        <v>34.385496183138912</v>
      </c>
      <c r="I166" s="20">
        <v>34.254752851637548</v>
      </c>
      <c r="J166" s="20">
        <v>34.110643668421858</v>
      </c>
      <c r="K166" s="20">
        <v>33.953517587869712</v>
      </c>
      <c r="L166" s="20">
        <v>33.783749999925114</v>
      </c>
      <c r="M166" s="20">
        <v>33.601740571833972</v>
      </c>
      <c r="N166" s="20">
        <v>33.407911001166951</v>
      </c>
      <c r="O166" s="20">
        <v>33.202702702639229</v>
      </c>
      <c r="P166" s="20">
        <v>32.986574450707785</v>
      </c>
      <c r="Q166" s="20">
        <v>32.759999999930479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0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118.41848438154146</v>
      </c>
      <c r="C171" s="78">
        <v>118.27087033212925</v>
      </c>
      <c r="D171" s="78">
        <v>117.96102085896318</v>
      </c>
      <c r="E171" s="78">
        <v>117.46178081234305</v>
      </c>
      <c r="F171" s="78">
        <v>117.56925045924004</v>
      </c>
      <c r="G171" s="78">
        <v>117.52930720786586</v>
      </c>
      <c r="H171" s="78">
        <v>117.41442589655391</v>
      </c>
      <c r="I171" s="78">
        <v>114.19040041441708</v>
      </c>
      <c r="J171" s="78">
        <v>110.6440807424836</v>
      </c>
      <c r="K171" s="78">
        <v>108.27036944032287</v>
      </c>
      <c r="L171" s="78">
        <v>106.45774528275483</v>
      </c>
      <c r="M171" s="78">
        <v>104.57607458713173</v>
      </c>
      <c r="N171" s="78">
        <v>102.42040566813314</v>
      </c>
      <c r="O171" s="78">
        <v>100.27022259338663</v>
      </c>
      <c r="P171" s="78">
        <v>98.394942735611849</v>
      </c>
      <c r="Q171" s="78">
        <v>96.222199004507445</v>
      </c>
    </row>
    <row r="172" spans="1:17" ht="11.45" customHeight="1" x14ac:dyDescent="0.25">
      <c r="A172" s="19" t="s">
        <v>29</v>
      </c>
      <c r="B172" s="76">
        <v>203.45873049530894</v>
      </c>
      <c r="C172" s="76">
        <v>201.68364821166332</v>
      </c>
      <c r="D172" s="76">
        <v>207.74558474243486</v>
      </c>
      <c r="E172" s="76">
        <v>213.1643179450507</v>
      </c>
      <c r="F172" s="76">
        <v>208.45121986683083</v>
      </c>
      <c r="G172" s="76">
        <v>192.66206283048143</v>
      </c>
      <c r="H172" s="76">
        <v>203.96839815950864</v>
      </c>
      <c r="I172" s="76">
        <v>203.076305292798</v>
      </c>
      <c r="J172" s="76">
        <v>200.82538135276153</v>
      </c>
      <c r="K172" s="76">
        <v>195.3424864219368</v>
      </c>
      <c r="L172" s="76">
        <v>206.20513868729955</v>
      </c>
      <c r="M172" s="76">
        <v>191.07637516669757</v>
      </c>
      <c r="N172" s="76">
        <v>189.28533756561359</v>
      </c>
      <c r="O172" s="76">
        <v>188.43451065082172</v>
      </c>
      <c r="P172" s="76">
        <v>186.86646295917009</v>
      </c>
      <c r="Q172" s="76">
        <v>183.0180703441234</v>
      </c>
    </row>
    <row r="173" spans="1:17" ht="11.45" customHeight="1" x14ac:dyDescent="0.25">
      <c r="A173" s="62" t="s">
        <v>59</v>
      </c>
      <c r="B173" s="77">
        <v>228.99156643253704</v>
      </c>
      <c r="C173" s="77">
        <v>229.54972281187179</v>
      </c>
      <c r="D173" s="77">
        <v>229.78782415943161</v>
      </c>
      <c r="E173" s="77">
        <v>229.54657977771194</v>
      </c>
      <c r="F173" s="77">
        <v>229.15282316428261</v>
      </c>
      <c r="G173" s="77">
        <v>229.20306988674361</v>
      </c>
      <c r="H173" s="77">
        <v>228.19092515317413</v>
      </c>
      <c r="I173" s="77">
        <v>224.78505292147935</v>
      </c>
      <c r="J173" s="77">
        <v>221.02170623174658</v>
      </c>
      <c r="K173" s="77">
        <v>219.21746634656361</v>
      </c>
      <c r="L173" s="77">
        <v>218.38225742446602</v>
      </c>
      <c r="M173" s="77">
        <v>215.10637334444195</v>
      </c>
      <c r="N173" s="77">
        <v>213.45683114450227</v>
      </c>
      <c r="O173" s="77">
        <v>211.44683790054916</v>
      </c>
      <c r="P173" s="77">
        <v>209.84364333035793</v>
      </c>
      <c r="Q173" s="77">
        <v>207.24175838470188</v>
      </c>
    </row>
    <row r="174" spans="1:17" ht="11.45" customHeight="1" x14ac:dyDescent="0.25">
      <c r="A174" s="62" t="s">
        <v>58</v>
      </c>
      <c r="B174" s="77">
        <v>179.16621909799858</v>
      </c>
      <c r="C174" s="77">
        <v>178.49561056585026</v>
      </c>
      <c r="D174" s="77">
        <v>175.69662746608265</v>
      </c>
      <c r="E174" s="77">
        <v>170.52170012480406</v>
      </c>
      <c r="F174" s="77">
        <v>167.99806698315132</v>
      </c>
      <c r="G174" s="77">
        <v>167.36966750591961</v>
      </c>
      <c r="H174" s="77">
        <v>165.60204357360504</v>
      </c>
      <c r="I174" s="77">
        <v>163.34350557377371</v>
      </c>
      <c r="J174" s="77">
        <v>161.18920644325252</v>
      </c>
      <c r="K174" s="77">
        <v>159.7318272715959</v>
      </c>
      <c r="L174" s="77">
        <v>159.74613865895813</v>
      </c>
      <c r="M174" s="77">
        <v>159.94392650549389</v>
      </c>
      <c r="N174" s="77">
        <v>160.14334048783056</v>
      </c>
      <c r="O174" s="77">
        <v>159.92881545860166</v>
      </c>
      <c r="P174" s="77">
        <v>159.40961077467537</v>
      </c>
      <c r="Q174" s="77">
        <v>157.07122484123246</v>
      </c>
    </row>
    <row r="175" spans="1:17" ht="11.45" customHeight="1" x14ac:dyDescent="0.25">
      <c r="A175" s="62" t="s">
        <v>57</v>
      </c>
      <c r="B175" s="77">
        <v>191.30881691340559</v>
      </c>
      <c r="C175" s="77">
        <v>184.38296808322917</v>
      </c>
      <c r="D175" s="77">
        <v>181.27202294323476</v>
      </c>
      <c r="E175" s="77">
        <v>179.54547154641821</v>
      </c>
      <c r="F175" s="77">
        <v>178.24322869553782</v>
      </c>
      <c r="G175" s="77">
        <v>176.33636095530946</v>
      </c>
      <c r="H175" s="77">
        <v>175.55817876941575</v>
      </c>
      <c r="I175" s="77">
        <v>175.27404539128361</v>
      </c>
      <c r="J175" s="77">
        <v>174.7447489919615</v>
      </c>
      <c r="K175" s="77">
        <v>173.79048121541399</v>
      </c>
      <c r="L175" s="77">
        <v>172.49091245200961</v>
      </c>
      <c r="M175" s="77">
        <v>172.30982330628589</v>
      </c>
      <c r="N175" s="77">
        <v>171.85639084042339</v>
      </c>
      <c r="O175" s="77">
        <v>169.92819480939059</v>
      </c>
      <c r="P175" s="77">
        <v>166.99503014057066</v>
      </c>
      <c r="Q175" s="77">
        <v>160.56340072753102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>
        <v>200.22389942719229</v>
      </c>
      <c r="G176" s="77">
        <v>198.40816624687434</v>
      </c>
      <c r="H176" s="77">
        <v>197.79915106504561</v>
      </c>
      <c r="I176" s="77">
        <v>196.01256966883295</v>
      </c>
      <c r="J176" s="77">
        <v>196.22820473238349</v>
      </c>
      <c r="K176" s="77">
        <v>189.34529972662148</v>
      </c>
      <c r="L176" s="77">
        <v>168.62368038250025</v>
      </c>
      <c r="M176" s="77">
        <v>165.6167886120989</v>
      </c>
      <c r="N176" s="77">
        <v>163.78795337537443</v>
      </c>
      <c r="O176" s="77">
        <v>162.98953255533181</v>
      </c>
      <c r="P176" s="77">
        <v>157.16724027872658</v>
      </c>
      <c r="Q176" s="77">
        <v>153.46204490316376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 t="s">
        <v>183</v>
      </c>
      <c r="P177" s="77" t="s">
        <v>183</v>
      </c>
      <c r="Q177" s="77" t="s">
        <v>183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 t="s">
        <v>183</v>
      </c>
      <c r="M178" s="77" t="s">
        <v>183</v>
      </c>
      <c r="N178" s="77" t="s">
        <v>183</v>
      </c>
      <c r="O178" s="77" t="s">
        <v>183</v>
      </c>
      <c r="P178" s="77" t="s">
        <v>183</v>
      </c>
      <c r="Q178" s="77" t="s">
        <v>183</v>
      </c>
    </row>
    <row r="179" spans="1:17" ht="11.45" customHeight="1" x14ac:dyDescent="0.25">
      <c r="A179" s="19" t="s">
        <v>28</v>
      </c>
      <c r="B179" s="76">
        <v>1628.9708337546208</v>
      </c>
      <c r="C179" s="76">
        <v>1617.9222899234055</v>
      </c>
      <c r="D179" s="76">
        <v>1594.7824411507652</v>
      </c>
      <c r="E179" s="76">
        <v>1595.6607279367331</v>
      </c>
      <c r="F179" s="76">
        <v>1401.6309913559755</v>
      </c>
      <c r="G179" s="76">
        <v>1549.1934615131445</v>
      </c>
      <c r="H179" s="76">
        <v>1391.7072288084878</v>
      </c>
      <c r="I179" s="76">
        <v>1500.7682444851382</v>
      </c>
      <c r="J179" s="76">
        <v>1378.431772830286</v>
      </c>
      <c r="K179" s="76">
        <v>1460.2342682491076</v>
      </c>
      <c r="L179" s="76">
        <v>1394.8630140591206</v>
      </c>
      <c r="M179" s="76">
        <v>1478.9441030475855</v>
      </c>
      <c r="N179" s="76">
        <v>1454.4722831890008</v>
      </c>
      <c r="O179" s="76">
        <v>827.84402205401204</v>
      </c>
      <c r="P179" s="76">
        <v>1221.6817909266333</v>
      </c>
      <c r="Q179" s="76">
        <v>1334.1599358808514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 t="s">
        <v>183</v>
      </c>
      <c r="M180" s="75" t="s">
        <v>183</v>
      </c>
      <c r="N180" s="75" t="s">
        <v>183</v>
      </c>
      <c r="O180" s="75" t="s">
        <v>183</v>
      </c>
      <c r="P180" s="75" t="s">
        <v>183</v>
      </c>
      <c r="Q180" s="75" t="s">
        <v>183</v>
      </c>
    </row>
    <row r="181" spans="1:17" ht="11.45" customHeight="1" x14ac:dyDescent="0.25">
      <c r="A181" s="62" t="s">
        <v>58</v>
      </c>
      <c r="B181" s="75">
        <v>1628.9708337546208</v>
      </c>
      <c r="C181" s="75">
        <v>1617.9222899234055</v>
      </c>
      <c r="D181" s="75">
        <v>1594.7824411507652</v>
      </c>
      <c r="E181" s="75">
        <v>1595.6607279367331</v>
      </c>
      <c r="F181" s="75">
        <v>1595.7941292366199</v>
      </c>
      <c r="G181" s="75">
        <v>1580.196258234756</v>
      </c>
      <c r="H181" s="75">
        <v>1577.6450440425717</v>
      </c>
      <c r="I181" s="75">
        <v>1565.2478666030638</v>
      </c>
      <c r="J181" s="75">
        <v>1560.2498518778284</v>
      </c>
      <c r="K181" s="75">
        <v>1545.9746552659142</v>
      </c>
      <c r="L181" s="75">
        <v>1532.5015174145087</v>
      </c>
      <c r="M181" s="75">
        <v>1514.5156120822662</v>
      </c>
      <c r="N181" s="75">
        <v>1498.3397874680099</v>
      </c>
      <c r="O181" s="75">
        <v>1499.7625747758598</v>
      </c>
      <c r="P181" s="75">
        <v>1484.5583228383641</v>
      </c>
      <c r="Q181" s="75">
        <v>1464.5187052169542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>
        <v>899.23734626894509</v>
      </c>
      <c r="G183" s="75">
        <v>898.22718764143553</v>
      </c>
      <c r="H183" s="75">
        <v>896.45921531215322</v>
      </c>
      <c r="I183" s="75">
        <v>895.20965913963994</v>
      </c>
      <c r="J183" s="75">
        <v>897.24032828594295</v>
      </c>
      <c r="K183" s="75">
        <v>890.13680628521035</v>
      </c>
      <c r="L183" s="75">
        <v>882.33296429309576</v>
      </c>
      <c r="M183" s="75">
        <v>883.54161863441436</v>
      </c>
      <c r="N183" s="75">
        <v>884.42964267528032</v>
      </c>
      <c r="O183" s="75">
        <v>860.64525501643129</v>
      </c>
      <c r="P183" s="75">
        <v>858.8907613960838</v>
      </c>
      <c r="Q183" s="75">
        <v>857.87710883089244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323.43303623379433</v>
      </c>
      <c r="C186" s="78">
        <v>220.03744380815701</v>
      </c>
      <c r="D186" s="78">
        <v>224.46650693565641</v>
      </c>
      <c r="E186" s="78">
        <v>227.88217745566971</v>
      </c>
      <c r="F186" s="78">
        <v>222.03044024357774</v>
      </c>
      <c r="G186" s="78">
        <v>218.79085902790001</v>
      </c>
      <c r="H186" s="78">
        <v>212.57816821702116</v>
      </c>
      <c r="I186" s="78">
        <v>202.66804027236299</v>
      </c>
      <c r="J186" s="78">
        <v>195.49695857388426</v>
      </c>
      <c r="K186" s="78">
        <v>188.9996049514636</v>
      </c>
      <c r="L186" s="78">
        <v>182.21443164623011</v>
      </c>
      <c r="M186" s="78">
        <v>174.2528435741774</v>
      </c>
      <c r="N186" s="78">
        <v>176.56766554802178</v>
      </c>
      <c r="O186" s="78">
        <v>166.09727491560608</v>
      </c>
      <c r="P186" s="78">
        <v>170.33618816241787</v>
      </c>
      <c r="Q186" s="78">
        <v>162.74283852477134</v>
      </c>
    </row>
    <row r="187" spans="1:17" ht="11.45" customHeight="1" x14ac:dyDescent="0.25">
      <c r="A187" s="62" t="s">
        <v>59</v>
      </c>
      <c r="B187" s="77">
        <v>281.40828472492882</v>
      </c>
      <c r="C187" s="77">
        <v>280.44677876321714</v>
      </c>
      <c r="D187" s="77">
        <v>279.13329049665737</v>
      </c>
      <c r="E187" s="77">
        <v>277.3949944395082</v>
      </c>
      <c r="F187" s="77">
        <v>275.51104545290775</v>
      </c>
      <c r="G187" s="77">
        <v>274.65841416052598</v>
      </c>
      <c r="H187" s="77">
        <v>274.35973020757166</v>
      </c>
      <c r="I187" s="77">
        <v>273.78174196002601</v>
      </c>
      <c r="J187" s="77">
        <v>272.39548511926989</v>
      </c>
      <c r="K187" s="77">
        <v>270.99596255748003</v>
      </c>
      <c r="L187" s="77">
        <v>267.06030345112697</v>
      </c>
      <c r="M187" s="77">
        <v>262.89180957034887</v>
      </c>
      <c r="N187" s="77">
        <v>251.81190967852143</v>
      </c>
      <c r="O187" s="77">
        <v>242.74310124992479</v>
      </c>
      <c r="P187" s="77">
        <v>226.14728622905602</v>
      </c>
      <c r="Q187" s="77">
        <v>214.45278443109191</v>
      </c>
    </row>
    <row r="188" spans="1:17" ht="11.45" customHeight="1" x14ac:dyDescent="0.25">
      <c r="A188" s="62" t="s">
        <v>58</v>
      </c>
      <c r="B188" s="77">
        <v>210.08298519144896</v>
      </c>
      <c r="C188" s="77">
        <v>210.60819265442757</v>
      </c>
      <c r="D188" s="77">
        <v>210.71714615923219</v>
      </c>
      <c r="E188" s="77">
        <v>207.17978260382492</v>
      </c>
      <c r="F188" s="77">
        <v>201.79941604580861</v>
      </c>
      <c r="G188" s="77">
        <v>200.48285240179806</v>
      </c>
      <c r="H188" s="77">
        <v>195.64547339472941</v>
      </c>
      <c r="I188" s="77">
        <v>191.83234126308227</v>
      </c>
      <c r="J188" s="77">
        <v>189.28292261572975</v>
      </c>
      <c r="K188" s="77">
        <v>187.07028977747072</v>
      </c>
      <c r="L188" s="77">
        <v>185.29444997892975</v>
      </c>
      <c r="M188" s="77">
        <v>182.20080954270941</v>
      </c>
      <c r="N188" s="77">
        <v>179.95505518226202</v>
      </c>
      <c r="O188" s="77">
        <v>178.46432240747117</v>
      </c>
      <c r="P188" s="77">
        <v>177.24782787142337</v>
      </c>
      <c r="Q188" s="77">
        <v>174.9644833844074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 t="s">
        <v>183</v>
      </c>
      <c r="P189" s="77" t="s">
        <v>183</v>
      </c>
      <c r="Q189" s="77" t="s">
        <v>183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 t="s">
        <v>183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 t="s">
        <v>183</v>
      </c>
      <c r="O191" s="77" t="s">
        <v>183</v>
      </c>
      <c r="P191" s="77" t="s">
        <v>183</v>
      </c>
      <c r="Q191" s="77" t="s">
        <v>183</v>
      </c>
    </row>
    <row r="192" spans="1:17" ht="11.45" customHeight="1" x14ac:dyDescent="0.25">
      <c r="A192" s="19" t="s">
        <v>24</v>
      </c>
      <c r="B192" s="76">
        <v>1191.8173023159827</v>
      </c>
      <c r="C192" s="76">
        <v>1175.4128705680896</v>
      </c>
      <c r="D192" s="76">
        <v>1164.5694288748807</v>
      </c>
      <c r="E192" s="76">
        <v>1138.8058320911721</v>
      </c>
      <c r="F192" s="76">
        <v>1127.1052803246585</v>
      </c>
      <c r="G192" s="76">
        <v>1121.3745303713893</v>
      </c>
      <c r="H192" s="76">
        <v>1114.8113899975108</v>
      </c>
      <c r="I192" s="76">
        <v>1112.1538288999238</v>
      </c>
      <c r="J192" s="76">
        <v>1100.878635534277</v>
      </c>
      <c r="K192" s="76">
        <v>1094.5763869545212</v>
      </c>
      <c r="L192" s="76">
        <v>1092.9579889287552</v>
      </c>
      <c r="M192" s="76">
        <v>1091.5330306947301</v>
      </c>
      <c r="N192" s="76">
        <v>1089.47136008402</v>
      </c>
      <c r="O192" s="76">
        <v>1089.5192607702302</v>
      </c>
      <c r="P192" s="76">
        <v>1087.8637028684752</v>
      </c>
      <c r="Q192" s="76">
        <v>1080.8135262063154</v>
      </c>
    </row>
    <row r="193" spans="1:17" ht="11.45" customHeight="1" x14ac:dyDescent="0.25">
      <c r="A193" s="17" t="s">
        <v>23</v>
      </c>
      <c r="B193" s="75">
        <v>1136.3100715757384</v>
      </c>
      <c r="C193" s="75">
        <v>1129.3701116852269</v>
      </c>
      <c r="D193" s="75">
        <v>1125.9351650295828</v>
      </c>
      <c r="E193" s="75">
        <v>1111.5995121694532</v>
      </c>
      <c r="F193" s="75">
        <v>1101.5995675757847</v>
      </c>
      <c r="G193" s="75">
        <v>1096.8707142606431</v>
      </c>
      <c r="H193" s="75">
        <v>1095.6615421398906</v>
      </c>
      <c r="I193" s="75">
        <v>1094.7266760720249</v>
      </c>
      <c r="J193" s="75">
        <v>1091.4603125394183</v>
      </c>
      <c r="K193" s="75">
        <v>1085.2287311647158</v>
      </c>
      <c r="L193" s="75">
        <v>1082.852666046703</v>
      </c>
      <c r="M193" s="75">
        <v>1080.3152830949357</v>
      </c>
      <c r="N193" s="75">
        <v>1078.7904658893744</v>
      </c>
      <c r="O193" s="75">
        <v>1076.6660402950263</v>
      </c>
      <c r="P193" s="75">
        <v>1075.47706162386</v>
      </c>
      <c r="Q193" s="75">
        <v>1067.0950357886243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1371.1585743867774</v>
      </c>
      <c r="D194" s="74">
        <v>1339.5142599476721</v>
      </c>
      <c r="E194" s="74">
        <v>1318.490624753392</v>
      </c>
      <c r="F194" s="74">
        <v>1303.3864389357846</v>
      </c>
      <c r="G194" s="74">
        <v>1297.5346568399714</v>
      </c>
      <c r="H194" s="74">
        <v>1296.9175713470563</v>
      </c>
      <c r="I194" s="74">
        <v>1295.3859025877339</v>
      </c>
      <c r="J194" s="74">
        <v>1293.1155438664643</v>
      </c>
      <c r="K194" s="74">
        <v>1288.1111754302985</v>
      </c>
      <c r="L194" s="74">
        <v>1277.4507217126368</v>
      </c>
      <c r="M194" s="74">
        <v>1267.1673184669205</v>
      </c>
      <c r="N194" s="74">
        <v>1263.1093920944356</v>
      </c>
      <c r="O194" s="74">
        <v>1252.6046846219058</v>
      </c>
      <c r="P194" s="74">
        <v>1249.8203374578111</v>
      </c>
      <c r="Q194" s="74">
        <v>1240.6739738803312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1.1275000000068984</v>
      </c>
      <c r="C198" s="111">
        <f>IF(TrRoad_act!C86=0,"",TrRoad_emi!C56/TrRoad_tech!C171)</f>
        <v>1.1276529534152264</v>
      </c>
      <c r="D198" s="111">
        <f>IF(TrRoad_act!D86=0,"",TrRoad_emi!D56/TrRoad_tech!D171)</f>
        <v>1.1281126890134989</v>
      </c>
      <c r="E198" s="111">
        <f>IF(TrRoad_act!E86=0,"",TrRoad_emi!E56/TrRoad_tech!E171)</f>
        <v>1.1290520991813453</v>
      </c>
      <c r="F198" s="111">
        <f>IF(TrRoad_act!F86=0,"",TrRoad_emi!F56/TrRoad_tech!F171)</f>
        <v>1.0742653698906839</v>
      </c>
      <c r="G198" s="111">
        <f>IF(TrRoad_act!G86=0,"",TrRoad_emi!G56/TrRoad_tech!G171)</f>
        <v>1.0749386085540733</v>
      </c>
      <c r="H198" s="111">
        <f>IF(TrRoad_act!H86=0,"",TrRoad_emi!H56/TrRoad_tech!H171)</f>
        <v>1.0758974292982975</v>
      </c>
      <c r="I198" s="111">
        <f>IF(TrRoad_act!I86=0,"",TrRoad_emi!I56/TrRoad_tech!I171)</f>
        <v>1.0862645818627534</v>
      </c>
      <c r="J198" s="111">
        <f>IF(TrRoad_act!J86=0,"",TrRoad_emi!J56/TrRoad_tech!J171)</f>
        <v>1.0977950270222883</v>
      </c>
      <c r="K198" s="111">
        <f>IF(TrRoad_act!K86=0,"",TrRoad_emi!K56/TrRoad_tech!K171)</f>
        <v>1.1058590507500117</v>
      </c>
      <c r="L198" s="111">
        <f>IF(TrRoad_act!L86=0,"",TrRoad_emi!L56/TrRoad_tech!L171)</f>
        <v>1.1128276250745595</v>
      </c>
      <c r="M198" s="111">
        <f>IF(TrRoad_act!M86=0,"",TrRoad_emi!M56/TrRoad_tech!M171)</f>
        <v>1.1194237609544067</v>
      </c>
      <c r="N198" s="111">
        <f>IF(TrRoad_act!N86=0,"",TrRoad_emi!N56/TrRoad_tech!N171)</f>
        <v>1.1280855456365078</v>
      </c>
      <c r="O198" s="111">
        <f>IF(TrRoad_act!O86=0,"",TrRoad_emi!O56/TrRoad_tech!O171)</f>
        <v>1.1165435381790976</v>
      </c>
      <c r="P198" s="111">
        <f>IF(TrRoad_act!P86=0,"",TrRoad_emi!P56/TrRoad_tech!P171)</f>
        <v>1.1144686063736453</v>
      </c>
      <c r="Q198" s="111">
        <f>IF(TrRoad_act!Q86=0,"",TrRoad_emi!Q56/TrRoad_tech!Q171)</f>
        <v>1.0913553553213142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1.1436761115384373</v>
      </c>
      <c r="C199" s="107">
        <f>IF(TrRoad_act!C87=0,"",TrRoad_emi!C57/TrRoad_tech!C172)</f>
        <v>1.1209339614499054</v>
      </c>
      <c r="D199" s="107">
        <f>IF(TrRoad_act!D87=0,"",TrRoad_emi!D57/TrRoad_tech!D172)</f>
        <v>1.0778591292900026</v>
      </c>
      <c r="E199" s="107">
        <f>IF(TrRoad_act!E87=0,"",TrRoad_emi!E57/TrRoad_tech!E172)</f>
        <v>1.0238655859786172</v>
      </c>
      <c r="F199" s="107">
        <f>IF(TrRoad_act!F87=0,"",TrRoad_emi!F57/TrRoad_tech!F172)</f>
        <v>1.018151665839826</v>
      </c>
      <c r="G199" s="107">
        <f>IF(TrRoad_act!G87=0,"",TrRoad_emi!G57/TrRoad_tech!G172)</f>
        <v>1.0848064458136</v>
      </c>
      <c r="H199" s="107">
        <f>IF(TrRoad_act!H87=0,"",TrRoad_emi!H57/TrRoad_tech!H172)</f>
        <v>1.0177270664711444</v>
      </c>
      <c r="I199" s="107">
        <f>IF(TrRoad_act!I87=0,"",TrRoad_emi!I57/TrRoad_tech!I172)</f>
        <v>1.0130721259533486</v>
      </c>
      <c r="J199" s="107">
        <f>IF(TrRoad_act!J87=0,"",TrRoad_emi!J57/TrRoad_tech!J172)</f>
        <v>1.0061419304313446</v>
      </c>
      <c r="K199" s="107">
        <f>IF(TrRoad_act!K87=0,"",TrRoad_emi!K57/TrRoad_tech!K172)</f>
        <v>1.0288841469089389</v>
      </c>
      <c r="L199" s="107">
        <f>IF(TrRoad_act!L87=0,"",TrRoad_emi!L57/TrRoad_tech!L172)</f>
        <v>0.96335713000121803</v>
      </c>
      <c r="M199" s="107">
        <f>IF(TrRoad_act!M87=0,"",TrRoad_emi!M57/TrRoad_tech!M172)</f>
        <v>1.0295575891174877</v>
      </c>
      <c r="N199" s="107">
        <f>IF(TrRoad_act!N87=0,"",TrRoad_emi!N57/TrRoad_tech!N172)</f>
        <v>1.0121876132443042</v>
      </c>
      <c r="O199" s="107">
        <f>IF(TrRoad_act!O87=0,"",TrRoad_emi!O57/TrRoad_tech!O172)</f>
        <v>0.9961468436412414</v>
      </c>
      <c r="P199" s="107">
        <f>IF(TrRoad_act!P87=0,"",TrRoad_emi!P57/TrRoad_tech!P172)</f>
        <v>1.0055500773333506</v>
      </c>
      <c r="Q199" s="107">
        <f>IF(TrRoad_act!Q87=0,"",TrRoad_emi!Q57/TrRoad_tech!Q172)</f>
        <v>1.0005278675798721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1.0734933402101827</v>
      </c>
      <c r="C200" s="108">
        <f>IF(TrRoad_act!C88=0,"",TrRoad_emi!C58/TrRoad_tech!C173)</f>
        <v>1.0391104330770737</v>
      </c>
      <c r="D200" s="108">
        <f>IF(TrRoad_act!D88=0,"",TrRoad_emi!D58/TrRoad_tech!D173)</f>
        <v>1.0450906775216389</v>
      </c>
      <c r="E200" s="108">
        <f>IF(TrRoad_act!E88=0,"",TrRoad_emi!E58/TrRoad_tech!E173)</f>
        <v>1.0428007699281825</v>
      </c>
      <c r="F200" s="108">
        <f>IF(TrRoad_act!F88=0,"",TrRoad_emi!F58/TrRoad_tech!F173)</f>
        <v>1.0512444757879031</v>
      </c>
      <c r="G200" s="108">
        <f>IF(TrRoad_act!G88=0,"",TrRoad_emi!G58/TrRoad_tech!G173)</f>
        <v>1.0617461172084606</v>
      </c>
      <c r="H200" s="108">
        <f>IF(TrRoad_act!H88=0,"",TrRoad_emi!H58/TrRoad_tech!H173)</f>
        <v>1.0857104790637258</v>
      </c>
      <c r="I200" s="108">
        <f>IF(TrRoad_act!I88=0,"",TrRoad_emi!I58/TrRoad_tech!I173)</f>
        <v>1.0997079792212594</v>
      </c>
      <c r="J200" s="108">
        <f>IF(TrRoad_act!J88=0,"",TrRoad_emi!J58/TrRoad_tech!J173)</f>
        <v>1.1110280748480408</v>
      </c>
      <c r="K200" s="108">
        <f>IF(TrRoad_act!K88=0,"",TrRoad_emi!K58/TrRoad_tech!K173)</f>
        <v>1.0891225673891178</v>
      </c>
      <c r="L200" s="108">
        <f>IF(TrRoad_act!L88=0,"",TrRoad_emi!L58/TrRoad_tech!L173)</f>
        <v>1.1015527513739898</v>
      </c>
      <c r="M200" s="108">
        <f>IF(TrRoad_act!M88=0,"",TrRoad_emi!M58/TrRoad_tech!M173)</f>
        <v>1.0909045324347411</v>
      </c>
      <c r="N200" s="108">
        <f>IF(TrRoad_act!N88=0,"",TrRoad_emi!N58/TrRoad_tech!N173)</f>
        <v>1.1039420760159668</v>
      </c>
      <c r="O200" s="108">
        <f>IF(TrRoad_act!O88=0,"",TrRoad_emi!O58/TrRoad_tech!O173)</f>
        <v>1.0440952968265236</v>
      </c>
      <c r="P200" s="108">
        <f>IF(TrRoad_act!P88=0,"",TrRoad_emi!P58/TrRoad_tech!P173)</f>
        <v>1.0696405001177758</v>
      </c>
      <c r="Q200" s="108">
        <f>IF(TrRoad_act!Q88=0,"",TrRoad_emi!Q58/TrRoad_tech!Q173)</f>
        <v>1.0581540293372245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1.0734933402101825</v>
      </c>
      <c r="C201" s="108">
        <f>IF(TrRoad_act!C89=0,"",TrRoad_emi!C59/TrRoad_tech!C174)</f>
        <v>1.0391260089864665</v>
      </c>
      <c r="D201" s="108">
        <f>IF(TrRoad_act!D89=0,"",TrRoad_emi!D59/TrRoad_tech!D174)</f>
        <v>1.0452026196048925</v>
      </c>
      <c r="E201" s="108">
        <f>IF(TrRoad_act!E89=0,"",TrRoad_emi!E59/TrRoad_tech!E174)</f>
        <v>1.04322092050277</v>
      </c>
      <c r="F201" s="108">
        <f>IF(TrRoad_act!F89=0,"",TrRoad_emi!F59/TrRoad_tech!F174)</f>
        <v>1.0519138574017404</v>
      </c>
      <c r="G201" s="108">
        <f>IF(TrRoad_act!G89=0,"",TrRoad_emi!G59/TrRoad_tech!G174)</f>
        <v>1.0624831919638296</v>
      </c>
      <c r="H201" s="108">
        <f>IF(TrRoad_act!H89=0,"",TrRoad_emi!H59/TrRoad_tech!H174)</f>
        <v>1.080925165766536</v>
      </c>
      <c r="I201" s="108">
        <f>IF(TrRoad_act!I89=0,"",TrRoad_emi!I59/TrRoad_tech!I174)</f>
        <v>1.0995803095942955</v>
      </c>
      <c r="J201" s="108">
        <f>IF(TrRoad_act!J89=0,"",TrRoad_emi!J59/TrRoad_tech!J174)</f>
        <v>1.111847971631819</v>
      </c>
      <c r="K201" s="108">
        <f>IF(TrRoad_act!K89=0,"",TrRoad_emi!K59/TrRoad_tech!K174)</f>
        <v>1.0918718726946193</v>
      </c>
      <c r="L201" s="108">
        <f>IF(TrRoad_act!L89=0,"",TrRoad_emi!L59/TrRoad_tech!L174)</f>
        <v>1.0976820580283093</v>
      </c>
      <c r="M201" s="108">
        <f>IF(TrRoad_act!M89=0,"",TrRoad_emi!M59/TrRoad_tech!M174)</f>
        <v>1.0886377973105956</v>
      </c>
      <c r="N201" s="108">
        <f>IF(TrRoad_act!N89=0,"",TrRoad_emi!N59/TrRoad_tech!N174)</f>
        <v>1.0575222661233332</v>
      </c>
      <c r="O201" s="108">
        <f>IF(TrRoad_act!O89=0,"",TrRoad_emi!O59/TrRoad_tech!O174)</f>
        <v>1.0032314950470393</v>
      </c>
      <c r="P201" s="108">
        <f>IF(TrRoad_act!P89=0,"",TrRoad_emi!P59/TrRoad_tech!P174)</f>
        <v>1.0475339343973504</v>
      </c>
      <c r="Q201" s="108">
        <f>IF(TrRoad_act!Q89=0,"",TrRoad_emi!Q59/TrRoad_tech!Q174)</f>
        <v>1.0697461479283616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1.2116601419389001</v>
      </c>
      <c r="C202" s="108">
        <f>IF(TrRoad_act!C90=0,"",TrRoad_emi!C60/TrRoad_tech!C175)</f>
        <v>1.2905701136529846</v>
      </c>
      <c r="D202" s="108">
        <f>IF(TrRoad_act!D90=0,"",TrRoad_emi!D60/TrRoad_tech!D175)</f>
        <v>1.2525970836506517</v>
      </c>
      <c r="E202" s="108">
        <f>IF(TrRoad_act!E90=0,"",TrRoad_emi!E60/TrRoad_tech!E175)</f>
        <v>1.2623122170700418</v>
      </c>
      <c r="F202" s="108">
        <f>IF(TrRoad_act!F90=0,"",TrRoad_emi!F60/TrRoad_tech!F175)</f>
        <v>1.2417071464540801</v>
      </c>
      <c r="G202" s="108">
        <f>IF(TrRoad_act!G90=0,"",TrRoad_emi!G60/TrRoad_tech!G175)</f>
        <v>1.196099288693691</v>
      </c>
      <c r="H202" s="108">
        <f>IF(TrRoad_act!H90=0,"",TrRoad_emi!H60/TrRoad_tech!H175)</f>
        <v>1.1346383519349494</v>
      </c>
      <c r="I202" s="108">
        <f>IF(TrRoad_act!I90=0,"",TrRoad_emi!I60/TrRoad_tech!I175)</f>
        <v>1.1003569524102752</v>
      </c>
      <c r="J202" s="108">
        <f>IF(TrRoad_act!J90=0,"",TrRoad_emi!J60/TrRoad_tech!J175)</f>
        <v>1.0712345656164357</v>
      </c>
      <c r="K202" s="108">
        <f>IF(TrRoad_act!K90=0,"",TrRoad_emi!K60/TrRoad_tech!K175)</f>
        <v>1.147510198340119</v>
      </c>
      <c r="L202" s="108">
        <f>IF(TrRoad_act!L90=0,"",TrRoad_emi!L60/TrRoad_tech!L175)</f>
        <v>1.1056850610226068</v>
      </c>
      <c r="M202" s="108">
        <f>IF(TrRoad_act!M90=0,"",TrRoad_emi!M60/TrRoad_tech!M175)</f>
        <v>1.1682774819046688</v>
      </c>
      <c r="N202" s="108">
        <f>IF(TrRoad_act!N90=0,"",TrRoad_emi!N60/TrRoad_tech!N175)</f>
        <v>1.1414445636108619</v>
      </c>
      <c r="O202" s="108">
        <f>IF(TrRoad_act!O90=0,"",TrRoad_emi!O60/TrRoad_tech!O175)</f>
        <v>1.3071679594880523</v>
      </c>
      <c r="P202" s="108">
        <f>IF(TrRoad_act!P90=0,"",TrRoad_emi!P60/TrRoad_tech!P175)</f>
        <v>1.1992457367080407</v>
      </c>
      <c r="Q202" s="108">
        <f>IF(TrRoad_act!Q90=0,"",TrRoad_emi!Q60/TrRoad_tech!Q175)</f>
        <v>1.1518033600814774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>
        <f>IF(TrRoad_act!F91=0,"",TrRoad_emi!F61/TrRoad_tech!F176)</f>
        <v>1.124000000006617</v>
      </c>
      <c r="G203" s="108">
        <f>IF(TrRoad_act!G91=0,"",TrRoad_emi!G61/TrRoad_tech!G176)</f>
        <v>1.1307304090863981</v>
      </c>
      <c r="H203" s="108">
        <f>IF(TrRoad_act!H91=0,"",TrRoad_emi!H61/TrRoad_tech!H176)</f>
        <v>1.133409469050646</v>
      </c>
      <c r="I203" s="108">
        <f>IF(TrRoad_act!I91=0,"",TrRoad_emi!I61/TrRoad_tech!I176)</f>
        <v>1.1400135577118353</v>
      </c>
      <c r="J203" s="108">
        <f>IF(TrRoad_act!J91=0,"",TrRoad_emi!J61/TrRoad_tech!J176)</f>
        <v>1.140793475286201</v>
      </c>
      <c r="K203" s="108">
        <f>IF(TrRoad_act!K91=0,"",TrRoad_emi!K61/TrRoad_tech!K176)</f>
        <v>1.1522136747409941</v>
      </c>
      <c r="L203" s="108">
        <f>IF(TrRoad_act!L91=0,"",TrRoad_emi!L61/TrRoad_tech!L176)</f>
        <v>1.1634897715805903</v>
      </c>
      <c r="M203" s="108">
        <f>IF(TrRoad_act!M91=0,"",TrRoad_emi!M61/TrRoad_tech!M176)</f>
        <v>1.1675151499974701</v>
      </c>
      <c r="N203" s="108">
        <f>IF(TrRoad_act!N91=0,"",TrRoad_emi!N61/TrRoad_tech!N176)</f>
        <v>1.1727093471539489</v>
      </c>
      <c r="O203" s="108">
        <f>IF(TrRoad_act!O91=0,"",TrRoad_emi!O61/TrRoad_tech!O176)</f>
        <v>1.1784443707364554</v>
      </c>
      <c r="P203" s="108">
        <f>IF(TrRoad_act!P91=0,"",TrRoad_emi!P61/TrRoad_tech!P176)</f>
        <v>1.2025185341183469</v>
      </c>
      <c r="Q203" s="108">
        <f>IF(TrRoad_act!Q91=0,"",TrRoad_emi!Q61/TrRoad_tech!Q176)</f>
        <v>1.2111541604247029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 t="str">
        <f>IF(TrRoad_act!P92=0,"",TrRoad_emi!P62/TrRoad_tech!P177)</f>
        <v/>
      </c>
      <c r="Q204" s="108" t="str">
        <f>IF(TrRoad_act!Q92=0,"",TrRoad_emi!Q62/TrRoad_tech!Q177)</f>
        <v/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1.1000000000133239</v>
      </c>
      <c r="C206" s="107">
        <f>IF(TrRoad_act!C94=0,"",TrRoad_emi!C64/TrRoad_tech!C179)</f>
        <v>1.1001490765168997</v>
      </c>
      <c r="D206" s="107">
        <f>IF(TrRoad_act!D94=0,"",TrRoad_emi!D64/TrRoad_tech!D179)</f>
        <v>1.100722513065808</v>
      </c>
      <c r="E206" s="107">
        <f>IF(TrRoad_act!E94=0,"",TrRoad_emi!E64/TrRoad_tech!E179)</f>
        <v>1.1007910518863042</v>
      </c>
      <c r="F206" s="107">
        <f>IF(TrRoad_act!F94=0,"",TrRoad_emi!F64/TrRoad_tech!F179)</f>
        <v>1.2498480281770874</v>
      </c>
      <c r="G206" s="107">
        <f>IF(TrRoad_act!G94=0,"",TrRoad_emi!G64/TrRoad_tech!G179)</f>
        <v>1.1170933706320032</v>
      </c>
      <c r="H206" s="107">
        <f>IF(TrRoad_act!H94=0,"",TrRoad_emi!H64/TrRoad_tech!H179)</f>
        <v>1.2291559144601432</v>
      </c>
      <c r="I206" s="107">
        <f>IF(TrRoad_act!I94=0,"",TrRoad_emi!I64/TrRoad_tech!I179)</f>
        <v>1.1304214183602255</v>
      </c>
      <c r="J206" s="107">
        <f>IF(TrRoad_act!J94=0,"",TrRoad_emi!J64/TrRoad_tech!J179)</f>
        <v>1.2236563865763523</v>
      </c>
      <c r="K206" s="107">
        <f>IF(TrRoad_act!K94=0,"",TrRoad_emi!K64/TrRoad_tech!K179)</f>
        <v>1.1389972874318481</v>
      </c>
      <c r="L206" s="107">
        <f>IF(TrRoad_act!L94=0,"",TrRoad_emi!L64/TrRoad_tech!L179)</f>
        <v>1.165502142384462</v>
      </c>
      <c r="M206" s="107">
        <f>IF(TrRoad_act!M94=0,"",TrRoad_emi!M64/TrRoad_tech!M179)</f>
        <v>1.0888218830582392</v>
      </c>
      <c r="N206" s="107">
        <f>IF(TrRoad_act!N94=0,"",TrRoad_emi!N64/TrRoad_tech!N179)</f>
        <v>1.0620536208015192</v>
      </c>
      <c r="O206" s="107">
        <f>IF(TrRoad_act!O94=0,"",TrRoad_emi!O64/TrRoad_tech!O179)</f>
        <v>1.754422341258939</v>
      </c>
      <c r="P206" s="107">
        <f>IF(TrRoad_act!P94=0,"",TrRoad_emi!P64/TrRoad_tech!P179)</f>
        <v>1.1764946711308264</v>
      </c>
      <c r="Q206" s="107">
        <f>IF(TrRoad_act!Q94=0,"",TrRoad_emi!Q64/TrRoad_tech!Q179)</f>
        <v>1.0763398397290347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1.1000000000133239</v>
      </c>
      <c r="C208" s="106">
        <f>IF(TrRoad_act!C96=0,"",TrRoad_emi!C66/TrRoad_tech!C181)</f>
        <v>1.1001490765168997</v>
      </c>
      <c r="D208" s="106">
        <f>IF(TrRoad_act!D96=0,"",TrRoad_emi!D66/TrRoad_tech!D181)</f>
        <v>1.100722513065808</v>
      </c>
      <c r="E208" s="106">
        <f>IF(TrRoad_act!E96=0,"",TrRoad_emi!E66/TrRoad_tech!E181)</f>
        <v>1.1007910518863042</v>
      </c>
      <c r="F208" s="106">
        <f>IF(TrRoad_act!F96=0,"",TrRoad_emi!F66/TrRoad_tech!F181)</f>
        <v>1.1008837459632086</v>
      </c>
      <c r="G208" s="106">
        <f>IF(TrRoad_act!G96=0,"",TrRoad_emi!G66/TrRoad_tech!G181)</f>
        <v>1.1022140458238301</v>
      </c>
      <c r="H208" s="106">
        <f>IF(TrRoad_act!H96=0,"",TrRoad_emi!H66/TrRoad_tech!H181)</f>
        <v>1.0983862824989872</v>
      </c>
      <c r="I208" s="106">
        <f>IF(TrRoad_act!I96=0,"",TrRoad_emi!I66/TrRoad_tech!I181)</f>
        <v>1.1025540698965826</v>
      </c>
      <c r="J208" s="106">
        <f>IF(TrRoad_act!J96=0,"",TrRoad_emi!J66/TrRoad_tech!J181)</f>
        <v>1.1019950606832407</v>
      </c>
      <c r="K208" s="106">
        <f>IF(TrRoad_act!K96=0,"",TrRoad_emi!K66/TrRoad_tech!K181)</f>
        <v>1.1056529080773625</v>
      </c>
      <c r="L208" s="106">
        <f>IF(TrRoad_act!L96=0,"",TrRoad_emi!L66/TrRoad_tech!L181)</f>
        <v>1.1014513382325506</v>
      </c>
      <c r="M208" s="106">
        <f>IF(TrRoad_act!M96=0,"",TrRoad_emi!M66/TrRoad_tech!M181)</f>
        <v>1.1036454925295471</v>
      </c>
      <c r="N208" s="106">
        <f>IF(TrRoad_act!N96=0,"",TrRoad_emi!N66/TrRoad_tech!N181)</f>
        <v>1.0632550322085501</v>
      </c>
      <c r="O208" s="106">
        <f>IF(TrRoad_act!O96=0,"",TrRoad_emi!O66/TrRoad_tech!O181)</f>
        <v>1.0494472043396557</v>
      </c>
      <c r="P208" s="106">
        <f>IF(TrRoad_act!P96=0,"",TrRoad_emi!P66/TrRoad_tech!P181)</f>
        <v>1.0619252558218593</v>
      </c>
      <c r="Q208" s="106">
        <f>IF(TrRoad_act!Q96=0,"",TrRoad_emi!Q66/TrRoad_tech!Q181)</f>
        <v>1.0662890248912711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>
        <f>IF(TrRoad_act!F98=0,"",TrRoad_emi!F68/TrRoad_tech!F183)</f>
        <v>1.1428793000285293</v>
      </c>
      <c r="G210" s="106">
        <f>IF(TrRoad_act!G98=0,"",TrRoad_emi!G68/TrRoad_tech!G183)</f>
        <v>1.0977616106713584</v>
      </c>
      <c r="H210" s="106">
        <f>IF(TrRoad_act!H98=0,"",TrRoad_emi!H68/TrRoad_tech!H183)</f>
        <v>1.0380382666799837</v>
      </c>
      <c r="I210" s="106">
        <f>IF(TrRoad_act!I98=0,"",TrRoad_emi!I68/TrRoad_tech!I183)</f>
        <v>1.1152985418560848</v>
      </c>
      <c r="J210" s="106">
        <f>IF(TrRoad_act!J98=0,"",TrRoad_emi!J68/TrRoad_tech!J183)</f>
        <v>1.1049856008397392</v>
      </c>
      <c r="K210" s="106">
        <f>IF(TrRoad_act!K98=0,"",TrRoad_emi!K68/TrRoad_tech!K183)</f>
        <v>1.1223677558674894</v>
      </c>
      <c r="L210" s="106">
        <f>IF(TrRoad_act!L98=0,"",TrRoad_emi!L68/TrRoad_tech!L183)</f>
        <v>1.1842796788408381</v>
      </c>
      <c r="M210" s="106">
        <f>IF(TrRoad_act!M98=0,"",TrRoad_emi!M68/TrRoad_tech!M183)</f>
        <v>1.1396757153266031</v>
      </c>
      <c r="N210" s="106">
        <f>IF(TrRoad_act!N98=0,"",TrRoad_emi!N68/TrRoad_tech!N183)</f>
        <v>1.2394051345097976</v>
      </c>
      <c r="O210" s="106">
        <f>IF(TrRoad_act!O98=0,"",TrRoad_emi!O68/TrRoad_tech!O183)</f>
        <v>1.2538750569870774</v>
      </c>
      <c r="P210" s="106">
        <f>IF(TrRoad_act!P98=0,"",TrRoad_emi!P68/TrRoad_tech!P183)</f>
        <v>1.2627674620045375</v>
      </c>
      <c r="Q210" s="106">
        <f>IF(TrRoad_act!Q98=0,"",TrRoad_emi!Q68/TrRoad_tech!Q183)</f>
        <v>1.3131612371410375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0.71748405300167495</v>
      </c>
      <c r="C213" s="109">
        <f>IF(TrRoad_act!C101=0,"",TrRoad_emi!C71/TrRoad_tech!C186)</f>
        <v>1.0639894396762357</v>
      </c>
      <c r="D213" s="109">
        <f>IF(TrRoad_act!D101=0,"",TrRoad_emi!D71/TrRoad_tech!D186)</f>
        <v>1.0536981727967729</v>
      </c>
      <c r="E213" s="109">
        <f>IF(TrRoad_act!E101=0,"",TrRoad_emi!E71/TrRoad_tech!E186)</f>
        <v>1.098401110387593</v>
      </c>
      <c r="F213" s="109">
        <f>IF(TrRoad_act!F101=0,"",TrRoad_emi!F71/TrRoad_tech!F186)</f>
        <v>1.1209760498681169</v>
      </c>
      <c r="G213" s="109">
        <f>IF(TrRoad_act!G101=0,"",TrRoad_emi!G71/TrRoad_tech!G186)</f>
        <v>1.1599326035160846</v>
      </c>
      <c r="H213" s="109">
        <f>IF(TrRoad_act!H101=0,"",TrRoad_emi!H71/TrRoad_tech!H186)</f>
        <v>1.1342126314004961</v>
      </c>
      <c r="I213" s="109">
        <f>IF(TrRoad_act!I101=0,"",TrRoad_emi!I71/TrRoad_tech!I186)</f>
        <v>1.1478822187908435</v>
      </c>
      <c r="J213" s="109">
        <f>IF(TrRoad_act!J101=0,"",TrRoad_emi!J71/TrRoad_tech!J186)</f>
        <v>1.1965732542544323</v>
      </c>
      <c r="K213" s="109">
        <f>IF(TrRoad_act!K101=0,"",TrRoad_emi!K71/TrRoad_tech!K186)</f>
        <v>1.1727471258614712</v>
      </c>
      <c r="L213" s="109">
        <f>IF(TrRoad_act!L101=0,"",TrRoad_emi!L71/TrRoad_tech!L186)</f>
        <v>1.1832174519344065</v>
      </c>
      <c r="M213" s="109">
        <f>IF(TrRoad_act!M101=0,"",TrRoad_emi!M71/TrRoad_tech!M186)</f>
        <v>1.1673854443567186</v>
      </c>
      <c r="N213" s="109">
        <f>IF(TrRoad_act!N101=0,"",TrRoad_emi!N71/TrRoad_tech!N186)</f>
        <v>1.1526786343834663</v>
      </c>
      <c r="O213" s="109">
        <f>IF(TrRoad_act!O101=0,"",TrRoad_emi!O71/TrRoad_tech!O186)</f>
        <v>1.0481815040525035</v>
      </c>
      <c r="P213" s="109">
        <f>IF(TrRoad_act!P101=0,"",TrRoad_emi!P71/TrRoad_tech!P186)</f>
        <v>1.1014211248161765</v>
      </c>
      <c r="Q213" s="109">
        <f>IF(TrRoad_act!Q101=0,"",TrRoad_emi!Q71/TrRoad_tech!Q186)</f>
        <v>1.1725978449635717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1.100146520891949</v>
      </c>
      <c r="D214" s="108">
        <f>IF(TrRoad_act!D102=0,"",TrRoad_emi!D72/TrRoad_tech!D187)</f>
        <v>1.1005353743286228</v>
      </c>
      <c r="E214" s="108">
        <f>IF(TrRoad_act!E102=0,"",TrRoad_emi!E72/TrRoad_tech!E187)</f>
        <v>1.1012684045625123</v>
      </c>
      <c r="F214" s="108">
        <f>IF(TrRoad_act!F102=0,"",TrRoad_emi!F72/TrRoad_tech!F187)</f>
        <v>1.1024053042363458</v>
      </c>
      <c r="G214" s="108">
        <f>IF(TrRoad_act!G102=0,"",TrRoad_emi!G72/TrRoad_tech!G187)</f>
        <v>1.1031579310765025</v>
      </c>
      <c r="H214" s="108">
        <f>IF(TrRoad_act!H102=0,"",TrRoad_emi!H72/TrRoad_tech!H187)</f>
        <v>1.1034907878597853</v>
      </c>
      <c r="I214" s="108">
        <f>IF(TrRoad_act!I102=0,"",TrRoad_emi!I72/TrRoad_tech!I187)</f>
        <v>1.1039290935173036</v>
      </c>
      <c r="J214" s="108">
        <f>IF(TrRoad_act!J102=0,"",TrRoad_emi!J72/TrRoad_tech!J187)</f>
        <v>1.1046199541621995</v>
      </c>
      <c r="K214" s="108">
        <f>IF(TrRoad_act!K102=0,"",TrRoad_emi!K72/TrRoad_tech!K187)</f>
        <v>1.1053274079761568</v>
      </c>
      <c r="L214" s="108">
        <f>IF(TrRoad_act!L102=0,"",TrRoad_emi!L72/TrRoad_tech!L187)</f>
        <v>1.1069422832842031</v>
      </c>
      <c r="M214" s="108">
        <f>IF(TrRoad_act!M102=0,"",TrRoad_emi!M72/TrRoad_tech!M187)</f>
        <v>1.1114677773335637</v>
      </c>
      <c r="N214" s="108">
        <f>IF(TrRoad_act!N102=0,"",TrRoad_emi!N72/TrRoad_tech!N187)</f>
        <v>1.1220644348821198</v>
      </c>
      <c r="O214" s="108">
        <f>IF(TrRoad_act!O102=0,"",TrRoad_emi!O72/TrRoad_tech!O187)</f>
        <v>1.0339451421491894</v>
      </c>
      <c r="P214" s="108">
        <f>IF(TrRoad_act!P102=0,"",TrRoad_emi!P72/TrRoad_tech!P187)</f>
        <v>1.0024137818366505</v>
      </c>
      <c r="Q214" s="108">
        <f>IF(TrRoad_act!Q102=0,"",TrRoad_emi!Q72/TrRoad_tech!Q187)</f>
        <v>0.89337024451025271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1.0148421637735621</v>
      </c>
      <c r="C215" s="108">
        <f>IF(TrRoad_act!C103=0,"",TrRoad_emi!C73/TrRoad_tech!C188)</f>
        <v>1.0188530985310613</v>
      </c>
      <c r="D215" s="108">
        <f>IF(TrRoad_act!D103=0,"",TrRoad_emi!D73/TrRoad_tech!D188)</f>
        <v>1.0335295058146954</v>
      </c>
      <c r="E215" s="108">
        <f>IF(TrRoad_act!E103=0,"",TrRoad_emi!E73/TrRoad_tech!E188)</f>
        <v>1.1431029361385567</v>
      </c>
      <c r="F215" s="108">
        <f>IF(TrRoad_act!F103=0,"",TrRoad_emi!F73/TrRoad_tech!F188)</f>
        <v>1.1770743290119572</v>
      </c>
      <c r="G215" s="108">
        <f>IF(TrRoad_act!G103=0,"",TrRoad_emi!G73/TrRoad_tech!G188)</f>
        <v>1.2165400588789381</v>
      </c>
      <c r="H215" s="108">
        <f>IF(TrRoad_act!H103=0,"",TrRoad_emi!H73/TrRoad_tech!H188)</f>
        <v>1.1845979491393968</v>
      </c>
      <c r="I215" s="108">
        <f>IF(TrRoad_act!I103=0,"",TrRoad_emi!I73/TrRoad_tech!I188)</f>
        <v>1.1707646759899977</v>
      </c>
      <c r="J215" s="108">
        <f>IF(TrRoad_act!J103=0,"",TrRoad_emi!J73/TrRoad_tech!J188)</f>
        <v>1.2033402138782208</v>
      </c>
      <c r="K215" s="108">
        <f>IF(TrRoad_act!K103=0,"",TrRoad_emi!K73/TrRoad_tech!K188)</f>
        <v>1.153099749191048</v>
      </c>
      <c r="L215" s="108">
        <f>IF(TrRoad_act!L103=0,"",TrRoad_emi!L73/TrRoad_tech!L188)</f>
        <v>1.1381083410120796</v>
      </c>
      <c r="M215" s="108">
        <f>IF(TrRoad_act!M103=0,"",TrRoad_emi!M73/TrRoad_tech!M188)</f>
        <v>1.0881872424024917</v>
      </c>
      <c r="N215" s="108">
        <f>IF(TrRoad_act!N103=0,"",TrRoad_emi!N73/TrRoad_tech!N188)</f>
        <v>1.1077060319617671</v>
      </c>
      <c r="O215" s="108">
        <f>IF(TrRoad_act!O103=0,"",TrRoad_emi!O73/TrRoad_tech!O188)</f>
        <v>0.95399829539307801</v>
      </c>
      <c r="P215" s="108">
        <f>IF(TrRoad_act!P103=0,"",TrRoad_emi!P73/TrRoad_tech!P188)</f>
        <v>1.0483841092515525</v>
      </c>
      <c r="Q215" s="108">
        <f>IF(TrRoad_act!Q103=0,"",TrRoad_emi!Q73/TrRoad_tech!Q188)</f>
        <v>1.090469217336288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1.0101245600238615</v>
      </c>
      <c r="C219" s="107">
        <f>IF(TrRoad_act!C107=0,"",TrRoad_emi!C77/TrRoad_tech!C192)</f>
        <v>1.1384285329069443</v>
      </c>
      <c r="D219" s="107">
        <f>IF(TrRoad_act!D107=0,"",TrRoad_emi!D77/TrRoad_tech!D192)</f>
        <v>0.96697946797610568</v>
      </c>
      <c r="E219" s="107">
        <f>IF(TrRoad_act!E107=0,"",TrRoad_emi!E77/TrRoad_tech!E192)</f>
        <v>1.3074878856715288</v>
      </c>
      <c r="F219" s="107">
        <f>IF(TrRoad_act!F107=0,"",TrRoad_emi!F77/TrRoad_tech!F192)</f>
        <v>1.2581191708420199</v>
      </c>
      <c r="G219" s="107">
        <f>IF(TrRoad_act!G107=0,"",TrRoad_emi!G77/TrRoad_tech!G192)</f>
        <v>1.3956648367966473</v>
      </c>
      <c r="H219" s="107">
        <f>IF(TrRoad_act!H107=0,"",TrRoad_emi!H77/TrRoad_tech!H192)</f>
        <v>1.2678049091435522</v>
      </c>
      <c r="I219" s="107">
        <f>IF(TrRoad_act!I107=0,"",TrRoad_emi!I77/TrRoad_tech!I192)</f>
        <v>1.0846254174072054</v>
      </c>
      <c r="J219" s="107">
        <f>IF(TrRoad_act!J107=0,"",TrRoad_emi!J77/TrRoad_tech!J192)</f>
        <v>1.2147568593702429</v>
      </c>
      <c r="K219" s="107">
        <f>IF(TrRoad_act!K107=0,"",TrRoad_emi!K77/TrRoad_tech!K192)</f>
        <v>1.2252467333559014</v>
      </c>
      <c r="L219" s="107">
        <f>IF(TrRoad_act!L107=0,"",TrRoad_emi!L77/TrRoad_tech!L192)</f>
        <v>1.2228307494539972</v>
      </c>
      <c r="M219" s="107">
        <f>IF(TrRoad_act!M107=0,"",TrRoad_emi!M77/TrRoad_tech!M192)</f>
        <v>1.1318045453594896</v>
      </c>
      <c r="N219" s="107">
        <f>IF(TrRoad_act!N107=0,"",TrRoad_emi!N77/TrRoad_tech!N192)</f>
        <v>1.3116876296438882</v>
      </c>
      <c r="O219" s="107">
        <f>IF(TrRoad_act!O107=0,"",TrRoad_emi!O77/TrRoad_tech!O192)</f>
        <v>0.98861685371425267</v>
      </c>
      <c r="P219" s="107">
        <f>IF(TrRoad_act!P107=0,"",TrRoad_emi!P77/TrRoad_tech!P192)</f>
        <v>1.2228626352286387</v>
      </c>
      <c r="Q219" s="107">
        <f>IF(TrRoad_act!Q107=0,"",TrRoad_emi!Q77/TrRoad_tech!Q192)</f>
        <v>1.2862710517043072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1.0361158144832399</v>
      </c>
      <c r="C220" s="106">
        <f>IF(TrRoad_act!C108=0,"",TrRoad_emi!C78/TrRoad_tech!C193)</f>
        <v>1.0893824226787223</v>
      </c>
      <c r="D220" s="106">
        <f>IF(TrRoad_act!D108=0,"",TrRoad_emi!D78/TrRoad_tech!D193)</f>
        <v>1.0257601034367756</v>
      </c>
      <c r="E220" s="106">
        <f>IF(TrRoad_act!E108=0,"",TrRoad_emi!E78/TrRoad_tech!E193)</f>
        <v>1.1623761261325638</v>
      </c>
      <c r="F220" s="106">
        <f>IF(TrRoad_act!F108=0,"",TrRoad_emi!F78/TrRoad_tech!F193)</f>
        <v>1.144486005872531</v>
      </c>
      <c r="G220" s="106">
        <f>IF(TrRoad_act!G108=0,"",TrRoad_emi!G78/TrRoad_tech!G193)</f>
        <v>1.1990711735825008</v>
      </c>
      <c r="H220" s="106">
        <f>IF(TrRoad_act!H108=0,"",TrRoad_emi!H78/TrRoad_tech!H193)</f>
        <v>1.1530724405163808</v>
      </c>
      <c r="I220" s="106">
        <f>IF(TrRoad_act!I108=0,"",TrRoad_emi!I78/TrRoad_tech!I193)</f>
        <v>1.0844273443835712</v>
      </c>
      <c r="J220" s="106">
        <f>IF(TrRoad_act!J108=0,"",TrRoad_emi!J78/TrRoad_tech!J193)</f>
        <v>1.1425818527161788</v>
      </c>
      <c r="K220" s="106">
        <f>IF(TrRoad_act!K108=0,"",TrRoad_emi!K78/TrRoad_tech!K193)</f>
        <v>1.1474847589514612</v>
      </c>
      <c r="L220" s="106">
        <f>IF(TrRoad_act!L108=0,"",TrRoad_emi!L78/TrRoad_tech!L193)</f>
        <v>1.1417025358729815</v>
      </c>
      <c r="M220" s="106">
        <f>IF(TrRoad_act!M108=0,"",TrRoad_emi!M78/TrRoad_tech!M193)</f>
        <v>1.1058789575801358</v>
      </c>
      <c r="N220" s="106">
        <f>IF(TrRoad_act!N108=0,"",TrRoad_emi!N78/TrRoad_tech!N193)</f>
        <v>1.151571829754179</v>
      </c>
      <c r="O220" s="106">
        <f>IF(TrRoad_act!O108=0,"",TrRoad_emi!O78/TrRoad_tech!O193)</f>
        <v>1.0178017091625302</v>
      </c>
      <c r="P220" s="106">
        <f>IF(TrRoad_act!P108=0,"",TrRoad_emi!P78/TrRoad_tech!P193)</f>
        <v>1.1155902558794399</v>
      </c>
      <c r="Q220" s="106">
        <f>IF(TrRoad_act!Q108=0,"",TrRoad_emi!Q78/TrRoad_tech!Q193)</f>
        <v>1.1445454095139449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0.86359533139292277</v>
      </c>
      <c r="C221" s="105">
        <f>IF(TrRoad_act!C109=0,"",TrRoad_emi!C79/TrRoad_tech!C194)</f>
        <v>1.0590200500126536</v>
      </c>
      <c r="D221" s="105">
        <f>IF(TrRoad_act!D109=0,"",TrRoad_emi!D79/TrRoad_tech!D194)</f>
        <v>0.81906045392488158</v>
      </c>
      <c r="E221" s="105">
        <f>IF(TrRoad_act!E109=0,"",TrRoad_emi!E79/TrRoad_tech!E194)</f>
        <v>1.3758124130863325</v>
      </c>
      <c r="F221" s="105">
        <f>IF(TrRoad_act!F109=0,"",TrRoad_emi!F79/TrRoad_tech!F194)</f>
        <v>1.284589524250324</v>
      </c>
      <c r="G221" s="105">
        <f>IF(TrRoad_act!G109=0,"",TrRoad_emi!G79/TrRoad_tech!G194)</f>
        <v>1.5407141259487469</v>
      </c>
      <c r="H221" s="105">
        <f>IF(TrRoad_act!H109=0,"",TrRoad_emi!H79/TrRoad_tech!H194)</f>
        <v>1.3696513935048025</v>
      </c>
      <c r="I221" s="105">
        <f>IF(TrRoad_act!I109=0,"",TrRoad_emi!I79/TrRoad_tech!I194)</f>
        <v>0.9700691702933939</v>
      </c>
      <c r="J221" s="105">
        <f>IF(TrRoad_act!J109=0,"",TrRoad_emi!J79/TrRoad_tech!J194)</f>
        <v>1.417911557194294</v>
      </c>
      <c r="K221" s="105">
        <f>IF(TrRoad_act!K109=0,"",TrRoad_emi!K79/TrRoad_tech!K194)</f>
        <v>1.4231687674951079</v>
      </c>
      <c r="L221" s="105">
        <f>IF(TrRoad_act!L109=0,"",TrRoad_emi!L79/TrRoad_tech!L194)</f>
        <v>1.393370312418527</v>
      </c>
      <c r="M221" s="105">
        <f>IF(TrRoad_act!M109=0,"",TrRoad_emi!M79/TrRoad_tech!M194)</f>
        <v>1.100115149175608</v>
      </c>
      <c r="N221" s="105">
        <f>IF(TrRoad_act!N109=0,"",TrRoad_emi!N79/TrRoad_tech!N194)</f>
        <v>1.7353908826364075</v>
      </c>
      <c r="O221" s="105">
        <f>IF(TrRoad_act!O109=0,"",TrRoad_emi!O79/TrRoad_tech!O194)</f>
        <v>0.80957060861810393</v>
      </c>
      <c r="P221" s="105">
        <f>IF(TrRoad_act!P109=0,"",TrRoad_emi!P79/TrRoad_tech!P194)</f>
        <v>1.422348624714783</v>
      </c>
      <c r="Q221" s="105">
        <f>IF(TrRoad_act!Q109=0,"",TrRoad_emi!Q79/TrRoad_tech!Q194)</f>
        <v>1.5600059943913993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108.43056596954689</v>
      </c>
      <c r="C225" s="78">
        <v>107.98441355183678</v>
      </c>
      <c r="D225" s="78">
        <v>107.49084136112927</v>
      </c>
      <c r="E225" s="78">
        <v>106.47539582199016</v>
      </c>
      <c r="F225" s="78">
        <v>106.36445528371188</v>
      </c>
      <c r="G225" s="78">
        <v>105.28674719757986</v>
      </c>
      <c r="H225" s="78">
        <v>103.69509008717898</v>
      </c>
      <c r="I225" s="78">
        <v>102.56077968559885</v>
      </c>
      <c r="J225" s="78">
        <v>98.861252347910352</v>
      </c>
      <c r="K225" s="78">
        <v>94.870789108818556</v>
      </c>
      <c r="L225" s="78">
        <v>92.379155182792729</v>
      </c>
      <c r="M225" s="78">
        <v>86.535045644227864</v>
      </c>
      <c r="N225" s="78">
        <v>85.37192278659937</v>
      </c>
      <c r="O225" s="78">
        <v>83.546131115271976</v>
      </c>
      <c r="P225" s="78">
        <v>81.900402932174515</v>
      </c>
      <c r="Q225" s="78">
        <v>79.890529320186602</v>
      </c>
    </row>
    <row r="226" spans="1:17" ht="11.45" customHeight="1" x14ac:dyDescent="0.25">
      <c r="A226" s="19" t="s">
        <v>29</v>
      </c>
      <c r="B226" s="76">
        <v>0</v>
      </c>
      <c r="C226" s="76">
        <v>168.97305031727612</v>
      </c>
      <c r="D226" s="76">
        <v>171.69342237009892</v>
      </c>
      <c r="E226" s="76">
        <v>171.2586094174911</v>
      </c>
      <c r="F226" s="76">
        <v>172.50213687531124</v>
      </c>
      <c r="G226" s="76">
        <v>175.24930394401616</v>
      </c>
      <c r="H226" s="76">
        <v>172.78401604757389</v>
      </c>
      <c r="I226" s="76">
        <v>176.49294305854698</v>
      </c>
      <c r="J226" s="76">
        <v>167.52860746025999</v>
      </c>
      <c r="K226" s="76">
        <v>156.48379875467492</v>
      </c>
      <c r="L226" s="76">
        <v>158.98976727181139</v>
      </c>
      <c r="M226" s="76">
        <v>150.86372674336039</v>
      </c>
      <c r="N226" s="76">
        <v>148.70470776854688</v>
      </c>
      <c r="O226" s="76">
        <v>141.24956833576863</v>
      </c>
      <c r="P226" s="76">
        <v>135.91068756624193</v>
      </c>
      <c r="Q226" s="76">
        <v>130.30385244066824</v>
      </c>
    </row>
    <row r="227" spans="1:17" ht="11.45" customHeight="1" x14ac:dyDescent="0.25">
      <c r="A227" s="62" t="s">
        <v>59</v>
      </c>
      <c r="B227" s="77">
        <v>0</v>
      </c>
      <c r="C227" s="77">
        <v>203.03616635864475</v>
      </c>
      <c r="D227" s="77">
        <v>201.80837483947187</v>
      </c>
      <c r="E227" s="77">
        <v>199.28239091126514</v>
      </c>
      <c r="F227" s="77">
        <v>199.00641942301067</v>
      </c>
      <c r="G227" s="77">
        <v>196.32555353711012</v>
      </c>
      <c r="H227" s="77">
        <v>192.36620749133681</v>
      </c>
      <c r="I227" s="77">
        <v>189.54453982571462</v>
      </c>
      <c r="J227" s="77">
        <v>180.34173550310638</v>
      </c>
      <c r="K227" s="77">
        <v>170.41521003272879</v>
      </c>
      <c r="L227" s="77">
        <v>164.21711568938201</v>
      </c>
      <c r="M227" s="77">
        <v>149.666666666667</v>
      </c>
      <c r="N227" s="77">
        <v>146.77743168625199</v>
      </c>
      <c r="O227" s="77">
        <v>142.244419004007</v>
      </c>
      <c r="P227" s="77">
        <v>138.15056780227101</v>
      </c>
      <c r="Q227" s="77">
        <v>133.20199922108301</v>
      </c>
    </row>
    <row r="228" spans="1:17" ht="11.45" customHeight="1" x14ac:dyDescent="0.25">
      <c r="A228" s="62" t="s">
        <v>58</v>
      </c>
      <c r="B228" s="77">
        <v>0</v>
      </c>
      <c r="C228" s="77">
        <v>158.85834938531542</v>
      </c>
      <c r="D228" s="77">
        <v>158.7706595545323</v>
      </c>
      <c r="E228" s="77">
        <v>159.13238010651278</v>
      </c>
      <c r="F228" s="77">
        <v>158.0828424443269</v>
      </c>
      <c r="G228" s="77">
        <v>158.55417528478634</v>
      </c>
      <c r="H228" s="77">
        <v>159.57082926042852</v>
      </c>
      <c r="I228" s="77">
        <v>158.1020245948107</v>
      </c>
      <c r="J228" s="77">
        <v>150.96900492204372</v>
      </c>
      <c r="K228" s="77">
        <v>145.03623980812111</v>
      </c>
      <c r="L228" s="77">
        <v>139.46519524618</v>
      </c>
      <c r="M228" s="77">
        <v>153.51268115942</v>
      </c>
      <c r="N228" s="77">
        <v>152.28742228598799</v>
      </c>
      <c r="O228" s="77">
        <v>141.14078355812501</v>
      </c>
      <c r="P228" s="77">
        <v>134.26180710183999</v>
      </c>
      <c r="Q228" s="77">
        <v>127.65167269439399</v>
      </c>
    </row>
    <row r="229" spans="1:17" ht="11.45" customHeight="1" x14ac:dyDescent="0.25">
      <c r="A229" s="62" t="s">
        <v>57</v>
      </c>
      <c r="B229" s="77">
        <v>0</v>
      </c>
      <c r="C229" s="77">
        <v>169.62462584031061</v>
      </c>
      <c r="D229" s="77">
        <v>169.53099302343855</v>
      </c>
      <c r="E229" s="77">
        <v>169.9172283930358</v>
      </c>
      <c r="F229" s="77">
        <v>168.79656061609836</v>
      </c>
      <c r="G229" s="77">
        <v>169.29983700678562</v>
      </c>
      <c r="H229" s="77">
        <v>170.38539247739604</v>
      </c>
      <c r="I229" s="77">
        <v>0</v>
      </c>
      <c r="J229" s="77">
        <v>0</v>
      </c>
      <c r="K229" s="77">
        <v>154.86575308085284</v>
      </c>
      <c r="L229" s="77">
        <v>124.88478164249292</v>
      </c>
      <c r="M229" s="77">
        <v>163.916666666667</v>
      </c>
      <c r="N229" s="77">
        <v>162.51724137931001</v>
      </c>
      <c r="O229" s="77">
        <v>134.80000000000001</v>
      </c>
      <c r="P229" s="77">
        <v>129.760416666667</v>
      </c>
      <c r="Q229" s="77">
        <v>119.14655172413801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200.22389942719229</v>
      </c>
      <c r="G230" s="77">
        <v>197.52663255975833</v>
      </c>
      <c r="H230" s="77">
        <v>193.54306405596418</v>
      </c>
      <c r="I230" s="77">
        <v>190.70413401271969</v>
      </c>
      <c r="J230" s="77">
        <v>0</v>
      </c>
      <c r="K230" s="77">
        <v>171.45777494709085</v>
      </c>
      <c r="L230" s="77">
        <v>123.84824903984413</v>
      </c>
      <c r="M230" s="77">
        <v>150.59523809523799</v>
      </c>
      <c r="N230" s="77">
        <v>140.63843648208501</v>
      </c>
      <c r="O230" s="77">
        <v>148.242268041237</v>
      </c>
      <c r="P230" s="77">
        <v>140.517948717949</v>
      </c>
      <c r="Q230" s="77">
        <v>142.07602339181301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0</v>
      </c>
      <c r="Q231" s="77">
        <v>0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0</v>
      </c>
      <c r="C233" s="76">
        <v>1492.1906881737389</v>
      </c>
      <c r="D233" s="76">
        <v>1489.9245325858305</v>
      </c>
      <c r="E233" s="76">
        <v>1485.2180993784655</v>
      </c>
      <c r="F233" s="76">
        <v>1163.0187427100336</v>
      </c>
      <c r="G233" s="76">
        <v>1434.8128918516479</v>
      </c>
      <c r="H233" s="76">
        <v>1176.2522199156679</v>
      </c>
      <c r="I233" s="76">
        <v>1381.0080079395777</v>
      </c>
      <c r="J233" s="76">
        <v>1199.8859792931266</v>
      </c>
      <c r="K233" s="76">
        <v>1320.5326868864997</v>
      </c>
      <c r="L233" s="76">
        <v>1234.7267130308676</v>
      </c>
      <c r="M233" s="76">
        <v>1374.468119062951</v>
      </c>
      <c r="N233" s="76">
        <v>1350.4381631957444</v>
      </c>
      <c r="O233" s="76">
        <v>584.49357406874606</v>
      </c>
      <c r="P233" s="76">
        <v>1065.6549948804959</v>
      </c>
      <c r="Q233" s="76">
        <v>1247.4395235312006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0</v>
      </c>
      <c r="C235" s="75">
        <v>1492.1906881737389</v>
      </c>
      <c r="D235" s="75">
        <v>1489.9245325858305</v>
      </c>
      <c r="E235" s="75">
        <v>1485.2180993784655</v>
      </c>
      <c r="F235" s="75">
        <v>1484.7033725162396</v>
      </c>
      <c r="G235" s="75">
        <v>1479.6521338248112</v>
      </c>
      <c r="H235" s="75">
        <v>1472.0774354808912</v>
      </c>
      <c r="I235" s="75">
        <v>1466.6192038837369</v>
      </c>
      <c r="J235" s="75">
        <v>1448.1445686872612</v>
      </c>
      <c r="K235" s="75">
        <v>1427.358989509763</v>
      </c>
      <c r="L235" s="75">
        <v>1414.0165797862373</v>
      </c>
      <c r="M235" s="75">
        <v>1380.4964880062096</v>
      </c>
      <c r="N235" s="75">
        <v>1373.7270161132435</v>
      </c>
      <c r="O235" s="75">
        <v>1362.8483046091519</v>
      </c>
      <c r="P235" s="75">
        <v>1352.8261436042483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899.23734626894509</v>
      </c>
      <c r="G237" s="75">
        <v>896.17797255138385</v>
      </c>
      <c r="H237" s="75">
        <v>891.59022003215125</v>
      </c>
      <c r="I237" s="75">
        <v>888.28434372877348</v>
      </c>
      <c r="J237" s="75">
        <v>877.09484807940999</v>
      </c>
      <c r="K237" s="75">
        <v>864.50568757352437</v>
      </c>
      <c r="L237" s="75">
        <v>856.42461674502511</v>
      </c>
      <c r="M237" s="75">
        <v>0</v>
      </c>
      <c r="N237" s="75">
        <v>832.02251664186724</v>
      </c>
      <c r="O237" s="75">
        <v>825.43362902643389</v>
      </c>
      <c r="P237" s="75">
        <v>819.3635266526137</v>
      </c>
      <c r="Q237" s="75">
        <v>811.74348287827775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249.51163137680146</v>
      </c>
      <c r="D240" s="78">
        <v>223.86034132990054</v>
      </c>
      <c r="E240" s="78">
        <v>191.30117496456955</v>
      </c>
      <c r="F240" s="78">
        <v>187.3166167864533</v>
      </c>
      <c r="G240" s="78">
        <v>188.84167565645927</v>
      </c>
      <c r="H240" s="78">
        <v>179.83428789488764</v>
      </c>
      <c r="I240" s="78">
        <v>175.73071663684638</v>
      </c>
      <c r="J240" s="78">
        <v>172.24318586436462</v>
      </c>
      <c r="K240" s="78">
        <v>168.90274331658247</v>
      </c>
      <c r="L240" s="78">
        <v>164.17341831196308</v>
      </c>
      <c r="M240" s="78">
        <v>158.14051506116112</v>
      </c>
      <c r="N240" s="78">
        <v>160.79003656517506</v>
      </c>
      <c r="O240" s="78">
        <v>148.0258563241369</v>
      </c>
      <c r="P240" s="78">
        <v>150.9291375779074</v>
      </c>
      <c r="Q240" s="78">
        <v>148.03334832940345</v>
      </c>
    </row>
    <row r="241" spans="1:17" ht="11.45" customHeight="1" x14ac:dyDescent="0.25">
      <c r="A241" s="62" t="s">
        <v>59</v>
      </c>
      <c r="B241" s="77">
        <v>0</v>
      </c>
      <c r="C241" s="77">
        <v>249.51163137680146</v>
      </c>
      <c r="D241" s="77">
        <v>248.00279543671434</v>
      </c>
      <c r="E241" s="77">
        <v>244.89860773428728</v>
      </c>
      <c r="F241" s="77">
        <v>244.5594657110567</v>
      </c>
      <c r="G241" s="77">
        <v>241.26494319967364</v>
      </c>
      <c r="H241" s="77">
        <v>0</v>
      </c>
      <c r="I241" s="77">
        <v>0</v>
      </c>
      <c r="J241" s="77">
        <v>0</v>
      </c>
      <c r="K241" s="77">
        <v>0</v>
      </c>
      <c r="L241" s="77">
        <v>0</v>
      </c>
      <c r="M241" s="77">
        <v>183.94153281683106</v>
      </c>
      <c r="N241" s="77">
        <v>180.385899814471</v>
      </c>
      <c r="O241" s="77">
        <v>175.2</v>
      </c>
      <c r="P241" s="77">
        <v>153.513015873016</v>
      </c>
      <c r="Q241" s="77">
        <v>158.12138141188399</v>
      </c>
    </row>
    <row r="242" spans="1:17" ht="11.45" customHeight="1" x14ac:dyDescent="0.25">
      <c r="A242" s="62" t="s">
        <v>58</v>
      </c>
      <c r="B242" s="77">
        <v>0</v>
      </c>
      <c r="C242" s="77">
        <v>0</v>
      </c>
      <c r="D242" s="77">
        <v>181.84667119506989</v>
      </c>
      <c r="E242" s="77">
        <v>181.24600569248022</v>
      </c>
      <c r="F242" s="77">
        <v>181.51600214378936</v>
      </c>
      <c r="G242" s="77">
        <v>180.66770793219177</v>
      </c>
      <c r="H242" s="77">
        <v>179.83428789488764</v>
      </c>
      <c r="I242" s="77">
        <v>175.73071663684638</v>
      </c>
      <c r="J242" s="77">
        <v>172.24318586436462</v>
      </c>
      <c r="K242" s="77">
        <v>168.90274331658247</v>
      </c>
      <c r="L242" s="77">
        <v>164.17341831196308</v>
      </c>
      <c r="M242" s="77">
        <v>157.10996890354065</v>
      </c>
      <c r="N242" s="77">
        <v>155.274788440045</v>
      </c>
      <c r="O242" s="77">
        <v>151.66848660638101</v>
      </c>
      <c r="P242" s="77">
        <v>150.69640573945199</v>
      </c>
      <c r="Q242" s="77">
        <v>145.54049981162899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1152.7614959775092</v>
      </c>
      <c r="C246" s="76">
        <v>1150.9817800586895</v>
      </c>
      <c r="D246" s="76">
        <v>1157.4325569408693</v>
      </c>
      <c r="E246" s="76">
        <v>1098.1497915444043</v>
      </c>
      <c r="F246" s="76">
        <v>1106.1618690723917</v>
      </c>
      <c r="G246" s="76">
        <v>1107.247103038007</v>
      </c>
      <c r="H246" s="76">
        <v>1076.7055132974633</v>
      </c>
      <c r="I246" s="76">
        <v>1127.8608810943813</v>
      </c>
      <c r="J246" s="76">
        <v>1058.2550219701295</v>
      </c>
      <c r="K246" s="76">
        <v>1084.198343418172</v>
      </c>
      <c r="L246" s="76">
        <v>1113.873784900449</v>
      </c>
      <c r="M246" s="76">
        <v>1090.5216939129598</v>
      </c>
      <c r="N246" s="76">
        <v>1061.7743575842417</v>
      </c>
      <c r="O246" s="76">
        <v>1093.2793868729291</v>
      </c>
      <c r="P246" s="76">
        <v>1061.7539476834199</v>
      </c>
      <c r="Q246" s="76">
        <v>1048.6643064959958</v>
      </c>
    </row>
    <row r="247" spans="1:17" ht="11.45" customHeight="1" x14ac:dyDescent="0.25">
      <c r="A247" s="17" t="s">
        <v>23</v>
      </c>
      <c r="B247" s="75">
        <v>0</v>
      </c>
      <c r="C247" s="75">
        <v>1080.5292900442403</v>
      </c>
      <c r="D247" s="75">
        <v>1078.6758950353726</v>
      </c>
      <c r="E247" s="75">
        <v>1076.3680732662556</v>
      </c>
      <c r="F247" s="75">
        <v>1073.6116889554723</v>
      </c>
      <c r="G247" s="75">
        <v>1070.4136966904771</v>
      </c>
      <c r="H247" s="75">
        <v>1066.782098058984</v>
      </c>
      <c r="I247" s="75">
        <v>1062.7258923627394</v>
      </c>
      <c r="J247" s="75">
        <v>1058.2550219701295</v>
      </c>
      <c r="K247" s="75">
        <v>1053.3803129073765</v>
      </c>
      <c r="L247" s="75">
        <v>1048.113411342677</v>
      </c>
      <c r="M247" s="75">
        <v>1042.4667166278048</v>
      </c>
      <c r="N247" s="75">
        <v>1036.4533115874719</v>
      </c>
      <c r="O247" s="75">
        <v>1030.0868907547876</v>
      </c>
      <c r="P247" s="75">
        <v>1023.381687234755</v>
      </c>
      <c r="Q247" s="75">
        <v>1016.3523988778431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0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3891</v>
      </c>
      <c r="C4" s="40">
        <f t="shared" ref="C4:Q4" si="1">SUM(C5,C6,C9)</f>
        <v>3459</v>
      </c>
      <c r="D4" s="40">
        <f t="shared" si="1"/>
        <v>3034</v>
      </c>
      <c r="E4" s="40">
        <f t="shared" si="1"/>
        <v>3003</v>
      </c>
      <c r="F4" s="40">
        <f t="shared" si="1"/>
        <v>2844</v>
      </c>
      <c r="G4" s="40">
        <f t="shared" si="1"/>
        <v>2823</v>
      </c>
      <c r="H4" s="40">
        <f t="shared" si="1"/>
        <v>2857</v>
      </c>
      <c r="I4" s="40">
        <f t="shared" si="1"/>
        <v>2847</v>
      </c>
      <c r="J4" s="40">
        <f t="shared" si="1"/>
        <v>2803</v>
      </c>
      <c r="K4" s="40">
        <f t="shared" si="1"/>
        <v>2826</v>
      </c>
      <c r="L4" s="40">
        <f t="shared" si="1"/>
        <v>2999</v>
      </c>
      <c r="M4" s="40">
        <f t="shared" si="1"/>
        <v>2931</v>
      </c>
      <c r="N4" s="40">
        <f t="shared" si="1"/>
        <v>2890</v>
      </c>
      <c r="O4" s="40">
        <f t="shared" si="1"/>
        <v>2831</v>
      </c>
      <c r="P4" s="40">
        <f t="shared" si="1"/>
        <v>2427</v>
      </c>
      <c r="Q4" s="40">
        <f t="shared" si="1"/>
        <v>2289.4780000000001</v>
      </c>
    </row>
    <row r="5" spans="1:17" ht="11.45" customHeight="1" x14ac:dyDescent="0.25">
      <c r="A5" s="91" t="s">
        <v>21</v>
      </c>
      <c r="B5" s="121">
        <v>419</v>
      </c>
      <c r="C5" s="121">
        <v>469</v>
      </c>
      <c r="D5" s="121">
        <v>436</v>
      </c>
      <c r="E5" s="121">
        <v>486</v>
      </c>
      <c r="F5" s="121">
        <v>440</v>
      </c>
      <c r="G5" s="121">
        <v>434</v>
      </c>
      <c r="H5" s="121">
        <v>446</v>
      </c>
      <c r="I5" s="121">
        <v>443</v>
      </c>
      <c r="J5" s="121">
        <v>486</v>
      </c>
      <c r="K5" s="121">
        <v>688</v>
      </c>
      <c r="L5" s="121">
        <v>909</v>
      </c>
      <c r="M5" s="121">
        <v>872</v>
      </c>
      <c r="N5" s="121">
        <v>1020</v>
      </c>
      <c r="O5" s="121">
        <v>1010</v>
      </c>
      <c r="P5" s="121">
        <v>729</v>
      </c>
      <c r="Q5" s="121">
        <v>740.47799999999995</v>
      </c>
    </row>
    <row r="6" spans="1:17" ht="11.45" customHeight="1" x14ac:dyDescent="0.25">
      <c r="A6" s="19" t="s">
        <v>20</v>
      </c>
      <c r="B6" s="38">
        <f t="shared" ref="B6" si="2">SUM(B7:B8)</f>
        <v>3472</v>
      </c>
      <c r="C6" s="38">
        <f t="shared" ref="C6:Q6" si="3">SUM(C7:C8)</f>
        <v>2990</v>
      </c>
      <c r="D6" s="38">
        <f t="shared" si="3"/>
        <v>2598</v>
      </c>
      <c r="E6" s="38">
        <f t="shared" si="3"/>
        <v>2517</v>
      </c>
      <c r="F6" s="38">
        <f t="shared" si="3"/>
        <v>2404</v>
      </c>
      <c r="G6" s="38">
        <f t="shared" si="3"/>
        <v>2389</v>
      </c>
      <c r="H6" s="38">
        <f t="shared" si="3"/>
        <v>2411</v>
      </c>
      <c r="I6" s="38">
        <f t="shared" si="3"/>
        <v>2404</v>
      </c>
      <c r="J6" s="38">
        <f t="shared" si="3"/>
        <v>2317</v>
      </c>
      <c r="K6" s="38">
        <f t="shared" si="3"/>
        <v>2138</v>
      </c>
      <c r="L6" s="38">
        <f t="shared" si="3"/>
        <v>2090</v>
      </c>
      <c r="M6" s="38">
        <f t="shared" si="3"/>
        <v>2059</v>
      </c>
      <c r="N6" s="38">
        <f t="shared" si="3"/>
        <v>1870</v>
      </c>
      <c r="O6" s="38">
        <f t="shared" si="3"/>
        <v>1821</v>
      </c>
      <c r="P6" s="38">
        <f t="shared" si="3"/>
        <v>1698</v>
      </c>
      <c r="Q6" s="38">
        <f t="shared" si="3"/>
        <v>1549</v>
      </c>
    </row>
    <row r="7" spans="1:17" ht="11.45" customHeight="1" x14ac:dyDescent="0.25">
      <c r="A7" s="62" t="s">
        <v>116</v>
      </c>
      <c r="B7" s="42">
        <v>856.88644098721579</v>
      </c>
      <c r="C7" s="42">
        <v>641.65918196984831</v>
      </c>
      <c r="D7" s="42">
        <v>497.97576942696821</v>
      </c>
      <c r="E7" s="42">
        <v>421.5744467981404</v>
      </c>
      <c r="F7" s="42">
        <v>441.97609038872844</v>
      </c>
      <c r="G7" s="42">
        <v>503.98420308958578</v>
      </c>
      <c r="H7" s="42">
        <v>563.28542141813807</v>
      </c>
      <c r="I7" s="42">
        <v>504.54343659640256</v>
      </c>
      <c r="J7" s="42">
        <v>635.44573502240985</v>
      </c>
      <c r="K7" s="42">
        <v>450.95127971595019</v>
      </c>
      <c r="L7" s="42">
        <v>513.77663874994789</v>
      </c>
      <c r="M7" s="42">
        <v>510.94399413032897</v>
      </c>
      <c r="N7" s="42">
        <v>678.0780556548807</v>
      </c>
      <c r="O7" s="42">
        <v>631.99451472644944</v>
      </c>
      <c r="P7" s="42">
        <v>437.34621834795746</v>
      </c>
      <c r="Q7" s="42">
        <v>309.86613115354589</v>
      </c>
    </row>
    <row r="8" spans="1:17" ht="11.45" customHeight="1" x14ac:dyDescent="0.25">
      <c r="A8" s="62" t="s">
        <v>16</v>
      </c>
      <c r="B8" s="42">
        <v>2615.1135590127842</v>
      </c>
      <c r="C8" s="42">
        <v>2348.3408180301517</v>
      </c>
      <c r="D8" s="42">
        <v>2100.0242305730317</v>
      </c>
      <c r="E8" s="42">
        <v>2095.4255532018597</v>
      </c>
      <c r="F8" s="42">
        <v>1962.0239096112716</v>
      </c>
      <c r="G8" s="42">
        <v>1885.0157969104143</v>
      </c>
      <c r="H8" s="42">
        <v>1847.714578581862</v>
      </c>
      <c r="I8" s="42">
        <v>1899.4565634035976</v>
      </c>
      <c r="J8" s="42">
        <v>1681.5542649775903</v>
      </c>
      <c r="K8" s="42">
        <v>1687.0487202840498</v>
      </c>
      <c r="L8" s="42">
        <v>1576.2233612500522</v>
      </c>
      <c r="M8" s="42">
        <v>1548.056005869671</v>
      </c>
      <c r="N8" s="42">
        <v>1191.9219443451193</v>
      </c>
      <c r="O8" s="42">
        <v>1189.0054852735507</v>
      </c>
      <c r="P8" s="42">
        <v>1260.6537816520427</v>
      </c>
      <c r="Q8" s="42">
        <v>1239.1338688464541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5538</v>
      </c>
      <c r="C10" s="40">
        <f t="shared" ref="C10:Q10" si="5">SUM(C11:C12)</f>
        <v>4900</v>
      </c>
      <c r="D10" s="40">
        <f t="shared" si="5"/>
        <v>4627</v>
      </c>
      <c r="E10" s="40">
        <f t="shared" si="5"/>
        <v>5274</v>
      </c>
      <c r="F10" s="40">
        <f t="shared" si="5"/>
        <v>5211</v>
      </c>
      <c r="G10" s="40">
        <f t="shared" si="5"/>
        <v>5163</v>
      </c>
      <c r="H10" s="40">
        <f t="shared" si="5"/>
        <v>5396</v>
      </c>
      <c r="I10" s="40">
        <f t="shared" si="5"/>
        <v>5241</v>
      </c>
      <c r="J10" s="40">
        <f t="shared" si="5"/>
        <v>4693</v>
      </c>
      <c r="K10" s="40">
        <f t="shared" si="5"/>
        <v>3145</v>
      </c>
      <c r="L10" s="40">
        <f t="shared" si="5"/>
        <v>3064</v>
      </c>
      <c r="M10" s="40">
        <f t="shared" si="5"/>
        <v>3291</v>
      </c>
      <c r="N10" s="40">
        <f t="shared" si="5"/>
        <v>2907</v>
      </c>
      <c r="O10" s="40">
        <f t="shared" si="5"/>
        <v>3246</v>
      </c>
      <c r="P10" s="40">
        <f t="shared" si="5"/>
        <v>3439</v>
      </c>
      <c r="Q10" s="40">
        <f t="shared" si="5"/>
        <v>3650</v>
      </c>
    </row>
    <row r="11" spans="1:17" ht="11.45" customHeight="1" x14ac:dyDescent="0.25">
      <c r="A11" s="116" t="s">
        <v>116</v>
      </c>
      <c r="B11" s="42">
        <v>1724.9733716699914</v>
      </c>
      <c r="C11" s="42">
        <v>1497.6598167763523</v>
      </c>
      <c r="D11" s="42">
        <v>1501.9958028966496</v>
      </c>
      <c r="E11" s="42">
        <v>1630.6049003492913</v>
      </c>
      <c r="F11" s="42">
        <v>1642.7060688324909</v>
      </c>
      <c r="G11" s="42">
        <v>1557.2569077634275</v>
      </c>
      <c r="H11" s="42">
        <v>1520.7569690136252</v>
      </c>
      <c r="I11" s="42">
        <v>1442.8668018052826</v>
      </c>
      <c r="J11" s="42">
        <v>1875.5681395375691</v>
      </c>
      <c r="K11" s="42">
        <v>996.83595057044124</v>
      </c>
      <c r="L11" s="42">
        <v>965.6019625277188</v>
      </c>
      <c r="M11" s="42">
        <v>1060.7611763109524</v>
      </c>
      <c r="N11" s="42">
        <v>985.9150897651383</v>
      </c>
      <c r="O11" s="42">
        <v>974.4054253502203</v>
      </c>
      <c r="P11" s="42">
        <v>923.66633252655379</v>
      </c>
      <c r="Q11" s="42">
        <v>1030.709982279164</v>
      </c>
    </row>
    <row r="12" spans="1:17" ht="11.45" customHeight="1" x14ac:dyDescent="0.25">
      <c r="A12" s="93" t="s">
        <v>16</v>
      </c>
      <c r="B12" s="36">
        <v>3813.0266283300089</v>
      </c>
      <c r="C12" s="36">
        <v>3402.3401832236477</v>
      </c>
      <c r="D12" s="36">
        <v>3125.0041971033506</v>
      </c>
      <c r="E12" s="36">
        <v>3643.3950996507087</v>
      </c>
      <c r="F12" s="36">
        <v>3568.2939311675091</v>
      </c>
      <c r="G12" s="36">
        <v>3605.7430922365725</v>
      </c>
      <c r="H12" s="36">
        <v>3875.2430309863748</v>
      </c>
      <c r="I12" s="36">
        <v>3798.1331981947174</v>
      </c>
      <c r="J12" s="36">
        <v>2817.4318604624309</v>
      </c>
      <c r="K12" s="36">
        <v>2148.1640494295589</v>
      </c>
      <c r="L12" s="36">
        <v>2098.3980374722814</v>
      </c>
      <c r="M12" s="36">
        <v>2230.2388236890474</v>
      </c>
      <c r="N12" s="36">
        <v>1921.0849102348616</v>
      </c>
      <c r="O12" s="36">
        <v>2271.5945746497796</v>
      </c>
      <c r="P12" s="36">
        <v>2515.3336674734464</v>
      </c>
      <c r="Q12" s="36">
        <v>2619.2900177208357</v>
      </c>
    </row>
    <row r="14" spans="1:17" ht="11.45" customHeight="1" x14ac:dyDescent="0.25">
      <c r="A14" s="27" t="s">
        <v>115</v>
      </c>
      <c r="B14" s="68">
        <f t="shared" ref="B14" si="6">B15+B21</f>
        <v>29.219638553327997</v>
      </c>
      <c r="C14" s="68">
        <f t="shared" ref="C14:Q14" si="7">C15+C21</f>
        <v>29.223663624712536</v>
      </c>
      <c r="D14" s="68">
        <f t="shared" si="7"/>
        <v>29.606089829852998</v>
      </c>
      <c r="E14" s="68">
        <f t="shared" si="7"/>
        <v>29.163811456939076</v>
      </c>
      <c r="F14" s="68">
        <f t="shared" si="7"/>
        <v>28.538119186011322</v>
      </c>
      <c r="G14" s="68">
        <f t="shared" si="7"/>
        <v>29.456067972552631</v>
      </c>
      <c r="H14" s="68">
        <f t="shared" si="7"/>
        <v>29.11752235826058</v>
      </c>
      <c r="I14" s="68">
        <f t="shared" si="7"/>
        <v>28.114202359773074</v>
      </c>
      <c r="J14" s="68">
        <f t="shared" si="7"/>
        <v>29.390163089356754</v>
      </c>
      <c r="K14" s="68">
        <f t="shared" si="7"/>
        <v>30.917936062617184</v>
      </c>
      <c r="L14" s="68">
        <f t="shared" si="7"/>
        <v>30.354157435031834</v>
      </c>
      <c r="M14" s="68">
        <f t="shared" si="7"/>
        <v>28.10678277534381</v>
      </c>
      <c r="N14" s="68">
        <f t="shared" si="7"/>
        <v>30.497338030961739</v>
      </c>
      <c r="O14" s="68">
        <f t="shared" si="7"/>
        <v>26.830818115560071</v>
      </c>
      <c r="P14" s="68">
        <f t="shared" si="7"/>
        <v>23.65644354944866</v>
      </c>
      <c r="Q14" s="68">
        <f t="shared" si="7"/>
        <v>29.967920037450789</v>
      </c>
    </row>
    <row r="15" spans="1:17" ht="11.45" customHeight="1" x14ac:dyDescent="0.25">
      <c r="A15" s="25" t="s">
        <v>39</v>
      </c>
      <c r="B15" s="79">
        <f t="shared" ref="B15" si="8">SUM(B16,B17,B20)</f>
        <v>20.565845449879721</v>
      </c>
      <c r="C15" s="79">
        <f t="shared" ref="C15:Q15" si="9">SUM(C16,C17,C20)</f>
        <v>21.164146383333229</v>
      </c>
      <c r="D15" s="79">
        <f t="shared" si="9"/>
        <v>20.922652329852998</v>
      </c>
      <c r="E15" s="79">
        <f t="shared" si="9"/>
        <v>20.536311456939075</v>
      </c>
      <c r="F15" s="79">
        <f t="shared" si="9"/>
        <v>19.883619186011323</v>
      </c>
      <c r="G15" s="79">
        <f t="shared" si="9"/>
        <v>20.061837203321861</v>
      </c>
      <c r="H15" s="79">
        <f t="shared" si="9"/>
        <v>20.25483485826058</v>
      </c>
      <c r="I15" s="79">
        <f t="shared" si="9"/>
        <v>20.051139859773077</v>
      </c>
      <c r="J15" s="79">
        <f t="shared" si="9"/>
        <v>21.490629756023424</v>
      </c>
      <c r="K15" s="79">
        <f t="shared" si="9"/>
        <v>25.135782216463337</v>
      </c>
      <c r="L15" s="79">
        <f t="shared" si="9"/>
        <v>25.115443149317546</v>
      </c>
      <c r="M15" s="79">
        <f t="shared" si="9"/>
        <v>22.892049442010475</v>
      </c>
      <c r="N15" s="79">
        <f t="shared" si="9"/>
        <v>25.216404697628406</v>
      </c>
      <c r="O15" s="79">
        <f t="shared" si="9"/>
        <v>22.728218115560068</v>
      </c>
      <c r="P15" s="79">
        <f t="shared" si="9"/>
        <v>20.33853652021013</v>
      </c>
      <c r="Q15" s="79">
        <f t="shared" si="9"/>
        <v>23.564779092929925</v>
      </c>
    </row>
    <row r="16" spans="1:17" ht="11.45" customHeight="1" x14ac:dyDescent="0.25">
      <c r="A16" s="91" t="s">
        <v>21</v>
      </c>
      <c r="B16" s="123">
        <v>4.3813293208474633</v>
      </c>
      <c r="C16" s="123">
        <v>5.0137592865590364</v>
      </c>
      <c r="D16" s="123">
        <v>4.7607813621110608</v>
      </c>
      <c r="E16" s="123">
        <v>5.2857953279068157</v>
      </c>
      <c r="F16" s="123">
        <v>4.787619186011324</v>
      </c>
      <c r="G16" s="123">
        <v>4.7144578929770296</v>
      </c>
      <c r="H16" s="123">
        <v>4.8877380840670295</v>
      </c>
      <c r="I16" s="123">
        <v>4.8712023597730765</v>
      </c>
      <c r="J16" s="123">
        <v>5.3700964226900938</v>
      </c>
      <c r="K16" s="123">
        <v>7.7049250736061916</v>
      </c>
      <c r="L16" s="123">
        <v>10.182318149317545</v>
      </c>
      <c r="M16" s="123">
        <v>9.7726049975660327</v>
      </c>
      <c r="N16" s="123">
        <v>11.655293586517292</v>
      </c>
      <c r="O16" s="123">
        <v>11.660261593820939</v>
      </c>
      <c r="P16" s="123">
        <v>8.530793533540562</v>
      </c>
      <c r="Q16" s="123">
        <v>8.8141609358565205</v>
      </c>
    </row>
    <row r="17" spans="1:17" ht="11.45" customHeight="1" x14ac:dyDescent="0.25">
      <c r="A17" s="19" t="s">
        <v>20</v>
      </c>
      <c r="B17" s="76">
        <f t="shared" ref="B17" si="10">SUM(B18:B19)</f>
        <v>16.184516129032257</v>
      </c>
      <c r="C17" s="76">
        <f t="shared" ref="C17:Q17" si="11">SUM(C18:C19)</f>
        <v>16.150387096774192</v>
      </c>
      <c r="D17" s="76">
        <f t="shared" si="11"/>
        <v>16.161870967741937</v>
      </c>
      <c r="E17" s="76">
        <f t="shared" si="11"/>
        <v>15.250516129032258</v>
      </c>
      <c r="F17" s="76">
        <f t="shared" si="11"/>
        <v>15.096</v>
      </c>
      <c r="G17" s="76">
        <f t="shared" si="11"/>
        <v>15.347379310344833</v>
      </c>
      <c r="H17" s="76">
        <f t="shared" si="11"/>
        <v>15.367096774193548</v>
      </c>
      <c r="I17" s="76">
        <f t="shared" si="11"/>
        <v>15.179937499999999</v>
      </c>
      <c r="J17" s="76">
        <f t="shared" si="11"/>
        <v>16.120533333333331</v>
      </c>
      <c r="K17" s="76">
        <f t="shared" si="11"/>
        <v>17.430857142857146</v>
      </c>
      <c r="L17" s="76">
        <f t="shared" si="11"/>
        <v>14.933125</v>
      </c>
      <c r="M17" s="76">
        <f t="shared" si="11"/>
        <v>13.119444444444444</v>
      </c>
      <c r="N17" s="76">
        <f t="shared" si="11"/>
        <v>13.561111111111114</v>
      </c>
      <c r="O17" s="76">
        <f t="shared" si="11"/>
        <v>11.067956521739131</v>
      </c>
      <c r="P17" s="76">
        <f t="shared" si="11"/>
        <v>11.807742986669568</v>
      </c>
      <c r="Q17" s="76">
        <f t="shared" si="11"/>
        <v>14.750618157073404</v>
      </c>
    </row>
    <row r="18" spans="1:17" ht="11.45" customHeight="1" x14ac:dyDescent="0.25">
      <c r="A18" s="62" t="s">
        <v>17</v>
      </c>
      <c r="B18" s="77">
        <v>4.6642758620689655</v>
      </c>
      <c r="C18" s="77">
        <v>4.0521724137931034</v>
      </c>
      <c r="D18" s="77">
        <v>3.7575000000000007</v>
      </c>
      <c r="E18" s="77">
        <v>3.1037142857142856</v>
      </c>
      <c r="F18" s="77">
        <v>3.2624000000000004</v>
      </c>
      <c r="G18" s="77">
        <v>3.6721142857142861</v>
      </c>
      <c r="H18" s="77">
        <v>3.7987500000000001</v>
      </c>
      <c r="I18" s="77">
        <v>3.4724249999999999</v>
      </c>
      <c r="J18" s="77">
        <v>4.5242312499999988</v>
      </c>
      <c r="K18" s="77">
        <v>3.5155750000000001</v>
      </c>
      <c r="L18" s="77">
        <v>3.7782</v>
      </c>
      <c r="M18" s="77">
        <v>3.5596111111111104</v>
      </c>
      <c r="N18" s="77">
        <v>5.320833333333332</v>
      </c>
      <c r="O18" s="77">
        <v>4.3502045454545444</v>
      </c>
      <c r="P18" s="77">
        <v>3.4608639317080545</v>
      </c>
      <c r="Q18" s="77">
        <v>3.2073257431445703</v>
      </c>
    </row>
    <row r="19" spans="1:17" ht="11.45" customHeight="1" x14ac:dyDescent="0.25">
      <c r="A19" s="62" t="s">
        <v>16</v>
      </c>
      <c r="B19" s="77">
        <v>11.520240266963292</v>
      </c>
      <c r="C19" s="77">
        <v>12.098214682981089</v>
      </c>
      <c r="D19" s="77">
        <v>12.404370967741936</v>
      </c>
      <c r="E19" s="77">
        <v>12.146801843317972</v>
      </c>
      <c r="F19" s="77">
        <v>11.833600000000001</v>
      </c>
      <c r="G19" s="77">
        <v>11.675265024630546</v>
      </c>
      <c r="H19" s="77">
        <v>11.568346774193548</v>
      </c>
      <c r="I19" s="77">
        <v>11.7075125</v>
      </c>
      <c r="J19" s="77">
        <v>11.596302083333333</v>
      </c>
      <c r="K19" s="77">
        <v>13.915282142857146</v>
      </c>
      <c r="L19" s="77">
        <v>11.154925</v>
      </c>
      <c r="M19" s="77">
        <v>9.5598333333333336</v>
      </c>
      <c r="N19" s="77">
        <v>8.2402777777777807</v>
      </c>
      <c r="O19" s="77">
        <v>6.7177519762845863</v>
      </c>
      <c r="P19" s="77">
        <v>8.3468790549615139</v>
      </c>
      <c r="Q19" s="77">
        <v>11.543292413928834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8.653793103448276</v>
      </c>
      <c r="C21" s="79">
        <f t="shared" ref="C21:Q21" si="13">SUM(C22:C23)</f>
        <v>8.059517241379309</v>
      </c>
      <c r="D21" s="79">
        <f t="shared" si="13"/>
        <v>8.6834375000000001</v>
      </c>
      <c r="E21" s="79">
        <f t="shared" si="13"/>
        <v>8.6275000000000013</v>
      </c>
      <c r="F21" s="79">
        <f t="shared" si="13"/>
        <v>8.6545000000000005</v>
      </c>
      <c r="G21" s="79">
        <f t="shared" si="13"/>
        <v>9.3942307692307683</v>
      </c>
      <c r="H21" s="79">
        <f t="shared" si="13"/>
        <v>8.8626874999999998</v>
      </c>
      <c r="I21" s="79">
        <f t="shared" si="13"/>
        <v>8.0630624999999991</v>
      </c>
      <c r="J21" s="79">
        <f t="shared" si="13"/>
        <v>7.8995333333333324</v>
      </c>
      <c r="K21" s="79">
        <f t="shared" si="13"/>
        <v>5.7821538461538458</v>
      </c>
      <c r="L21" s="79">
        <f t="shared" si="13"/>
        <v>5.2387142857142877</v>
      </c>
      <c r="M21" s="79">
        <f t="shared" si="13"/>
        <v>5.2147333333333332</v>
      </c>
      <c r="N21" s="79">
        <f t="shared" si="13"/>
        <v>5.2809333333333344</v>
      </c>
      <c r="O21" s="79">
        <f t="shared" si="13"/>
        <v>4.1026000000000007</v>
      </c>
      <c r="P21" s="79">
        <f t="shared" si="13"/>
        <v>3.3179070292385289</v>
      </c>
      <c r="Q21" s="79">
        <f t="shared" si="13"/>
        <v>6.4031409445208629</v>
      </c>
    </row>
    <row r="22" spans="1:17" ht="11.45" customHeight="1" x14ac:dyDescent="0.25">
      <c r="A22" s="116" t="s">
        <v>17</v>
      </c>
      <c r="B22" s="77">
        <v>3.0160416666666663</v>
      </c>
      <c r="C22" s="77">
        <v>2.7570235919289412</v>
      </c>
      <c r="D22" s="77">
        <v>2.7831374999999987</v>
      </c>
      <c r="E22" s="77">
        <v>2.8727416666666667</v>
      </c>
      <c r="F22" s="77">
        <v>2.9417499999999999</v>
      </c>
      <c r="G22" s="77">
        <v>2.8392000000000004</v>
      </c>
      <c r="H22" s="77">
        <v>2.6472642857142863</v>
      </c>
      <c r="I22" s="77">
        <v>2.3599714285714288</v>
      </c>
      <c r="J22" s="77">
        <v>3.1465142857142858</v>
      </c>
      <c r="K22" s="77">
        <v>1.5795999999999999</v>
      </c>
      <c r="L22" s="77">
        <v>1.5282285714285719</v>
      </c>
      <c r="M22" s="77">
        <v>1.5548200000000001</v>
      </c>
      <c r="N22" s="77">
        <v>1.6582933333333332</v>
      </c>
      <c r="O22" s="77">
        <v>0.84862222222222217</v>
      </c>
      <c r="P22" s="77">
        <v>0.71669514923709288</v>
      </c>
      <c r="Q22" s="77">
        <v>1.676895286404622</v>
      </c>
    </row>
    <row r="23" spans="1:17" ht="11.45" customHeight="1" x14ac:dyDescent="0.25">
      <c r="A23" s="93" t="s">
        <v>16</v>
      </c>
      <c r="B23" s="74">
        <v>5.6377514367816097</v>
      </c>
      <c r="C23" s="74">
        <v>5.3024936494503674</v>
      </c>
      <c r="D23" s="74">
        <v>5.9003000000000023</v>
      </c>
      <c r="E23" s="74">
        <v>5.754758333333335</v>
      </c>
      <c r="F23" s="74">
        <v>5.7127500000000007</v>
      </c>
      <c r="G23" s="74">
        <v>6.5550307692307683</v>
      </c>
      <c r="H23" s="74">
        <v>6.215423214285714</v>
      </c>
      <c r="I23" s="74">
        <v>5.7030910714285703</v>
      </c>
      <c r="J23" s="74">
        <v>4.7530190476190466</v>
      </c>
      <c r="K23" s="74">
        <v>4.2025538461538456</v>
      </c>
      <c r="L23" s="74">
        <v>3.7104857142857153</v>
      </c>
      <c r="M23" s="74">
        <v>3.6599133333333329</v>
      </c>
      <c r="N23" s="74">
        <v>3.622640000000001</v>
      </c>
      <c r="O23" s="74">
        <v>3.2539777777777785</v>
      </c>
      <c r="P23" s="74">
        <v>2.6012118800014359</v>
      </c>
      <c r="Q23" s="74">
        <v>4.7262456581162411</v>
      </c>
    </row>
    <row r="25" spans="1:17" ht="11.45" customHeight="1" x14ac:dyDescent="0.25">
      <c r="A25" s="27" t="s">
        <v>114</v>
      </c>
      <c r="B25" s="68">
        <f t="shared" ref="B25:Q25" si="14">B26+B32</f>
        <v>164</v>
      </c>
      <c r="C25" s="68">
        <f t="shared" si="14"/>
        <v>171.5</v>
      </c>
      <c r="D25" s="68">
        <f t="shared" si="14"/>
        <v>174.5</v>
      </c>
      <c r="E25" s="68">
        <f t="shared" si="14"/>
        <v>177</v>
      </c>
      <c r="F25" s="68">
        <f t="shared" si="14"/>
        <v>177.5</v>
      </c>
      <c r="G25" s="68">
        <f t="shared" si="14"/>
        <v>184.5</v>
      </c>
      <c r="H25" s="68">
        <f t="shared" si="14"/>
        <v>185</v>
      </c>
      <c r="I25" s="68">
        <f t="shared" si="14"/>
        <v>186</v>
      </c>
      <c r="J25" s="68">
        <f t="shared" si="14"/>
        <v>186.5</v>
      </c>
      <c r="K25" s="68">
        <f t="shared" si="14"/>
        <v>193</v>
      </c>
      <c r="L25" s="68">
        <f t="shared" si="14"/>
        <v>217.5</v>
      </c>
      <c r="M25" s="68">
        <f t="shared" si="14"/>
        <v>221</v>
      </c>
      <c r="N25" s="68">
        <f t="shared" si="14"/>
        <v>234</v>
      </c>
      <c r="O25" s="68">
        <f t="shared" si="14"/>
        <v>233</v>
      </c>
      <c r="P25" s="68">
        <f t="shared" si="14"/>
        <v>203.5</v>
      </c>
      <c r="Q25" s="68">
        <f t="shared" si="14"/>
        <v>202.5</v>
      </c>
    </row>
    <row r="26" spans="1:17" ht="11.45" customHeight="1" x14ac:dyDescent="0.25">
      <c r="A26" s="25" t="s">
        <v>39</v>
      </c>
      <c r="B26" s="79">
        <f t="shared" ref="B26:Q26" si="15">SUM(B27,B28,B31)</f>
        <v>99.5</v>
      </c>
      <c r="C26" s="79">
        <f t="shared" si="15"/>
        <v>107</v>
      </c>
      <c r="D26" s="79">
        <f t="shared" si="15"/>
        <v>109</v>
      </c>
      <c r="E26" s="79">
        <f t="shared" si="15"/>
        <v>111.5</v>
      </c>
      <c r="F26" s="79">
        <f t="shared" si="15"/>
        <v>112</v>
      </c>
      <c r="G26" s="79">
        <f t="shared" si="15"/>
        <v>115</v>
      </c>
      <c r="H26" s="79">
        <f t="shared" si="15"/>
        <v>115.5</v>
      </c>
      <c r="I26" s="79">
        <f t="shared" si="15"/>
        <v>116.5</v>
      </c>
      <c r="J26" s="79">
        <f t="shared" si="15"/>
        <v>117</v>
      </c>
      <c r="K26" s="79">
        <f t="shared" si="15"/>
        <v>138.5</v>
      </c>
      <c r="L26" s="79">
        <f t="shared" si="15"/>
        <v>163</v>
      </c>
      <c r="M26" s="79">
        <f t="shared" si="15"/>
        <v>166.5</v>
      </c>
      <c r="N26" s="79">
        <f t="shared" si="15"/>
        <v>178.5</v>
      </c>
      <c r="O26" s="79">
        <f t="shared" si="15"/>
        <v>177</v>
      </c>
      <c r="P26" s="79">
        <f t="shared" si="15"/>
        <v>147.5</v>
      </c>
      <c r="Q26" s="79">
        <f t="shared" si="15"/>
        <v>146.5</v>
      </c>
    </row>
    <row r="27" spans="1:17" ht="11.45" customHeight="1" x14ac:dyDescent="0.25">
      <c r="A27" s="91" t="s">
        <v>21</v>
      </c>
      <c r="B27" s="123">
        <v>39</v>
      </c>
      <c r="C27" s="123">
        <v>44.5</v>
      </c>
      <c r="D27" s="123">
        <v>44.5</v>
      </c>
      <c r="E27" s="123">
        <v>46.5</v>
      </c>
      <c r="F27" s="123">
        <v>46.5</v>
      </c>
      <c r="G27" s="123">
        <v>47</v>
      </c>
      <c r="H27" s="123">
        <v>47</v>
      </c>
      <c r="I27" s="123">
        <v>47.5</v>
      </c>
      <c r="J27" s="123">
        <v>47.5</v>
      </c>
      <c r="K27" s="123">
        <v>68</v>
      </c>
      <c r="L27" s="123">
        <v>90</v>
      </c>
      <c r="M27" s="123">
        <v>91</v>
      </c>
      <c r="N27" s="123">
        <v>102.5</v>
      </c>
      <c r="O27" s="123">
        <v>103.5</v>
      </c>
      <c r="P27" s="123">
        <v>77.5</v>
      </c>
      <c r="Q27" s="123">
        <v>77.5</v>
      </c>
    </row>
    <row r="28" spans="1:17" ht="11.45" customHeight="1" x14ac:dyDescent="0.25">
      <c r="A28" s="19" t="s">
        <v>20</v>
      </c>
      <c r="B28" s="76">
        <f t="shared" ref="B28:Q28" si="16">SUM(B29:B30)</f>
        <v>60.5</v>
      </c>
      <c r="C28" s="76">
        <f t="shared" si="16"/>
        <v>62.5</v>
      </c>
      <c r="D28" s="76">
        <f t="shared" si="16"/>
        <v>64.5</v>
      </c>
      <c r="E28" s="76">
        <f t="shared" si="16"/>
        <v>65</v>
      </c>
      <c r="F28" s="76">
        <f t="shared" si="16"/>
        <v>65.5</v>
      </c>
      <c r="G28" s="76">
        <f t="shared" si="16"/>
        <v>68</v>
      </c>
      <c r="H28" s="76">
        <f t="shared" si="16"/>
        <v>68.5</v>
      </c>
      <c r="I28" s="76">
        <f t="shared" si="16"/>
        <v>69</v>
      </c>
      <c r="J28" s="76">
        <f t="shared" si="16"/>
        <v>69.5</v>
      </c>
      <c r="K28" s="76">
        <f t="shared" si="16"/>
        <v>70.5</v>
      </c>
      <c r="L28" s="76">
        <f t="shared" si="16"/>
        <v>73</v>
      </c>
      <c r="M28" s="76">
        <f t="shared" si="16"/>
        <v>75.5</v>
      </c>
      <c r="N28" s="76">
        <f t="shared" si="16"/>
        <v>76</v>
      </c>
      <c r="O28" s="76">
        <f t="shared" si="16"/>
        <v>73.5</v>
      </c>
      <c r="P28" s="76">
        <f t="shared" si="16"/>
        <v>70</v>
      </c>
      <c r="Q28" s="76">
        <f t="shared" si="16"/>
        <v>69</v>
      </c>
    </row>
    <row r="29" spans="1:17" ht="11.45" customHeight="1" x14ac:dyDescent="0.25">
      <c r="A29" s="62" t="s">
        <v>17</v>
      </c>
      <c r="B29" s="77">
        <v>17.5</v>
      </c>
      <c r="C29" s="77">
        <v>17.5</v>
      </c>
      <c r="D29" s="77">
        <v>18</v>
      </c>
      <c r="E29" s="77">
        <v>18</v>
      </c>
      <c r="F29" s="77">
        <v>18</v>
      </c>
      <c r="G29" s="77">
        <v>18</v>
      </c>
      <c r="H29" s="77">
        <v>18</v>
      </c>
      <c r="I29" s="77">
        <v>18.5</v>
      </c>
      <c r="J29" s="77">
        <v>18.5</v>
      </c>
      <c r="K29" s="77">
        <v>18.5</v>
      </c>
      <c r="L29" s="77">
        <v>18.5</v>
      </c>
      <c r="M29" s="77">
        <v>19.5</v>
      </c>
      <c r="N29" s="77">
        <v>20</v>
      </c>
      <c r="O29" s="77">
        <v>17</v>
      </c>
      <c r="P29" s="77">
        <v>13.5</v>
      </c>
      <c r="Q29" s="77">
        <v>12.5</v>
      </c>
    </row>
    <row r="30" spans="1:17" ht="11.45" customHeight="1" x14ac:dyDescent="0.25">
      <c r="A30" s="62" t="s">
        <v>16</v>
      </c>
      <c r="B30" s="77">
        <v>43</v>
      </c>
      <c r="C30" s="77">
        <v>45</v>
      </c>
      <c r="D30" s="77">
        <v>46.5</v>
      </c>
      <c r="E30" s="77">
        <v>47</v>
      </c>
      <c r="F30" s="77">
        <v>47.5</v>
      </c>
      <c r="G30" s="77">
        <v>50</v>
      </c>
      <c r="H30" s="77">
        <v>50.5</v>
      </c>
      <c r="I30" s="77">
        <v>50.5</v>
      </c>
      <c r="J30" s="77">
        <v>51</v>
      </c>
      <c r="K30" s="77">
        <v>52</v>
      </c>
      <c r="L30" s="77">
        <v>54.5</v>
      </c>
      <c r="M30" s="77">
        <v>56</v>
      </c>
      <c r="N30" s="77">
        <v>56</v>
      </c>
      <c r="O30" s="77">
        <v>56.5</v>
      </c>
      <c r="P30" s="77">
        <v>56.5</v>
      </c>
      <c r="Q30" s="77">
        <v>56.5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64.5</v>
      </c>
      <c r="C32" s="79">
        <f t="shared" si="17"/>
        <v>64.5</v>
      </c>
      <c r="D32" s="79">
        <f t="shared" si="17"/>
        <v>65.5</v>
      </c>
      <c r="E32" s="79">
        <f t="shared" si="17"/>
        <v>65.5</v>
      </c>
      <c r="F32" s="79">
        <f t="shared" si="17"/>
        <v>65.5</v>
      </c>
      <c r="G32" s="79">
        <f t="shared" si="17"/>
        <v>69.5</v>
      </c>
      <c r="H32" s="79">
        <f t="shared" si="17"/>
        <v>69.5</v>
      </c>
      <c r="I32" s="79">
        <f t="shared" si="17"/>
        <v>69.5</v>
      </c>
      <c r="J32" s="79">
        <f t="shared" si="17"/>
        <v>69.5</v>
      </c>
      <c r="K32" s="79">
        <f t="shared" si="17"/>
        <v>54.5</v>
      </c>
      <c r="L32" s="79">
        <f t="shared" si="17"/>
        <v>54.5</v>
      </c>
      <c r="M32" s="79">
        <f t="shared" si="17"/>
        <v>54.5</v>
      </c>
      <c r="N32" s="79">
        <f t="shared" si="17"/>
        <v>55.5</v>
      </c>
      <c r="O32" s="79">
        <f t="shared" si="17"/>
        <v>56</v>
      </c>
      <c r="P32" s="79">
        <f t="shared" si="17"/>
        <v>56</v>
      </c>
      <c r="Q32" s="79">
        <f t="shared" si="17"/>
        <v>56</v>
      </c>
    </row>
    <row r="33" spans="1:17" ht="11.45" customHeight="1" x14ac:dyDescent="0.25">
      <c r="A33" s="116" t="s">
        <v>17</v>
      </c>
      <c r="B33" s="77">
        <v>31</v>
      </c>
      <c r="C33" s="77">
        <v>30.5</v>
      </c>
      <c r="D33" s="77">
        <v>30.5</v>
      </c>
      <c r="E33" s="77">
        <v>30.5</v>
      </c>
      <c r="F33" s="77">
        <v>30.5</v>
      </c>
      <c r="G33" s="77">
        <v>30.5</v>
      </c>
      <c r="H33" s="77">
        <v>30.5</v>
      </c>
      <c r="I33" s="77">
        <v>30.5</v>
      </c>
      <c r="J33" s="77">
        <v>32.5</v>
      </c>
      <c r="K33" s="77">
        <v>17.5</v>
      </c>
      <c r="L33" s="77">
        <v>17.5</v>
      </c>
      <c r="M33" s="77">
        <v>17.5</v>
      </c>
      <c r="N33" s="77">
        <v>17.5</v>
      </c>
      <c r="O33" s="77">
        <v>17.5</v>
      </c>
      <c r="P33" s="77">
        <v>17.5</v>
      </c>
      <c r="Q33" s="77">
        <v>17.5</v>
      </c>
    </row>
    <row r="34" spans="1:17" ht="11.45" customHeight="1" x14ac:dyDescent="0.25">
      <c r="A34" s="93" t="s">
        <v>16</v>
      </c>
      <c r="B34" s="74">
        <v>33.5</v>
      </c>
      <c r="C34" s="74">
        <v>34</v>
      </c>
      <c r="D34" s="74">
        <v>35</v>
      </c>
      <c r="E34" s="74">
        <v>35</v>
      </c>
      <c r="F34" s="74">
        <v>35</v>
      </c>
      <c r="G34" s="74">
        <v>39</v>
      </c>
      <c r="H34" s="74">
        <v>39</v>
      </c>
      <c r="I34" s="74">
        <v>39</v>
      </c>
      <c r="J34" s="74">
        <v>37</v>
      </c>
      <c r="K34" s="74">
        <v>37</v>
      </c>
      <c r="L34" s="74">
        <v>37</v>
      </c>
      <c r="M34" s="74">
        <v>37</v>
      </c>
      <c r="N34" s="74">
        <v>38</v>
      </c>
      <c r="O34" s="74">
        <v>38.5</v>
      </c>
      <c r="P34" s="74">
        <v>38.5</v>
      </c>
      <c r="Q34" s="74">
        <v>38.5</v>
      </c>
    </row>
    <row r="36" spans="1:17" ht="11.45" customHeight="1" x14ac:dyDescent="0.25">
      <c r="A36" s="27" t="s">
        <v>113</v>
      </c>
      <c r="B36" s="68">
        <f t="shared" ref="B36:Q36" si="18">B37+B43</f>
        <v>164</v>
      </c>
      <c r="C36" s="68">
        <f t="shared" si="18"/>
        <v>171.5</v>
      </c>
      <c r="D36" s="68">
        <f t="shared" si="18"/>
        <v>174.5</v>
      </c>
      <c r="E36" s="68">
        <f t="shared" si="18"/>
        <v>177</v>
      </c>
      <c r="F36" s="68">
        <f t="shared" si="18"/>
        <v>177.5</v>
      </c>
      <c r="G36" s="68">
        <f t="shared" si="18"/>
        <v>184.5</v>
      </c>
      <c r="H36" s="68">
        <f t="shared" si="18"/>
        <v>185</v>
      </c>
      <c r="I36" s="68">
        <f t="shared" si="18"/>
        <v>186</v>
      </c>
      <c r="J36" s="68">
        <f t="shared" si="18"/>
        <v>186.5</v>
      </c>
      <c r="K36" s="68">
        <f t="shared" si="18"/>
        <v>193</v>
      </c>
      <c r="L36" s="68">
        <f t="shared" si="18"/>
        <v>217.5</v>
      </c>
      <c r="M36" s="68">
        <f t="shared" si="18"/>
        <v>221</v>
      </c>
      <c r="N36" s="68">
        <f t="shared" si="18"/>
        <v>234</v>
      </c>
      <c r="O36" s="68">
        <f t="shared" si="18"/>
        <v>233</v>
      </c>
      <c r="P36" s="68">
        <f t="shared" si="18"/>
        <v>203.5</v>
      </c>
      <c r="Q36" s="68">
        <f t="shared" si="18"/>
        <v>202.5</v>
      </c>
    </row>
    <row r="37" spans="1:17" ht="11.45" customHeight="1" x14ac:dyDescent="0.25">
      <c r="A37" s="25" t="s">
        <v>39</v>
      </c>
      <c r="B37" s="79">
        <f t="shared" ref="B37:Q37" si="19">SUM(B38,B39,B42)</f>
        <v>99.5</v>
      </c>
      <c r="C37" s="79">
        <f t="shared" si="19"/>
        <v>107</v>
      </c>
      <c r="D37" s="79">
        <f t="shared" si="19"/>
        <v>109</v>
      </c>
      <c r="E37" s="79">
        <f t="shared" si="19"/>
        <v>111.5</v>
      </c>
      <c r="F37" s="79">
        <f t="shared" si="19"/>
        <v>112</v>
      </c>
      <c r="G37" s="79">
        <f t="shared" si="19"/>
        <v>115</v>
      </c>
      <c r="H37" s="79">
        <f t="shared" si="19"/>
        <v>115.5</v>
      </c>
      <c r="I37" s="79">
        <f t="shared" si="19"/>
        <v>116.5</v>
      </c>
      <c r="J37" s="79">
        <f t="shared" si="19"/>
        <v>117</v>
      </c>
      <c r="K37" s="79">
        <f t="shared" si="19"/>
        <v>138.5</v>
      </c>
      <c r="L37" s="79">
        <f t="shared" si="19"/>
        <v>163</v>
      </c>
      <c r="M37" s="79">
        <f t="shared" si="19"/>
        <v>166.5</v>
      </c>
      <c r="N37" s="79">
        <f t="shared" si="19"/>
        <v>178.5</v>
      </c>
      <c r="O37" s="79">
        <f t="shared" si="19"/>
        <v>177</v>
      </c>
      <c r="P37" s="79">
        <f t="shared" si="19"/>
        <v>147.5</v>
      </c>
      <c r="Q37" s="79">
        <f t="shared" si="19"/>
        <v>146.5</v>
      </c>
    </row>
    <row r="38" spans="1:17" ht="11.45" customHeight="1" x14ac:dyDescent="0.25">
      <c r="A38" s="91" t="s">
        <v>21</v>
      </c>
      <c r="B38" s="123">
        <v>39</v>
      </c>
      <c r="C38" s="123">
        <v>44.5</v>
      </c>
      <c r="D38" s="123">
        <v>44.5</v>
      </c>
      <c r="E38" s="123">
        <v>46.5</v>
      </c>
      <c r="F38" s="123">
        <v>46.5</v>
      </c>
      <c r="G38" s="123">
        <v>47</v>
      </c>
      <c r="H38" s="123">
        <v>47</v>
      </c>
      <c r="I38" s="123">
        <v>47.5</v>
      </c>
      <c r="J38" s="123">
        <v>47.5</v>
      </c>
      <c r="K38" s="123">
        <v>68</v>
      </c>
      <c r="L38" s="123">
        <v>90</v>
      </c>
      <c r="M38" s="123">
        <v>91</v>
      </c>
      <c r="N38" s="123">
        <v>102.5</v>
      </c>
      <c r="O38" s="123">
        <v>103.5</v>
      </c>
      <c r="P38" s="123">
        <v>77.5</v>
      </c>
      <c r="Q38" s="123">
        <v>77.5</v>
      </c>
    </row>
    <row r="39" spans="1:17" ht="11.45" customHeight="1" x14ac:dyDescent="0.25">
      <c r="A39" s="19" t="s">
        <v>20</v>
      </c>
      <c r="B39" s="76">
        <f t="shared" ref="B39:Q39" si="20">SUM(B40:B41)</f>
        <v>60.5</v>
      </c>
      <c r="C39" s="76">
        <f t="shared" si="20"/>
        <v>62.5</v>
      </c>
      <c r="D39" s="76">
        <f t="shared" si="20"/>
        <v>64.5</v>
      </c>
      <c r="E39" s="76">
        <f t="shared" si="20"/>
        <v>65</v>
      </c>
      <c r="F39" s="76">
        <f t="shared" si="20"/>
        <v>65.5</v>
      </c>
      <c r="G39" s="76">
        <f t="shared" si="20"/>
        <v>68</v>
      </c>
      <c r="H39" s="76">
        <f t="shared" si="20"/>
        <v>68.5</v>
      </c>
      <c r="I39" s="76">
        <f t="shared" si="20"/>
        <v>69</v>
      </c>
      <c r="J39" s="76">
        <f t="shared" si="20"/>
        <v>69.5</v>
      </c>
      <c r="K39" s="76">
        <f t="shared" si="20"/>
        <v>70.5</v>
      </c>
      <c r="L39" s="76">
        <f t="shared" si="20"/>
        <v>73</v>
      </c>
      <c r="M39" s="76">
        <f t="shared" si="20"/>
        <v>75.5</v>
      </c>
      <c r="N39" s="76">
        <f t="shared" si="20"/>
        <v>76</v>
      </c>
      <c r="O39" s="76">
        <f t="shared" si="20"/>
        <v>73.5</v>
      </c>
      <c r="P39" s="76">
        <f t="shared" si="20"/>
        <v>70</v>
      </c>
      <c r="Q39" s="76">
        <f t="shared" si="20"/>
        <v>69</v>
      </c>
    </row>
    <row r="40" spans="1:17" ht="11.45" customHeight="1" x14ac:dyDescent="0.25">
      <c r="A40" s="62" t="s">
        <v>17</v>
      </c>
      <c r="B40" s="77">
        <v>17.5</v>
      </c>
      <c r="C40" s="77">
        <v>17.5</v>
      </c>
      <c r="D40" s="77">
        <v>18</v>
      </c>
      <c r="E40" s="77">
        <v>18</v>
      </c>
      <c r="F40" s="77">
        <v>18</v>
      </c>
      <c r="G40" s="77">
        <v>18</v>
      </c>
      <c r="H40" s="77">
        <v>18</v>
      </c>
      <c r="I40" s="77">
        <v>18.5</v>
      </c>
      <c r="J40" s="77">
        <v>18.5</v>
      </c>
      <c r="K40" s="77">
        <v>18.5</v>
      </c>
      <c r="L40" s="77">
        <v>18.5</v>
      </c>
      <c r="M40" s="77">
        <v>19.5</v>
      </c>
      <c r="N40" s="77">
        <v>20</v>
      </c>
      <c r="O40" s="77">
        <v>17</v>
      </c>
      <c r="P40" s="77">
        <v>13.5</v>
      </c>
      <c r="Q40" s="77">
        <v>12.5</v>
      </c>
    </row>
    <row r="41" spans="1:17" ht="11.45" customHeight="1" x14ac:dyDescent="0.25">
      <c r="A41" s="62" t="s">
        <v>16</v>
      </c>
      <c r="B41" s="77">
        <v>43</v>
      </c>
      <c r="C41" s="77">
        <v>45</v>
      </c>
      <c r="D41" s="77">
        <v>46.5</v>
      </c>
      <c r="E41" s="77">
        <v>47</v>
      </c>
      <c r="F41" s="77">
        <v>47.5</v>
      </c>
      <c r="G41" s="77">
        <v>50</v>
      </c>
      <c r="H41" s="77">
        <v>50.5</v>
      </c>
      <c r="I41" s="77">
        <v>50.5</v>
      </c>
      <c r="J41" s="77">
        <v>51</v>
      </c>
      <c r="K41" s="77">
        <v>52</v>
      </c>
      <c r="L41" s="77">
        <v>54.5</v>
      </c>
      <c r="M41" s="77">
        <v>56</v>
      </c>
      <c r="N41" s="77">
        <v>56</v>
      </c>
      <c r="O41" s="77">
        <v>56.5</v>
      </c>
      <c r="P41" s="77">
        <v>56.5</v>
      </c>
      <c r="Q41" s="77">
        <v>56.5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64.5</v>
      </c>
      <c r="C43" s="79">
        <f t="shared" si="21"/>
        <v>64.5</v>
      </c>
      <c r="D43" s="79">
        <f t="shared" si="21"/>
        <v>65.5</v>
      </c>
      <c r="E43" s="79">
        <f t="shared" si="21"/>
        <v>65.5</v>
      </c>
      <c r="F43" s="79">
        <f t="shared" si="21"/>
        <v>65.5</v>
      </c>
      <c r="G43" s="79">
        <f t="shared" si="21"/>
        <v>69.5</v>
      </c>
      <c r="H43" s="79">
        <f t="shared" si="21"/>
        <v>69.5</v>
      </c>
      <c r="I43" s="79">
        <f t="shared" si="21"/>
        <v>69.5</v>
      </c>
      <c r="J43" s="79">
        <f t="shared" si="21"/>
        <v>69.5</v>
      </c>
      <c r="K43" s="79">
        <f t="shared" si="21"/>
        <v>54.5</v>
      </c>
      <c r="L43" s="79">
        <f t="shared" si="21"/>
        <v>54.5</v>
      </c>
      <c r="M43" s="79">
        <f t="shared" si="21"/>
        <v>54.5</v>
      </c>
      <c r="N43" s="79">
        <f t="shared" si="21"/>
        <v>55.5</v>
      </c>
      <c r="O43" s="79">
        <f t="shared" si="21"/>
        <v>56</v>
      </c>
      <c r="P43" s="79">
        <f t="shared" si="21"/>
        <v>56</v>
      </c>
      <c r="Q43" s="79">
        <f t="shared" si="21"/>
        <v>56</v>
      </c>
    </row>
    <row r="44" spans="1:17" ht="11.45" customHeight="1" x14ac:dyDescent="0.25">
      <c r="A44" s="116" t="s">
        <v>17</v>
      </c>
      <c r="B44" s="77">
        <v>31</v>
      </c>
      <c r="C44" s="77">
        <v>30.5</v>
      </c>
      <c r="D44" s="77">
        <v>30.5</v>
      </c>
      <c r="E44" s="77">
        <v>30.5</v>
      </c>
      <c r="F44" s="77">
        <v>30.5</v>
      </c>
      <c r="G44" s="77">
        <v>30.5</v>
      </c>
      <c r="H44" s="77">
        <v>30.5</v>
      </c>
      <c r="I44" s="77">
        <v>30.5</v>
      </c>
      <c r="J44" s="77">
        <v>32.5</v>
      </c>
      <c r="K44" s="77">
        <v>17.5</v>
      </c>
      <c r="L44" s="77">
        <v>17.5</v>
      </c>
      <c r="M44" s="77">
        <v>17.5</v>
      </c>
      <c r="N44" s="77">
        <v>17.5</v>
      </c>
      <c r="O44" s="77">
        <v>17.5</v>
      </c>
      <c r="P44" s="77">
        <v>17.5</v>
      </c>
      <c r="Q44" s="77">
        <v>17.5</v>
      </c>
    </row>
    <row r="45" spans="1:17" ht="11.45" customHeight="1" x14ac:dyDescent="0.25">
      <c r="A45" s="93" t="s">
        <v>16</v>
      </c>
      <c r="B45" s="74">
        <v>33.5</v>
      </c>
      <c r="C45" s="74">
        <v>34</v>
      </c>
      <c r="D45" s="74">
        <v>35</v>
      </c>
      <c r="E45" s="74">
        <v>35</v>
      </c>
      <c r="F45" s="74">
        <v>35</v>
      </c>
      <c r="G45" s="74">
        <v>39</v>
      </c>
      <c r="H45" s="74">
        <v>39</v>
      </c>
      <c r="I45" s="74">
        <v>39</v>
      </c>
      <c r="J45" s="74">
        <v>37</v>
      </c>
      <c r="K45" s="74">
        <v>37</v>
      </c>
      <c r="L45" s="74">
        <v>37</v>
      </c>
      <c r="M45" s="74">
        <v>37</v>
      </c>
      <c r="N45" s="74">
        <v>38</v>
      </c>
      <c r="O45" s="74">
        <v>38.5</v>
      </c>
      <c r="P45" s="74">
        <v>38.5</v>
      </c>
      <c r="Q45" s="74">
        <v>38.5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8</v>
      </c>
      <c r="D47" s="68">
        <f t="shared" si="22"/>
        <v>3</v>
      </c>
      <c r="E47" s="68">
        <f t="shared" si="22"/>
        <v>2.5</v>
      </c>
      <c r="F47" s="68">
        <f t="shared" si="22"/>
        <v>0.5</v>
      </c>
      <c r="G47" s="68">
        <f t="shared" si="22"/>
        <v>7</v>
      </c>
      <c r="H47" s="68">
        <f t="shared" si="22"/>
        <v>0.5</v>
      </c>
      <c r="I47" s="68">
        <f t="shared" si="22"/>
        <v>1</v>
      </c>
      <c r="J47" s="68">
        <f t="shared" si="22"/>
        <v>2.5</v>
      </c>
      <c r="K47" s="68">
        <f t="shared" si="22"/>
        <v>21.5</v>
      </c>
      <c r="L47" s="68">
        <f t="shared" si="22"/>
        <v>24.5</v>
      </c>
      <c r="M47" s="68">
        <f t="shared" si="22"/>
        <v>3.5</v>
      </c>
      <c r="N47" s="68">
        <f t="shared" si="22"/>
        <v>13</v>
      </c>
      <c r="O47" s="68">
        <f t="shared" si="22"/>
        <v>2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7.5</v>
      </c>
      <c r="D48" s="79">
        <f t="shared" si="23"/>
        <v>2</v>
      </c>
      <c r="E48" s="79">
        <f t="shared" si="23"/>
        <v>2.5</v>
      </c>
      <c r="F48" s="79">
        <f t="shared" si="23"/>
        <v>0.5</v>
      </c>
      <c r="G48" s="79">
        <f t="shared" si="23"/>
        <v>3</v>
      </c>
      <c r="H48" s="79">
        <f t="shared" si="23"/>
        <v>0.5</v>
      </c>
      <c r="I48" s="79">
        <f t="shared" si="23"/>
        <v>1</v>
      </c>
      <c r="J48" s="79">
        <f t="shared" si="23"/>
        <v>0.5</v>
      </c>
      <c r="K48" s="79">
        <f t="shared" si="23"/>
        <v>21.5</v>
      </c>
      <c r="L48" s="79">
        <f t="shared" si="23"/>
        <v>24.5</v>
      </c>
      <c r="M48" s="79">
        <f t="shared" si="23"/>
        <v>3.5</v>
      </c>
      <c r="N48" s="79">
        <f t="shared" si="23"/>
        <v>12</v>
      </c>
      <c r="O48" s="79">
        <f t="shared" si="23"/>
        <v>1.5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5.5</v>
      </c>
      <c r="D49" s="123">
        <v>0</v>
      </c>
      <c r="E49" s="123">
        <v>2</v>
      </c>
      <c r="F49" s="123">
        <v>0</v>
      </c>
      <c r="G49" s="123">
        <v>0.5</v>
      </c>
      <c r="H49" s="123">
        <v>0</v>
      </c>
      <c r="I49" s="123">
        <v>0.5</v>
      </c>
      <c r="J49" s="123">
        <v>0</v>
      </c>
      <c r="K49" s="123">
        <v>20.5</v>
      </c>
      <c r="L49" s="123">
        <v>22</v>
      </c>
      <c r="M49" s="123">
        <v>1</v>
      </c>
      <c r="N49" s="123">
        <v>11.5</v>
      </c>
      <c r="O49" s="123">
        <v>1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</v>
      </c>
      <c r="D50" s="76">
        <f t="shared" si="24"/>
        <v>2</v>
      </c>
      <c r="E50" s="76">
        <f t="shared" si="24"/>
        <v>0.5</v>
      </c>
      <c r="F50" s="76">
        <f t="shared" si="24"/>
        <v>0.5</v>
      </c>
      <c r="G50" s="76">
        <f t="shared" si="24"/>
        <v>2.5</v>
      </c>
      <c r="H50" s="76">
        <f t="shared" si="24"/>
        <v>0.5</v>
      </c>
      <c r="I50" s="76">
        <f t="shared" si="24"/>
        <v>0.5</v>
      </c>
      <c r="J50" s="76">
        <f t="shared" si="24"/>
        <v>0.5</v>
      </c>
      <c r="K50" s="76">
        <f t="shared" si="24"/>
        <v>1</v>
      </c>
      <c r="L50" s="76">
        <f t="shared" si="24"/>
        <v>2.5</v>
      </c>
      <c r="M50" s="76">
        <f t="shared" si="24"/>
        <v>2.5</v>
      </c>
      <c r="N50" s="76">
        <f t="shared" si="24"/>
        <v>0.5</v>
      </c>
      <c r="O50" s="76">
        <f t="shared" si="24"/>
        <v>0.5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0.5</v>
      </c>
      <c r="E51" s="77">
        <v>0</v>
      </c>
      <c r="F51" s="77">
        <v>0</v>
      </c>
      <c r="G51" s="77">
        <v>0</v>
      </c>
      <c r="H51" s="77">
        <v>0</v>
      </c>
      <c r="I51" s="77">
        <v>0.5</v>
      </c>
      <c r="J51" s="77">
        <v>0</v>
      </c>
      <c r="K51" s="77">
        <v>0</v>
      </c>
      <c r="L51" s="77">
        <v>0</v>
      </c>
      <c r="M51" s="77">
        <v>1</v>
      </c>
      <c r="N51" s="77">
        <v>0.5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2</v>
      </c>
      <c r="D52" s="77">
        <v>1.5</v>
      </c>
      <c r="E52" s="77">
        <v>0.5</v>
      </c>
      <c r="F52" s="77">
        <v>0.5</v>
      </c>
      <c r="G52" s="77">
        <v>2.5</v>
      </c>
      <c r="H52" s="77">
        <v>0.5</v>
      </c>
      <c r="I52" s="77">
        <v>0</v>
      </c>
      <c r="J52" s="77">
        <v>0.5</v>
      </c>
      <c r="K52" s="77">
        <v>1</v>
      </c>
      <c r="L52" s="77">
        <v>2.5</v>
      </c>
      <c r="M52" s="77">
        <v>1.5</v>
      </c>
      <c r="N52" s="77">
        <v>0</v>
      </c>
      <c r="O52" s="77">
        <v>0.5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0.5</v>
      </c>
      <c r="D54" s="79">
        <f t="shared" si="25"/>
        <v>1</v>
      </c>
      <c r="E54" s="79">
        <f t="shared" si="25"/>
        <v>0</v>
      </c>
      <c r="F54" s="79">
        <f t="shared" si="25"/>
        <v>0</v>
      </c>
      <c r="G54" s="79">
        <f t="shared" si="25"/>
        <v>4</v>
      </c>
      <c r="H54" s="79">
        <f t="shared" si="25"/>
        <v>0</v>
      </c>
      <c r="I54" s="79">
        <f t="shared" si="25"/>
        <v>0</v>
      </c>
      <c r="J54" s="79">
        <f t="shared" si="25"/>
        <v>2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1</v>
      </c>
      <c r="O54" s="79">
        <f t="shared" si="25"/>
        <v>0.5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2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0.5</v>
      </c>
      <c r="D56" s="74">
        <v>1</v>
      </c>
      <c r="E56" s="74">
        <v>0</v>
      </c>
      <c r="F56" s="74">
        <v>0</v>
      </c>
      <c r="G56" s="74">
        <v>4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1</v>
      </c>
      <c r="O56" s="74">
        <v>0.5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189.19718177804145</v>
      </c>
      <c r="C61" s="79">
        <f t="shared" si="26"/>
        <v>163.4367830078875</v>
      </c>
      <c r="D61" s="79">
        <f t="shared" si="26"/>
        <v>145.01029564358856</v>
      </c>
      <c r="E61" s="79">
        <f t="shared" si="26"/>
        <v>146.2287911973261</v>
      </c>
      <c r="F61" s="79">
        <f t="shared" si="26"/>
        <v>143.03231083810098</v>
      </c>
      <c r="G61" s="79">
        <f t="shared" si="26"/>
        <v>140.71492911589198</v>
      </c>
      <c r="H61" s="79">
        <f t="shared" si="26"/>
        <v>141.05274222143672</v>
      </c>
      <c r="I61" s="79">
        <f t="shared" si="26"/>
        <v>141.98694038894504</v>
      </c>
      <c r="J61" s="79">
        <f t="shared" si="26"/>
        <v>130.42893725412449</v>
      </c>
      <c r="K61" s="79">
        <f t="shared" si="26"/>
        <v>112.42936367220103</v>
      </c>
      <c r="L61" s="79">
        <f t="shared" si="26"/>
        <v>119.40860378891985</v>
      </c>
      <c r="M61" s="79">
        <f t="shared" si="26"/>
        <v>128.03571857664951</v>
      </c>
      <c r="N61" s="79">
        <f t="shared" si="26"/>
        <v>114.60793220342802</v>
      </c>
      <c r="O61" s="79">
        <f t="shared" si="26"/>
        <v>124.55881871627483</v>
      </c>
      <c r="P61" s="79">
        <f t="shared" si="26"/>
        <v>119.33011982392749</v>
      </c>
      <c r="Q61" s="79">
        <f t="shared" si="26"/>
        <v>97.156777535288072</v>
      </c>
    </row>
    <row r="62" spans="1:17" ht="11.45" customHeight="1" x14ac:dyDescent="0.25">
      <c r="A62" s="91" t="s">
        <v>21</v>
      </c>
      <c r="B62" s="123">
        <f t="shared" ref="B62:Q62" si="27">IF(B5=0,0,B5/B16)</f>
        <v>95.633076017886395</v>
      </c>
      <c r="C62" s="123">
        <f t="shared" si="27"/>
        <v>93.542584155825452</v>
      </c>
      <c r="D62" s="123">
        <f t="shared" si="27"/>
        <v>91.581605378883779</v>
      </c>
      <c r="E62" s="123">
        <f t="shared" si="27"/>
        <v>91.944536224117641</v>
      </c>
      <c r="F62" s="123">
        <f t="shared" si="27"/>
        <v>91.90371725587768</v>
      </c>
      <c r="G62" s="123">
        <f t="shared" si="27"/>
        <v>92.057243876653416</v>
      </c>
      <c r="H62" s="123">
        <f t="shared" si="27"/>
        <v>91.248751943943901</v>
      </c>
      <c r="I62" s="123">
        <f t="shared" si="27"/>
        <v>90.942639472000309</v>
      </c>
      <c r="J62" s="123">
        <f t="shared" si="27"/>
        <v>90.501168274468967</v>
      </c>
      <c r="K62" s="123">
        <f t="shared" si="27"/>
        <v>89.293535424088219</v>
      </c>
      <c r="L62" s="123">
        <f t="shared" si="27"/>
        <v>89.27240208664314</v>
      </c>
      <c r="M62" s="123">
        <f t="shared" si="27"/>
        <v>89.229023399306584</v>
      </c>
      <c r="N62" s="123">
        <f t="shared" si="27"/>
        <v>87.513883063393976</v>
      </c>
      <c r="O62" s="123">
        <f t="shared" si="27"/>
        <v>86.618982933901236</v>
      </c>
      <c r="P62" s="123">
        <f t="shared" si="27"/>
        <v>85.455121746152599</v>
      </c>
      <c r="Q62" s="123">
        <f t="shared" si="27"/>
        <v>84.010038549181957</v>
      </c>
    </row>
    <row r="63" spans="1:17" ht="11.45" customHeight="1" x14ac:dyDescent="0.25">
      <c r="A63" s="19" t="s">
        <v>20</v>
      </c>
      <c r="B63" s="76">
        <f t="shared" ref="B63:Q63" si="28">IF(B6=0,0,B6/B17)</f>
        <v>214.52603045523401</v>
      </c>
      <c r="C63" s="76">
        <f t="shared" si="28"/>
        <v>185.1348814170039</v>
      </c>
      <c r="D63" s="76">
        <f t="shared" si="28"/>
        <v>160.74871561500782</v>
      </c>
      <c r="E63" s="76">
        <f t="shared" si="28"/>
        <v>165.04359450552704</v>
      </c>
      <c r="F63" s="76">
        <f t="shared" si="28"/>
        <v>159.24748277689454</v>
      </c>
      <c r="G63" s="76">
        <f t="shared" si="28"/>
        <v>155.66175512386698</v>
      </c>
      <c r="H63" s="76">
        <f t="shared" si="28"/>
        <v>156.89365632478274</v>
      </c>
      <c r="I63" s="76">
        <f t="shared" si="28"/>
        <v>158.36692344747797</v>
      </c>
      <c r="J63" s="76">
        <f t="shared" si="28"/>
        <v>143.72973598888376</v>
      </c>
      <c r="K63" s="76">
        <f t="shared" si="28"/>
        <v>122.65604510883816</v>
      </c>
      <c r="L63" s="76">
        <f t="shared" si="28"/>
        <v>139.95730967228894</v>
      </c>
      <c r="M63" s="76">
        <f t="shared" si="28"/>
        <v>156.94262121532924</v>
      </c>
      <c r="N63" s="76">
        <f t="shared" si="28"/>
        <v>137.89430561245388</v>
      </c>
      <c r="O63" s="76">
        <f t="shared" si="28"/>
        <v>164.52901639279864</v>
      </c>
      <c r="P63" s="76">
        <f t="shared" si="28"/>
        <v>143.80394304965552</v>
      </c>
      <c r="Q63" s="76">
        <f t="shared" si="28"/>
        <v>105.01254818647745</v>
      </c>
    </row>
    <row r="64" spans="1:17" ht="11.45" customHeight="1" x14ac:dyDescent="0.25">
      <c r="A64" s="62" t="s">
        <v>17</v>
      </c>
      <c r="B64" s="77">
        <f t="shared" ref="B64:Q64" si="29">IF(B7=0,0,B7/B18)</f>
        <v>183.71264186057826</v>
      </c>
      <c r="C64" s="77">
        <f t="shared" si="29"/>
        <v>158.34942752823602</v>
      </c>
      <c r="D64" s="77">
        <f t="shared" si="29"/>
        <v>132.52848155075665</v>
      </c>
      <c r="E64" s="77">
        <f t="shared" si="29"/>
        <v>135.82901259260714</v>
      </c>
      <c r="F64" s="77">
        <f t="shared" si="29"/>
        <v>135.47575110002708</v>
      </c>
      <c r="G64" s="77">
        <f t="shared" si="29"/>
        <v>137.2463283755213</v>
      </c>
      <c r="H64" s="77">
        <f t="shared" si="29"/>
        <v>148.28178253850294</v>
      </c>
      <c r="I64" s="77">
        <f t="shared" si="29"/>
        <v>145.30002421834959</v>
      </c>
      <c r="J64" s="77">
        <f t="shared" si="29"/>
        <v>140.45385832618746</v>
      </c>
      <c r="K64" s="77">
        <f t="shared" si="29"/>
        <v>128.27241054904252</v>
      </c>
      <c r="L64" s="77">
        <f t="shared" si="29"/>
        <v>135.98450022496107</v>
      </c>
      <c r="M64" s="77">
        <f t="shared" si="29"/>
        <v>143.5392738649029</v>
      </c>
      <c r="N64" s="77">
        <f t="shared" si="29"/>
        <v>127.43831899543572</v>
      </c>
      <c r="O64" s="77">
        <f t="shared" si="29"/>
        <v>145.27926402605823</v>
      </c>
      <c r="P64" s="77">
        <f t="shared" si="29"/>
        <v>126.36908788613142</v>
      </c>
      <c r="Q64" s="77">
        <f t="shared" si="29"/>
        <v>96.611992659573986</v>
      </c>
    </row>
    <row r="65" spans="1:17" ht="11.45" customHeight="1" x14ac:dyDescent="0.25">
      <c r="A65" s="62" t="s">
        <v>16</v>
      </c>
      <c r="B65" s="77">
        <f t="shared" ref="B65:Q65" si="30">IF(B8=0,0,B8/B19)</f>
        <v>227.00165086939822</v>
      </c>
      <c r="C65" s="77">
        <f t="shared" si="30"/>
        <v>194.10639334526201</v>
      </c>
      <c r="D65" s="77">
        <f t="shared" si="30"/>
        <v>169.29711599517853</v>
      </c>
      <c r="E65" s="77">
        <f t="shared" si="30"/>
        <v>172.50841663763254</v>
      </c>
      <c r="F65" s="77">
        <f t="shared" si="30"/>
        <v>165.80110106909746</v>
      </c>
      <c r="G65" s="77">
        <f t="shared" si="30"/>
        <v>161.45379080763644</v>
      </c>
      <c r="H65" s="77">
        <f t="shared" si="30"/>
        <v>159.72157600805235</v>
      </c>
      <c r="I65" s="77">
        <f t="shared" si="30"/>
        <v>162.24253985666022</v>
      </c>
      <c r="J65" s="77">
        <f t="shared" si="30"/>
        <v>145.00780101221983</v>
      </c>
      <c r="K65" s="77">
        <f t="shared" si="30"/>
        <v>121.23711923081838</v>
      </c>
      <c r="L65" s="77">
        <f t="shared" si="30"/>
        <v>141.30290981338308</v>
      </c>
      <c r="M65" s="77">
        <f t="shared" si="30"/>
        <v>161.93336765316735</v>
      </c>
      <c r="N65" s="77">
        <f t="shared" si="30"/>
        <v>144.64584526015264</v>
      </c>
      <c r="O65" s="77">
        <f t="shared" si="30"/>
        <v>176.99454958608916</v>
      </c>
      <c r="P65" s="77">
        <f t="shared" si="30"/>
        <v>151.03295175969879</v>
      </c>
      <c r="Q65" s="77">
        <f t="shared" si="30"/>
        <v>107.34665851063778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639.95058973541597</v>
      </c>
      <c r="C67" s="79">
        <f t="shared" si="32"/>
        <v>607.97686179543575</v>
      </c>
      <c r="D67" s="79">
        <f t="shared" si="32"/>
        <v>532.85349264044339</v>
      </c>
      <c r="E67" s="79">
        <f t="shared" si="32"/>
        <v>611.30107215299904</v>
      </c>
      <c r="F67" s="79">
        <f t="shared" si="32"/>
        <v>602.1145069039228</v>
      </c>
      <c r="G67" s="79">
        <f t="shared" si="32"/>
        <v>549.59263050153538</v>
      </c>
      <c r="H67" s="79">
        <f t="shared" si="32"/>
        <v>608.84466478142213</v>
      </c>
      <c r="I67" s="79">
        <f t="shared" si="32"/>
        <v>650.00116270957847</v>
      </c>
      <c r="J67" s="79">
        <f t="shared" si="32"/>
        <v>594.085726583005</v>
      </c>
      <c r="K67" s="79">
        <f t="shared" si="32"/>
        <v>543.91496381438913</v>
      </c>
      <c r="L67" s="79">
        <f t="shared" si="32"/>
        <v>584.87633279703289</v>
      </c>
      <c r="M67" s="79">
        <f t="shared" si="32"/>
        <v>631.09650861021976</v>
      </c>
      <c r="N67" s="79">
        <f t="shared" si="32"/>
        <v>550.47087636023923</v>
      </c>
      <c r="O67" s="79">
        <f t="shared" si="32"/>
        <v>791.20557695120158</v>
      </c>
      <c r="P67" s="79">
        <f t="shared" si="32"/>
        <v>1036.4967944232187</v>
      </c>
      <c r="Q67" s="79">
        <f t="shared" si="32"/>
        <v>570.03274355896974</v>
      </c>
    </row>
    <row r="68" spans="1:17" ht="11.45" customHeight="1" x14ac:dyDescent="0.25">
      <c r="A68" s="116" t="s">
        <v>17</v>
      </c>
      <c r="B68" s="77">
        <f t="shared" ref="B68:Q68" si="33">IF(B11=0,0,B11/B22)</f>
        <v>571.93287172867031</v>
      </c>
      <c r="C68" s="77">
        <f t="shared" si="33"/>
        <v>543.21617746060713</v>
      </c>
      <c r="D68" s="77">
        <f t="shared" si="33"/>
        <v>539.67718192027894</v>
      </c>
      <c r="E68" s="77">
        <f t="shared" si="33"/>
        <v>567.61278581701845</v>
      </c>
      <c r="F68" s="77">
        <f t="shared" si="33"/>
        <v>558.41117322426817</v>
      </c>
      <c r="G68" s="77">
        <f t="shared" si="33"/>
        <v>548.48439974761459</v>
      </c>
      <c r="H68" s="77">
        <f t="shared" si="33"/>
        <v>574.4635989765917</v>
      </c>
      <c r="I68" s="77">
        <f t="shared" si="33"/>
        <v>611.39163988891983</v>
      </c>
      <c r="J68" s="77">
        <f t="shared" si="33"/>
        <v>596.07806265268516</v>
      </c>
      <c r="K68" s="77">
        <f t="shared" si="33"/>
        <v>631.06859367589345</v>
      </c>
      <c r="L68" s="77">
        <f t="shared" si="33"/>
        <v>631.84394048141917</v>
      </c>
      <c r="M68" s="77">
        <f t="shared" si="33"/>
        <v>682.24050135125117</v>
      </c>
      <c r="N68" s="77">
        <f t="shared" si="33"/>
        <v>594.53600273683287</v>
      </c>
      <c r="O68" s="77">
        <f t="shared" si="33"/>
        <v>1148.2204917974211</v>
      </c>
      <c r="P68" s="77">
        <f t="shared" si="33"/>
        <v>1288.7855227006594</v>
      </c>
      <c r="Q68" s="77">
        <f t="shared" si="33"/>
        <v>614.65375365749674</v>
      </c>
    </row>
    <row r="69" spans="1:17" ht="11.45" customHeight="1" x14ac:dyDescent="0.25">
      <c r="A69" s="93" t="s">
        <v>16</v>
      </c>
      <c r="B69" s="74">
        <f t="shared" ref="B69:Q69" si="34">IF(B12=0,0,B12/B23)</f>
        <v>676.33819459531355</v>
      </c>
      <c r="C69" s="74">
        <f t="shared" si="34"/>
        <v>641.64908214012075</v>
      </c>
      <c r="D69" s="74">
        <f t="shared" si="34"/>
        <v>529.63479773966571</v>
      </c>
      <c r="E69" s="74">
        <f t="shared" si="34"/>
        <v>633.11000890290052</v>
      </c>
      <c r="F69" s="74">
        <f t="shared" si="34"/>
        <v>624.61930439236949</v>
      </c>
      <c r="G69" s="74">
        <f t="shared" si="34"/>
        <v>550.07264178863738</v>
      </c>
      <c r="H69" s="74">
        <f t="shared" si="34"/>
        <v>623.4881998187027</v>
      </c>
      <c r="I69" s="74">
        <f t="shared" si="34"/>
        <v>665.97800221403816</v>
      </c>
      <c r="J69" s="74">
        <f t="shared" si="34"/>
        <v>592.76679353384475</v>
      </c>
      <c r="K69" s="74">
        <f t="shared" si="34"/>
        <v>511.15681751360472</v>
      </c>
      <c r="L69" s="74">
        <f t="shared" si="34"/>
        <v>565.53190041757978</v>
      </c>
      <c r="M69" s="74">
        <f t="shared" si="34"/>
        <v>609.36929937021671</v>
      </c>
      <c r="N69" s="74">
        <f t="shared" si="34"/>
        <v>530.29970138762371</v>
      </c>
      <c r="O69" s="74">
        <f t="shared" si="34"/>
        <v>698.09775289894799</v>
      </c>
      <c r="P69" s="74">
        <f t="shared" si="34"/>
        <v>966.98530666100828</v>
      </c>
      <c r="Q69" s="74">
        <f t="shared" si="34"/>
        <v>554.20098894411194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351.356783919598</v>
      </c>
      <c r="C72" s="79">
        <f t="shared" ref="C72:Q72" si="35">IF(C37=0,0,(C38*C73+C39*C74+C42*C77)/C37)</f>
        <v>353.27102803738319</v>
      </c>
      <c r="D72" s="79">
        <f t="shared" si="35"/>
        <v>352.66055045871559</v>
      </c>
      <c r="E72" s="79">
        <f t="shared" si="35"/>
        <v>353.36322869955154</v>
      </c>
      <c r="F72" s="79">
        <f t="shared" si="35"/>
        <v>353.21428571428572</v>
      </c>
      <c r="G72" s="79">
        <f t="shared" si="35"/>
        <v>352.69565217391306</v>
      </c>
      <c r="H72" s="79">
        <f t="shared" si="35"/>
        <v>352.55411255411258</v>
      </c>
      <c r="I72" s="79">
        <f t="shared" si="35"/>
        <v>352.61802575107293</v>
      </c>
      <c r="J72" s="79">
        <f t="shared" si="35"/>
        <v>352.47863247863251</v>
      </c>
      <c r="K72" s="79">
        <f t="shared" si="35"/>
        <v>359.27797833935017</v>
      </c>
      <c r="L72" s="79">
        <f t="shared" si="35"/>
        <v>364.17177914110431</v>
      </c>
      <c r="M72" s="79">
        <f t="shared" si="35"/>
        <v>363.72372372372371</v>
      </c>
      <c r="N72" s="79">
        <f t="shared" si="35"/>
        <v>365.93837535014006</v>
      </c>
      <c r="O72" s="79">
        <f t="shared" si="35"/>
        <v>366.77966101694915</v>
      </c>
      <c r="P72" s="79">
        <f t="shared" si="35"/>
        <v>362.03389830508473</v>
      </c>
      <c r="Q72" s="79">
        <f t="shared" si="35"/>
        <v>362.32081911262799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0.53847596072411685</v>
      </c>
      <c r="C83" s="168">
        <f t="shared" ref="C83:Q83" si="38">IF(C61=0,0,C61/C72)</f>
        <v>0.46263851274719475</v>
      </c>
      <c r="D83" s="168">
        <f t="shared" si="38"/>
        <v>0.41118944394253781</v>
      </c>
      <c r="E83" s="168">
        <f t="shared" si="38"/>
        <v>0.41382005630715385</v>
      </c>
      <c r="F83" s="168">
        <f t="shared" si="38"/>
        <v>0.40494486384902201</v>
      </c>
      <c r="G83" s="168">
        <f t="shared" si="38"/>
        <v>0.39896984340058128</v>
      </c>
      <c r="H83" s="168">
        <f t="shared" si="38"/>
        <v>0.40008820546601032</v>
      </c>
      <c r="I83" s="168">
        <f t="shared" si="38"/>
        <v>0.40266500864927213</v>
      </c>
      <c r="J83" s="168">
        <f t="shared" si="38"/>
        <v>0.37003359987227363</v>
      </c>
      <c r="K83" s="168">
        <f t="shared" si="38"/>
        <v>0.31293140813102582</v>
      </c>
      <c r="L83" s="168">
        <f t="shared" si="38"/>
        <v>0.32789087630717545</v>
      </c>
      <c r="M83" s="168">
        <f t="shared" si="38"/>
        <v>0.35201365823996278</v>
      </c>
      <c r="N83" s="168">
        <f t="shared" si="38"/>
        <v>0.313189159496508</v>
      </c>
      <c r="O83" s="168">
        <f t="shared" si="38"/>
        <v>0.33960121553882694</v>
      </c>
      <c r="P83" s="168">
        <f t="shared" si="38"/>
        <v>0.32961034970092334</v>
      </c>
      <c r="Q83" s="168">
        <f t="shared" si="38"/>
        <v>0.26815124169027321</v>
      </c>
    </row>
    <row r="84" spans="1:17" ht="11.45" customHeight="1" x14ac:dyDescent="0.25">
      <c r="A84" s="91" t="s">
        <v>21</v>
      </c>
      <c r="B84" s="169">
        <f t="shared" ref="B84:Q84" si="39">IF(B62=0,0,B62/B73)</f>
        <v>0.239082690044716</v>
      </c>
      <c r="C84" s="169">
        <f t="shared" si="39"/>
        <v>0.23385646038956362</v>
      </c>
      <c r="D84" s="169">
        <f t="shared" si="39"/>
        <v>0.22895401344720945</v>
      </c>
      <c r="E84" s="169">
        <f t="shared" si="39"/>
        <v>0.22986134056029411</v>
      </c>
      <c r="F84" s="169">
        <f t="shared" si="39"/>
        <v>0.2297592931396942</v>
      </c>
      <c r="G84" s="169">
        <f t="shared" si="39"/>
        <v>0.23014310969163354</v>
      </c>
      <c r="H84" s="169">
        <f t="shared" si="39"/>
        <v>0.22812187985985977</v>
      </c>
      <c r="I84" s="169">
        <f t="shared" si="39"/>
        <v>0.22735659868000077</v>
      </c>
      <c r="J84" s="169">
        <f t="shared" si="39"/>
        <v>0.22625292068617242</v>
      </c>
      <c r="K84" s="169">
        <f t="shared" si="39"/>
        <v>0.22323383856022055</v>
      </c>
      <c r="L84" s="169">
        <f t="shared" si="39"/>
        <v>0.22318100521660786</v>
      </c>
      <c r="M84" s="169">
        <f t="shared" si="39"/>
        <v>0.22307255849826646</v>
      </c>
      <c r="N84" s="169">
        <f t="shared" si="39"/>
        <v>0.21878470765848493</v>
      </c>
      <c r="O84" s="169">
        <f t="shared" si="39"/>
        <v>0.21654745733475309</v>
      </c>
      <c r="P84" s="169">
        <f t="shared" si="39"/>
        <v>0.21363780436538149</v>
      </c>
      <c r="Q84" s="169">
        <f t="shared" si="39"/>
        <v>0.21002509637295488</v>
      </c>
    </row>
    <row r="85" spans="1:17" ht="11.45" customHeight="1" x14ac:dyDescent="0.25">
      <c r="A85" s="19" t="s">
        <v>20</v>
      </c>
      <c r="B85" s="170">
        <f t="shared" ref="B85:Q85" si="40">IF(B63=0,0,B63/B74)</f>
        <v>0.67039384517260625</v>
      </c>
      <c r="C85" s="170">
        <f t="shared" si="40"/>
        <v>0.57854650442813715</v>
      </c>
      <c r="D85" s="170">
        <f t="shared" si="40"/>
        <v>0.50233973629689943</v>
      </c>
      <c r="E85" s="170">
        <f t="shared" si="40"/>
        <v>0.51576123282977204</v>
      </c>
      <c r="F85" s="170">
        <f t="shared" si="40"/>
        <v>0.49764838367779546</v>
      </c>
      <c r="G85" s="170">
        <f t="shared" si="40"/>
        <v>0.48644298476208431</v>
      </c>
      <c r="H85" s="170">
        <f t="shared" si="40"/>
        <v>0.49029267601494608</v>
      </c>
      <c r="I85" s="170">
        <f t="shared" si="40"/>
        <v>0.49489663577336868</v>
      </c>
      <c r="J85" s="170">
        <f t="shared" si="40"/>
        <v>0.44915542496526173</v>
      </c>
      <c r="K85" s="170">
        <f t="shared" si="40"/>
        <v>0.38330014096511922</v>
      </c>
      <c r="L85" s="170">
        <f t="shared" si="40"/>
        <v>0.43736659272590295</v>
      </c>
      <c r="M85" s="170">
        <f t="shared" si="40"/>
        <v>0.49044569129790389</v>
      </c>
      <c r="N85" s="170">
        <f t="shared" si="40"/>
        <v>0.43091970503891835</v>
      </c>
      <c r="O85" s="170">
        <f t="shared" si="40"/>
        <v>0.51415317622749579</v>
      </c>
      <c r="P85" s="170">
        <f t="shared" si="40"/>
        <v>0.44938732203017351</v>
      </c>
      <c r="Q85" s="170">
        <f t="shared" si="40"/>
        <v>0.32816421308274202</v>
      </c>
    </row>
    <row r="86" spans="1:17" ht="11.45" customHeight="1" x14ac:dyDescent="0.25">
      <c r="A86" s="62" t="s">
        <v>17</v>
      </c>
      <c r="B86" s="171">
        <f t="shared" ref="B86:Q86" si="41">IF(B64=0,0,B64/B75)</f>
        <v>0.57410200581430704</v>
      </c>
      <c r="C86" s="171">
        <f t="shared" si="41"/>
        <v>0.49484196102573758</v>
      </c>
      <c r="D86" s="171">
        <f t="shared" si="41"/>
        <v>0.41415150484611452</v>
      </c>
      <c r="E86" s="171">
        <f t="shared" si="41"/>
        <v>0.42446566435189731</v>
      </c>
      <c r="F86" s="171">
        <f t="shared" si="41"/>
        <v>0.42336172218758461</v>
      </c>
      <c r="G86" s="171">
        <f t="shared" si="41"/>
        <v>0.42889477617350408</v>
      </c>
      <c r="H86" s="171">
        <f t="shared" si="41"/>
        <v>0.46338057043282166</v>
      </c>
      <c r="I86" s="171">
        <f t="shared" si="41"/>
        <v>0.45406257568234248</v>
      </c>
      <c r="J86" s="171">
        <f t="shared" si="41"/>
        <v>0.43891830726933578</v>
      </c>
      <c r="K86" s="171">
        <f t="shared" si="41"/>
        <v>0.40085128296575789</v>
      </c>
      <c r="L86" s="171">
        <f t="shared" si="41"/>
        <v>0.42495156320300331</v>
      </c>
      <c r="M86" s="171">
        <f t="shared" si="41"/>
        <v>0.44856023082782154</v>
      </c>
      <c r="N86" s="171">
        <f t="shared" si="41"/>
        <v>0.39824474686073663</v>
      </c>
      <c r="O86" s="171">
        <f t="shared" si="41"/>
        <v>0.45399770008143198</v>
      </c>
      <c r="P86" s="171">
        <f t="shared" si="41"/>
        <v>0.39490339964416071</v>
      </c>
      <c r="Q86" s="171">
        <f t="shared" si="41"/>
        <v>0.30191247706116869</v>
      </c>
    </row>
    <row r="87" spans="1:17" ht="11.45" customHeight="1" x14ac:dyDescent="0.25">
      <c r="A87" s="62" t="s">
        <v>16</v>
      </c>
      <c r="B87" s="171">
        <f t="shared" ref="B87:Q87" si="42">IF(B65=0,0,B65/B76)</f>
        <v>0.70938015896686946</v>
      </c>
      <c r="C87" s="171">
        <f t="shared" si="42"/>
        <v>0.60658247920394381</v>
      </c>
      <c r="D87" s="171">
        <f t="shared" si="42"/>
        <v>0.52905348748493286</v>
      </c>
      <c r="E87" s="171">
        <f t="shared" si="42"/>
        <v>0.53908880199260167</v>
      </c>
      <c r="F87" s="171">
        <f t="shared" si="42"/>
        <v>0.51812844084092957</v>
      </c>
      <c r="G87" s="171">
        <f t="shared" si="42"/>
        <v>0.50454309627386384</v>
      </c>
      <c r="H87" s="171">
        <f t="shared" si="42"/>
        <v>0.49912992502516362</v>
      </c>
      <c r="I87" s="171">
        <f t="shared" si="42"/>
        <v>0.50700793705206315</v>
      </c>
      <c r="J87" s="171">
        <f t="shared" si="42"/>
        <v>0.45314937816318696</v>
      </c>
      <c r="K87" s="171">
        <f t="shared" si="42"/>
        <v>0.37886599759630746</v>
      </c>
      <c r="L87" s="171">
        <f t="shared" si="42"/>
        <v>0.44157159316682215</v>
      </c>
      <c r="M87" s="171">
        <f t="shared" si="42"/>
        <v>0.50604177391614802</v>
      </c>
      <c r="N87" s="171">
        <f t="shared" si="42"/>
        <v>0.45201826643797699</v>
      </c>
      <c r="O87" s="171">
        <f t="shared" si="42"/>
        <v>0.55310796745652868</v>
      </c>
      <c r="P87" s="171">
        <f t="shared" si="42"/>
        <v>0.47197797424905874</v>
      </c>
      <c r="Q87" s="171">
        <f t="shared" si="42"/>
        <v>0.33545830784574304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0.30473837606448378</v>
      </c>
      <c r="C89" s="168">
        <f t="shared" si="44"/>
        <v>0.28951279133115987</v>
      </c>
      <c r="D89" s="168">
        <f t="shared" si="44"/>
        <v>0.25373975840021112</v>
      </c>
      <c r="E89" s="168">
        <f t="shared" si="44"/>
        <v>0.29109574864428528</v>
      </c>
      <c r="F89" s="168">
        <f t="shared" si="44"/>
        <v>0.28672119376377275</v>
      </c>
      <c r="G89" s="168">
        <f t="shared" si="44"/>
        <v>0.26171077642930257</v>
      </c>
      <c r="H89" s="168">
        <f t="shared" si="44"/>
        <v>0.28992603084829627</v>
      </c>
      <c r="I89" s="168">
        <f t="shared" si="44"/>
        <v>0.30952436319503734</v>
      </c>
      <c r="J89" s="168">
        <f t="shared" si="44"/>
        <v>0.28289796503952619</v>
      </c>
      <c r="K89" s="168">
        <f t="shared" si="44"/>
        <v>0.25900712562589956</v>
      </c>
      <c r="L89" s="168">
        <f t="shared" si="44"/>
        <v>0.27851253942715853</v>
      </c>
      <c r="M89" s="168">
        <f t="shared" si="44"/>
        <v>0.30052214695724749</v>
      </c>
      <c r="N89" s="168">
        <f t="shared" si="44"/>
        <v>0.26212898874297108</v>
      </c>
      <c r="O89" s="168">
        <f t="shared" si="44"/>
        <v>0.37676456045295315</v>
      </c>
      <c r="P89" s="168">
        <f t="shared" si="44"/>
        <v>0.49356990210629464</v>
      </c>
      <c r="Q89" s="168">
        <f t="shared" si="44"/>
        <v>0.2714441635995094</v>
      </c>
    </row>
    <row r="90" spans="1:17" ht="11.45" customHeight="1" x14ac:dyDescent="0.25">
      <c r="A90" s="116" t="s">
        <v>17</v>
      </c>
      <c r="B90" s="171">
        <f t="shared" ref="B90:Q90" si="45">IF(B68=0,0,B68/B79)</f>
        <v>0.27234898653746203</v>
      </c>
      <c r="C90" s="171">
        <f t="shared" si="45"/>
        <v>0.2586743702193367</v>
      </c>
      <c r="D90" s="171">
        <f t="shared" si="45"/>
        <v>0.25698913424775188</v>
      </c>
      <c r="E90" s="171">
        <f t="shared" si="45"/>
        <v>0.2702918027700088</v>
      </c>
      <c r="F90" s="171">
        <f t="shared" si="45"/>
        <v>0.26591008248774672</v>
      </c>
      <c r="G90" s="171">
        <f t="shared" si="45"/>
        <v>0.26118304749886406</v>
      </c>
      <c r="H90" s="171">
        <f t="shared" si="45"/>
        <v>0.27355409475075793</v>
      </c>
      <c r="I90" s="171">
        <f t="shared" si="45"/>
        <v>0.29113887613758088</v>
      </c>
      <c r="J90" s="171">
        <f t="shared" si="45"/>
        <v>0.28384669650127864</v>
      </c>
      <c r="K90" s="171">
        <f t="shared" si="45"/>
        <v>0.30050885413137784</v>
      </c>
      <c r="L90" s="171">
        <f t="shared" si="45"/>
        <v>0.3008780668959139</v>
      </c>
      <c r="M90" s="171">
        <f t="shared" si="45"/>
        <v>0.32487642921488152</v>
      </c>
      <c r="N90" s="171">
        <f t="shared" si="45"/>
        <v>0.28311238225563468</v>
      </c>
      <c r="O90" s="171">
        <f t="shared" si="45"/>
        <v>0.54677166276067668</v>
      </c>
      <c r="P90" s="171">
        <f t="shared" si="45"/>
        <v>0.61370739176221878</v>
      </c>
      <c r="Q90" s="171">
        <f t="shared" si="45"/>
        <v>0.29269226364642703</v>
      </c>
    </row>
    <row r="91" spans="1:17" ht="11.45" customHeight="1" x14ac:dyDescent="0.25">
      <c r="A91" s="93" t="s">
        <v>16</v>
      </c>
      <c r="B91" s="173">
        <f t="shared" ref="B91:Q91" si="46">IF(B69=0,0,B69/B80)</f>
        <v>0.3220658069501493</v>
      </c>
      <c r="C91" s="173">
        <f t="shared" si="46"/>
        <v>0.30554718197148606</v>
      </c>
      <c r="D91" s="173">
        <f t="shared" si="46"/>
        <v>0.25220704654269793</v>
      </c>
      <c r="E91" s="173">
        <f t="shared" si="46"/>
        <v>0.30148095662042884</v>
      </c>
      <c r="F91" s="173">
        <f t="shared" si="46"/>
        <v>0.2974377639963664</v>
      </c>
      <c r="G91" s="173">
        <f t="shared" si="46"/>
        <v>0.26193935323268447</v>
      </c>
      <c r="H91" s="173">
        <f t="shared" si="46"/>
        <v>0.29689914277081081</v>
      </c>
      <c r="I91" s="173">
        <f t="shared" si="46"/>
        <v>0.31713238200668481</v>
      </c>
      <c r="J91" s="173">
        <f t="shared" si="46"/>
        <v>0.28226990168278321</v>
      </c>
      <c r="K91" s="173">
        <f t="shared" si="46"/>
        <v>0.24340800833981177</v>
      </c>
      <c r="L91" s="173">
        <f t="shared" si="46"/>
        <v>0.26930090496075226</v>
      </c>
      <c r="M91" s="173">
        <f t="shared" si="46"/>
        <v>0.29017585684296032</v>
      </c>
      <c r="N91" s="173">
        <f t="shared" si="46"/>
        <v>0.25252366732743986</v>
      </c>
      <c r="O91" s="173">
        <f t="shared" si="46"/>
        <v>0.33242750138045141</v>
      </c>
      <c r="P91" s="173">
        <f t="shared" si="46"/>
        <v>0.46046919364809918</v>
      </c>
      <c r="Q91" s="173">
        <f t="shared" si="46"/>
        <v>0.26390523283052947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206691.91406914292</v>
      </c>
      <c r="C94" s="40">
        <f t="shared" si="47"/>
        <v>197795.76059189934</v>
      </c>
      <c r="D94" s="40">
        <f t="shared" si="47"/>
        <v>191950.93880599082</v>
      </c>
      <c r="E94" s="40">
        <f t="shared" si="47"/>
        <v>184182.16553308585</v>
      </c>
      <c r="F94" s="40">
        <f t="shared" si="47"/>
        <v>177532.31416081538</v>
      </c>
      <c r="G94" s="40">
        <f t="shared" si="47"/>
        <v>174450.75828975532</v>
      </c>
      <c r="H94" s="40">
        <f t="shared" si="47"/>
        <v>175366.53556935568</v>
      </c>
      <c r="I94" s="40">
        <f t="shared" si="47"/>
        <v>172112.78849590625</v>
      </c>
      <c r="J94" s="40">
        <f t="shared" si="47"/>
        <v>183680.59620532839</v>
      </c>
      <c r="K94" s="40">
        <f t="shared" si="47"/>
        <v>181485.79217663058</v>
      </c>
      <c r="L94" s="40">
        <f t="shared" si="47"/>
        <v>154082.47330869659</v>
      </c>
      <c r="M94" s="40">
        <f t="shared" si="47"/>
        <v>137489.78643850135</v>
      </c>
      <c r="N94" s="40">
        <f t="shared" si="47"/>
        <v>141268.37365618156</v>
      </c>
      <c r="O94" s="40">
        <f t="shared" si="47"/>
        <v>128408.01195231677</v>
      </c>
      <c r="P94" s="40">
        <f t="shared" si="47"/>
        <v>137888.38318786529</v>
      </c>
      <c r="Q94" s="40">
        <f t="shared" si="47"/>
        <v>160851.73442272987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112341.77745762726</v>
      </c>
      <c r="C95" s="121">
        <f t="shared" si="48"/>
        <v>112668.74801256262</v>
      </c>
      <c r="D95" s="121">
        <f t="shared" si="48"/>
        <v>106983.85083395643</v>
      </c>
      <c r="E95" s="121">
        <f t="shared" si="48"/>
        <v>113673.01780444765</v>
      </c>
      <c r="F95" s="121">
        <f t="shared" si="48"/>
        <v>102959.5523873403</v>
      </c>
      <c r="G95" s="121">
        <f t="shared" si="48"/>
        <v>100307.61474419212</v>
      </c>
      <c r="H95" s="121">
        <f t="shared" si="48"/>
        <v>103994.42732057509</v>
      </c>
      <c r="I95" s="121">
        <f t="shared" si="48"/>
        <v>102551.62862680161</v>
      </c>
      <c r="J95" s="121">
        <f t="shared" si="48"/>
        <v>113054.66153031777</v>
      </c>
      <c r="K95" s="121">
        <f t="shared" si="48"/>
        <v>113307.7216706793</v>
      </c>
      <c r="L95" s="121">
        <f t="shared" si="48"/>
        <v>113136.86832575052</v>
      </c>
      <c r="M95" s="121">
        <f t="shared" si="48"/>
        <v>107391.26370951685</v>
      </c>
      <c r="N95" s="121">
        <f t="shared" si="48"/>
        <v>113710.18133187603</v>
      </c>
      <c r="O95" s="121">
        <f t="shared" si="48"/>
        <v>112659.53230744868</v>
      </c>
      <c r="P95" s="121">
        <f t="shared" si="48"/>
        <v>110074.75527149111</v>
      </c>
      <c r="Q95" s="121">
        <f t="shared" si="48"/>
        <v>113731.10884976156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267512.6632897894</v>
      </c>
      <c r="C96" s="38">
        <f t="shared" si="49"/>
        <v>258406.19354838706</v>
      </c>
      <c r="D96" s="38">
        <f t="shared" si="49"/>
        <v>250571.64291072771</v>
      </c>
      <c r="E96" s="38">
        <f t="shared" si="49"/>
        <v>234623.32506203474</v>
      </c>
      <c r="F96" s="38">
        <f t="shared" si="49"/>
        <v>230473.28244274808</v>
      </c>
      <c r="G96" s="38">
        <f t="shared" si="49"/>
        <v>225696.75456389459</v>
      </c>
      <c r="H96" s="38">
        <f t="shared" si="49"/>
        <v>224337.17918530726</v>
      </c>
      <c r="I96" s="38">
        <f t="shared" si="49"/>
        <v>219999.09420289853</v>
      </c>
      <c r="J96" s="38">
        <f t="shared" si="49"/>
        <v>231950.11990407671</v>
      </c>
      <c r="K96" s="38">
        <f t="shared" si="49"/>
        <v>247246.20060790278</v>
      </c>
      <c r="L96" s="38">
        <f t="shared" si="49"/>
        <v>204563.35616438356</v>
      </c>
      <c r="M96" s="38">
        <f t="shared" si="49"/>
        <v>173767.47608535687</v>
      </c>
      <c r="N96" s="38">
        <f t="shared" si="49"/>
        <v>178435.67251461992</v>
      </c>
      <c r="O96" s="38">
        <f t="shared" si="49"/>
        <v>150584.44247264124</v>
      </c>
      <c r="P96" s="38">
        <f t="shared" si="49"/>
        <v>168682.04266670812</v>
      </c>
      <c r="Q96" s="38">
        <f t="shared" si="49"/>
        <v>213777.07474019428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266530.04926108377</v>
      </c>
      <c r="C97" s="42">
        <f t="shared" si="50"/>
        <v>231552.70935960591</v>
      </c>
      <c r="D97" s="42">
        <f t="shared" si="50"/>
        <v>208750.00000000006</v>
      </c>
      <c r="E97" s="42">
        <f t="shared" si="50"/>
        <v>172428.57142857142</v>
      </c>
      <c r="F97" s="42">
        <f t="shared" si="50"/>
        <v>181244.44444444447</v>
      </c>
      <c r="G97" s="42">
        <f t="shared" si="50"/>
        <v>204006.34920634923</v>
      </c>
      <c r="H97" s="42">
        <f t="shared" si="50"/>
        <v>211041.66666666669</v>
      </c>
      <c r="I97" s="42">
        <f t="shared" si="50"/>
        <v>187698.64864864864</v>
      </c>
      <c r="J97" s="42">
        <f t="shared" si="50"/>
        <v>244553.04054054047</v>
      </c>
      <c r="K97" s="42">
        <f t="shared" si="50"/>
        <v>190031.08108108107</v>
      </c>
      <c r="L97" s="42">
        <f t="shared" si="50"/>
        <v>204227.02702702701</v>
      </c>
      <c r="M97" s="42">
        <f t="shared" si="50"/>
        <v>182544.15954415951</v>
      </c>
      <c r="N97" s="42">
        <f t="shared" si="50"/>
        <v>266041.66666666663</v>
      </c>
      <c r="O97" s="42">
        <f t="shared" si="50"/>
        <v>255894.3850267379</v>
      </c>
      <c r="P97" s="42">
        <f t="shared" si="50"/>
        <v>256360.29123763365</v>
      </c>
      <c r="Q97" s="42">
        <f t="shared" si="50"/>
        <v>256586.05945156564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267912.56434798357</v>
      </c>
      <c r="C98" s="42">
        <f t="shared" si="51"/>
        <v>268849.21517735755</v>
      </c>
      <c r="D98" s="42">
        <f t="shared" si="51"/>
        <v>266760.66597294481</v>
      </c>
      <c r="E98" s="42">
        <f t="shared" si="51"/>
        <v>258442.59241102068</v>
      </c>
      <c r="F98" s="42">
        <f t="shared" si="51"/>
        <v>249128.42105263157</v>
      </c>
      <c r="G98" s="42">
        <f t="shared" si="51"/>
        <v>233505.30049261093</v>
      </c>
      <c r="H98" s="42">
        <f t="shared" si="51"/>
        <v>229076.17374640692</v>
      </c>
      <c r="I98" s="42">
        <f t="shared" si="51"/>
        <v>231831.93069306933</v>
      </c>
      <c r="J98" s="42">
        <f t="shared" si="51"/>
        <v>227378.47222222222</v>
      </c>
      <c r="K98" s="42">
        <f t="shared" si="51"/>
        <v>267601.57967032969</v>
      </c>
      <c r="L98" s="42">
        <f t="shared" si="51"/>
        <v>204677.52293577982</v>
      </c>
      <c r="M98" s="42">
        <f t="shared" si="51"/>
        <v>170711.30952380953</v>
      </c>
      <c r="N98" s="42">
        <f t="shared" si="51"/>
        <v>147147.81746031751</v>
      </c>
      <c r="O98" s="42">
        <f t="shared" si="51"/>
        <v>118898.26506698382</v>
      </c>
      <c r="P98" s="42">
        <f t="shared" si="51"/>
        <v>147732.3726541861</v>
      </c>
      <c r="Q98" s="42">
        <f t="shared" si="51"/>
        <v>204306.06042351917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134167.33493718258</v>
      </c>
      <c r="C100" s="40">
        <f t="shared" si="53"/>
        <v>124953.75568029936</v>
      </c>
      <c r="D100" s="40">
        <f t="shared" si="53"/>
        <v>132571.56488549619</v>
      </c>
      <c r="E100" s="40">
        <f t="shared" si="53"/>
        <v>131717.55725190844</v>
      </c>
      <c r="F100" s="40">
        <f t="shared" si="53"/>
        <v>132129.77099236642</v>
      </c>
      <c r="G100" s="40">
        <f t="shared" si="53"/>
        <v>135168.78804648589</v>
      </c>
      <c r="H100" s="40">
        <f t="shared" si="53"/>
        <v>127520.68345323742</v>
      </c>
      <c r="I100" s="40">
        <f t="shared" si="53"/>
        <v>116015.28776978416</v>
      </c>
      <c r="J100" s="40">
        <f t="shared" si="53"/>
        <v>113662.35011990406</v>
      </c>
      <c r="K100" s="40">
        <f t="shared" si="53"/>
        <v>106094.56598447423</v>
      </c>
      <c r="L100" s="40">
        <f t="shared" si="53"/>
        <v>96123.197903014443</v>
      </c>
      <c r="M100" s="40">
        <f t="shared" si="53"/>
        <v>95683.180428134554</v>
      </c>
      <c r="N100" s="40">
        <f t="shared" si="53"/>
        <v>95151.951951951967</v>
      </c>
      <c r="O100" s="40">
        <f t="shared" si="53"/>
        <v>73260.714285714304</v>
      </c>
      <c r="P100" s="40">
        <f t="shared" si="53"/>
        <v>59248.339807830875</v>
      </c>
      <c r="Q100" s="40">
        <f t="shared" si="53"/>
        <v>114341.80258072969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97291.666666666657</v>
      </c>
      <c r="C101" s="42">
        <f t="shared" si="54"/>
        <v>90394.216128817745</v>
      </c>
      <c r="D101" s="42">
        <f t="shared" si="54"/>
        <v>91250.409836065533</v>
      </c>
      <c r="E101" s="42">
        <f t="shared" si="54"/>
        <v>94188.251366120225</v>
      </c>
      <c r="F101" s="42">
        <f t="shared" si="54"/>
        <v>96450.819672131154</v>
      </c>
      <c r="G101" s="42">
        <f t="shared" si="54"/>
        <v>93088.524590163957</v>
      </c>
      <c r="H101" s="42">
        <f t="shared" si="54"/>
        <v>86795.550351288082</v>
      </c>
      <c r="I101" s="42">
        <f t="shared" si="54"/>
        <v>77376.112412178001</v>
      </c>
      <c r="J101" s="42">
        <f t="shared" si="54"/>
        <v>96815.824175824178</v>
      </c>
      <c r="K101" s="42">
        <f t="shared" si="54"/>
        <v>90262.85714285713</v>
      </c>
      <c r="L101" s="42">
        <f t="shared" si="54"/>
        <v>87327.346938775547</v>
      </c>
      <c r="M101" s="42">
        <f t="shared" si="54"/>
        <v>88846.857142857145</v>
      </c>
      <c r="N101" s="42">
        <f t="shared" si="54"/>
        <v>94759.619047619039</v>
      </c>
      <c r="O101" s="42">
        <f t="shared" si="54"/>
        <v>48492.69841269841</v>
      </c>
      <c r="P101" s="42">
        <f t="shared" si="54"/>
        <v>40954.008527833881</v>
      </c>
      <c r="Q101" s="42">
        <f t="shared" si="54"/>
        <v>95822.587794549836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168291.08766512267</v>
      </c>
      <c r="C102" s="36">
        <f t="shared" si="55"/>
        <v>155955.69557206961</v>
      </c>
      <c r="D102" s="36">
        <f t="shared" si="55"/>
        <v>168580.00000000006</v>
      </c>
      <c r="E102" s="36">
        <f t="shared" si="55"/>
        <v>164421.66666666672</v>
      </c>
      <c r="F102" s="36">
        <f t="shared" si="55"/>
        <v>163221.42857142861</v>
      </c>
      <c r="G102" s="36">
        <f t="shared" si="55"/>
        <v>168077.71203155816</v>
      </c>
      <c r="H102" s="36">
        <f t="shared" si="55"/>
        <v>159369.82600732599</v>
      </c>
      <c r="I102" s="36">
        <f t="shared" si="55"/>
        <v>146233.10439560434</v>
      </c>
      <c r="J102" s="36">
        <f t="shared" si="55"/>
        <v>128459.97425997425</v>
      </c>
      <c r="K102" s="36">
        <f t="shared" si="55"/>
        <v>113582.53638253637</v>
      </c>
      <c r="L102" s="36">
        <f t="shared" si="55"/>
        <v>100283.39768339771</v>
      </c>
      <c r="M102" s="36">
        <f t="shared" si="55"/>
        <v>98916.576576576568</v>
      </c>
      <c r="N102" s="36">
        <f t="shared" si="55"/>
        <v>95332.631578947388</v>
      </c>
      <c r="O102" s="36">
        <f t="shared" si="55"/>
        <v>84518.903318903336</v>
      </c>
      <c r="P102" s="36">
        <f t="shared" si="55"/>
        <v>67563.944935102234</v>
      </c>
      <c r="Q102" s="36">
        <f t="shared" si="55"/>
        <v>122759.62748353873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39105527.638190955</v>
      </c>
      <c r="C105" s="40">
        <f t="shared" si="56"/>
        <v>32327102.803738322</v>
      </c>
      <c r="D105" s="40">
        <f t="shared" si="56"/>
        <v>27834862.385321103</v>
      </c>
      <c r="E105" s="40">
        <f t="shared" si="56"/>
        <v>26932735.42600897</v>
      </c>
      <c r="F105" s="40">
        <f t="shared" si="56"/>
        <v>25392857.142857142</v>
      </c>
      <c r="G105" s="40">
        <f t="shared" si="56"/>
        <v>24547826.086956523</v>
      </c>
      <c r="H105" s="40">
        <f t="shared" si="56"/>
        <v>24735930.735930737</v>
      </c>
      <c r="I105" s="40">
        <f t="shared" si="56"/>
        <v>24437768.240343347</v>
      </c>
      <c r="J105" s="40">
        <f t="shared" si="56"/>
        <v>23957264.957264956</v>
      </c>
      <c r="K105" s="40">
        <f t="shared" si="56"/>
        <v>20404332.129963897</v>
      </c>
      <c r="L105" s="40">
        <f t="shared" si="56"/>
        <v>18398773.006134972</v>
      </c>
      <c r="M105" s="40">
        <f t="shared" si="56"/>
        <v>17603603.603603601</v>
      </c>
      <c r="N105" s="40">
        <f t="shared" si="56"/>
        <v>16190476.19047619</v>
      </c>
      <c r="O105" s="40">
        <f t="shared" si="56"/>
        <v>15994350.282485876</v>
      </c>
      <c r="P105" s="40">
        <f t="shared" si="56"/>
        <v>16454237.288135594</v>
      </c>
      <c r="Q105" s="40">
        <f t="shared" si="56"/>
        <v>15627836.177474404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10743589.743589742</v>
      </c>
      <c r="C106" s="121">
        <f t="shared" si="57"/>
        <v>10539325.842696629</v>
      </c>
      <c r="D106" s="121">
        <f t="shared" si="57"/>
        <v>9797752.8089887649</v>
      </c>
      <c r="E106" s="121">
        <f t="shared" si="57"/>
        <v>10451612.903225806</v>
      </c>
      <c r="F106" s="121">
        <f t="shared" si="57"/>
        <v>9462365.5913978498</v>
      </c>
      <c r="G106" s="121">
        <f t="shared" si="57"/>
        <v>9234042.5531914905</v>
      </c>
      <c r="H106" s="121">
        <f t="shared" si="57"/>
        <v>9489361.7021276597</v>
      </c>
      <c r="I106" s="121">
        <f t="shared" si="57"/>
        <v>9326315.7894736845</v>
      </c>
      <c r="J106" s="121">
        <f t="shared" si="57"/>
        <v>10231578.947368421</v>
      </c>
      <c r="K106" s="121">
        <f t="shared" si="57"/>
        <v>10117647.05882353</v>
      </c>
      <c r="L106" s="121">
        <f t="shared" si="57"/>
        <v>10100000</v>
      </c>
      <c r="M106" s="121">
        <f t="shared" si="57"/>
        <v>9582417.5824175812</v>
      </c>
      <c r="N106" s="121">
        <f t="shared" si="57"/>
        <v>9951219.5121951215</v>
      </c>
      <c r="O106" s="121">
        <f t="shared" si="57"/>
        <v>9758454.1062801946</v>
      </c>
      <c r="P106" s="121">
        <f t="shared" si="57"/>
        <v>9406451.6129032262</v>
      </c>
      <c r="Q106" s="121">
        <f t="shared" si="57"/>
        <v>9554554.8387096766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57388429.752066113</v>
      </c>
      <c r="C107" s="38">
        <f t="shared" si="58"/>
        <v>47840000</v>
      </c>
      <c r="D107" s="38">
        <f t="shared" si="58"/>
        <v>40279069.767441861</v>
      </c>
      <c r="E107" s="38">
        <f t="shared" si="58"/>
        <v>38723076.923076928</v>
      </c>
      <c r="F107" s="38">
        <f t="shared" si="58"/>
        <v>36702290.076335877</v>
      </c>
      <c r="G107" s="38">
        <f t="shared" si="58"/>
        <v>35132352.941176474</v>
      </c>
      <c r="H107" s="38">
        <f t="shared" si="58"/>
        <v>35197080.291970804</v>
      </c>
      <c r="I107" s="38">
        <f t="shared" si="58"/>
        <v>34840579.71014493</v>
      </c>
      <c r="J107" s="38">
        <f t="shared" si="58"/>
        <v>33338129.496402878</v>
      </c>
      <c r="K107" s="38">
        <f t="shared" si="58"/>
        <v>30326241.134751771</v>
      </c>
      <c r="L107" s="38">
        <f t="shared" si="58"/>
        <v>28630136.98630137</v>
      </c>
      <c r="M107" s="38">
        <f t="shared" si="58"/>
        <v>27271523.178807948</v>
      </c>
      <c r="N107" s="38">
        <f t="shared" si="58"/>
        <v>24605263.157894738</v>
      </c>
      <c r="O107" s="38">
        <f t="shared" si="58"/>
        <v>24775510.204081632</v>
      </c>
      <c r="P107" s="38">
        <f t="shared" si="58"/>
        <v>24257142.857142854</v>
      </c>
      <c r="Q107" s="38">
        <f t="shared" si="58"/>
        <v>22449275.36231884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48964939.484983757</v>
      </c>
      <c r="C108" s="42">
        <f t="shared" si="59"/>
        <v>36666238.969705619</v>
      </c>
      <c r="D108" s="42">
        <f t="shared" si="59"/>
        <v>27665320.523720458</v>
      </c>
      <c r="E108" s="42">
        <f t="shared" si="59"/>
        <v>23420802.599896688</v>
      </c>
      <c r="F108" s="42">
        <f t="shared" si="59"/>
        <v>24554227.243818246</v>
      </c>
      <c r="G108" s="42">
        <f t="shared" si="59"/>
        <v>27999122.393865876</v>
      </c>
      <c r="H108" s="42">
        <f t="shared" si="59"/>
        <v>31293634.523229893</v>
      </c>
      <c r="I108" s="42">
        <f t="shared" si="59"/>
        <v>27272618.194400139</v>
      </c>
      <c r="J108" s="42">
        <f t="shared" si="59"/>
        <v>34348418.109319456</v>
      </c>
      <c r="K108" s="42">
        <f t="shared" si="59"/>
        <v>24375744.849510819</v>
      </c>
      <c r="L108" s="42">
        <f t="shared" si="59"/>
        <v>27771710.202699885</v>
      </c>
      <c r="M108" s="42">
        <f t="shared" si="59"/>
        <v>26202256.10924764</v>
      </c>
      <c r="N108" s="42">
        <f t="shared" si="59"/>
        <v>33903902.782744035</v>
      </c>
      <c r="O108" s="42">
        <f t="shared" si="59"/>
        <v>37176147.925085261</v>
      </c>
      <c r="P108" s="42">
        <f t="shared" si="59"/>
        <v>32396016.173922773</v>
      </c>
      <c r="Q108" s="42">
        <f t="shared" si="59"/>
        <v>24789290.492283672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60816594.39564614</v>
      </c>
      <c r="C109" s="42">
        <f t="shared" si="60"/>
        <v>52185351.511781149</v>
      </c>
      <c r="D109" s="42">
        <f t="shared" si="60"/>
        <v>45161811.410172723</v>
      </c>
      <c r="E109" s="42">
        <f t="shared" si="60"/>
        <v>44583522.408550203</v>
      </c>
      <c r="F109" s="42">
        <f t="shared" si="60"/>
        <v>41305766.518132031</v>
      </c>
      <c r="G109" s="42">
        <f t="shared" si="60"/>
        <v>37700315.938208282</v>
      </c>
      <c r="H109" s="42">
        <f t="shared" si="60"/>
        <v>36588407.496670537</v>
      </c>
      <c r="I109" s="42">
        <f t="shared" si="60"/>
        <v>37613001.255516782</v>
      </c>
      <c r="J109" s="42">
        <f t="shared" si="60"/>
        <v>32971652.254462555</v>
      </c>
      <c r="K109" s="42">
        <f t="shared" si="60"/>
        <v>32443244.62084711</v>
      </c>
      <c r="L109" s="42">
        <f t="shared" si="60"/>
        <v>28921529.564221144</v>
      </c>
      <c r="M109" s="42">
        <f t="shared" si="60"/>
        <v>27643857.247672696</v>
      </c>
      <c r="N109" s="42">
        <f t="shared" si="60"/>
        <v>21284320.434734274</v>
      </c>
      <c r="O109" s="42">
        <f t="shared" si="60"/>
        <v>21044344.872098245</v>
      </c>
      <c r="P109" s="42">
        <f t="shared" si="60"/>
        <v>22312456.312425535</v>
      </c>
      <c r="Q109" s="42">
        <f t="shared" si="60"/>
        <v>21931572.899937239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85860465.116279081</v>
      </c>
      <c r="C111" s="40">
        <f t="shared" si="62"/>
        <v>75968992.248062029</v>
      </c>
      <c r="D111" s="40">
        <f t="shared" si="62"/>
        <v>70641221.374045804</v>
      </c>
      <c r="E111" s="40">
        <f t="shared" si="62"/>
        <v>80519083.969465658</v>
      </c>
      <c r="F111" s="40">
        <f t="shared" si="62"/>
        <v>79557251.908396944</v>
      </c>
      <c r="G111" s="40">
        <f t="shared" si="62"/>
        <v>74287769.784172669</v>
      </c>
      <c r="H111" s="40">
        <f t="shared" si="62"/>
        <v>77640287.769784167</v>
      </c>
      <c r="I111" s="40">
        <f t="shared" si="62"/>
        <v>75410071.942446038</v>
      </c>
      <c r="J111" s="40">
        <f t="shared" si="62"/>
        <v>67525179.856115103</v>
      </c>
      <c r="K111" s="40">
        <f t="shared" si="62"/>
        <v>57706422.018348627</v>
      </c>
      <c r="L111" s="40">
        <f t="shared" si="62"/>
        <v>56220183.486238532</v>
      </c>
      <c r="M111" s="40">
        <f t="shared" si="62"/>
        <v>60385321.100917429</v>
      </c>
      <c r="N111" s="40">
        <f t="shared" si="62"/>
        <v>52378378.378378376</v>
      </c>
      <c r="O111" s="40">
        <f t="shared" si="62"/>
        <v>57964285.714285716</v>
      </c>
      <c r="P111" s="40">
        <f t="shared" si="62"/>
        <v>61410714.285714284</v>
      </c>
      <c r="Q111" s="40">
        <f t="shared" si="62"/>
        <v>65178571.428571433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55644302.311935209</v>
      </c>
      <c r="C112" s="42">
        <f t="shared" si="63"/>
        <v>49103600.550044335</v>
      </c>
      <c r="D112" s="42">
        <f t="shared" si="63"/>
        <v>49245764.029398344</v>
      </c>
      <c r="E112" s="42">
        <f t="shared" si="63"/>
        <v>53462455.749157086</v>
      </c>
      <c r="F112" s="42">
        <f t="shared" si="63"/>
        <v>53859215.371557079</v>
      </c>
      <c r="G112" s="42">
        <f t="shared" si="63"/>
        <v>51057603.533227131</v>
      </c>
      <c r="H112" s="42">
        <f t="shared" si="63"/>
        <v>49860884.229954928</v>
      </c>
      <c r="I112" s="42">
        <f t="shared" si="63"/>
        <v>47307108.255910903</v>
      </c>
      <c r="J112" s="42">
        <f t="shared" si="63"/>
        <v>57709788.908848278</v>
      </c>
      <c r="K112" s="42">
        <f t="shared" si="63"/>
        <v>56962054.318310924</v>
      </c>
      <c r="L112" s="42">
        <f t="shared" si="63"/>
        <v>55177255.001583926</v>
      </c>
      <c r="M112" s="42">
        <f t="shared" si="63"/>
        <v>60614924.360625848</v>
      </c>
      <c r="N112" s="42">
        <f t="shared" si="63"/>
        <v>56338005.129436478</v>
      </c>
      <c r="O112" s="42">
        <f t="shared" si="63"/>
        <v>55680310.020012595</v>
      </c>
      <c r="P112" s="42">
        <f t="shared" si="63"/>
        <v>52780933.287231646</v>
      </c>
      <c r="Q112" s="42">
        <f t="shared" si="63"/>
        <v>58897713.273095086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113821690.39791071</v>
      </c>
      <c r="C113" s="36">
        <f t="shared" si="64"/>
        <v>100068828.91834258</v>
      </c>
      <c r="D113" s="36">
        <f t="shared" si="64"/>
        <v>89285834.202952877</v>
      </c>
      <c r="E113" s="36">
        <f t="shared" si="64"/>
        <v>104097002.84716311</v>
      </c>
      <c r="F113" s="36">
        <f t="shared" si="64"/>
        <v>101951255.17621455</v>
      </c>
      <c r="G113" s="36">
        <f t="shared" si="64"/>
        <v>92454951.082989037</v>
      </c>
      <c r="H113" s="36">
        <f t="shared" si="64"/>
        <v>99365205.922727555</v>
      </c>
      <c r="I113" s="36">
        <f t="shared" si="64"/>
        <v>97388030.722941458</v>
      </c>
      <c r="J113" s="36">
        <f t="shared" si="64"/>
        <v>76146807.039525151</v>
      </c>
      <c r="K113" s="36">
        <f t="shared" si="64"/>
        <v>58058487.822420508</v>
      </c>
      <c r="L113" s="36">
        <f t="shared" si="64"/>
        <v>56713460.472223826</v>
      </c>
      <c r="M113" s="36">
        <f t="shared" si="64"/>
        <v>60276724.964568846</v>
      </c>
      <c r="N113" s="36">
        <f t="shared" si="64"/>
        <v>50554866.058812141</v>
      </c>
      <c r="O113" s="36">
        <f t="shared" si="64"/>
        <v>59002456.484409861</v>
      </c>
      <c r="P113" s="36">
        <f t="shared" si="64"/>
        <v>65333342.01229731</v>
      </c>
      <c r="Q113" s="36">
        <f t="shared" si="64"/>
        <v>68033506.953787938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0.10768439989719866</v>
      </c>
      <c r="C117" s="119">
        <f t="shared" si="66"/>
        <v>0.135588320323793</v>
      </c>
      <c r="D117" s="119">
        <f t="shared" si="66"/>
        <v>0.14370468029004616</v>
      </c>
      <c r="E117" s="119">
        <f t="shared" si="66"/>
        <v>0.16183816183816183</v>
      </c>
      <c r="F117" s="119">
        <f t="shared" si="66"/>
        <v>0.15471167369901548</v>
      </c>
      <c r="G117" s="119">
        <f t="shared" si="66"/>
        <v>0.15373715905065533</v>
      </c>
      <c r="H117" s="119">
        <f t="shared" si="66"/>
        <v>0.15610780539026953</v>
      </c>
      <c r="I117" s="119">
        <f t="shared" si="66"/>
        <v>0.15560238847910079</v>
      </c>
      <c r="J117" s="119">
        <f t="shared" si="66"/>
        <v>0.17338565822333216</v>
      </c>
      <c r="K117" s="119">
        <f t="shared" si="66"/>
        <v>0.24345364472753009</v>
      </c>
      <c r="L117" s="119">
        <f t="shared" si="66"/>
        <v>0.30310103367789265</v>
      </c>
      <c r="M117" s="119">
        <f t="shared" si="66"/>
        <v>0.29750938246332309</v>
      </c>
      <c r="N117" s="119">
        <f t="shared" si="66"/>
        <v>0.35294117647058826</v>
      </c>
      <c r="O117" s="119">
        <f t="shared" si="66"/>
        <v>0.35676439420699402</v>
      </c>
      <c r="P117" s="119">
        <f t="shared" si="66"/>
        <v>0.30037082818294192</v>
      </c>
      <c r="Q117" s="119">
        <f t="shared" si="66"/>
        <v>0.32342656273613457</v>
      </c>
    </row>
    <row r="118" spans="1:17" ht="11.45" customHeight="1" x14ac:dyDescent="0.25">
      <c r="A118" s="19" t="s">
        <v>20</v>
      </c>
      <c r="B118" s="30">
        <f t="shared" ref="B118:Q118" si="67">IF(B6=0,0,B6/B$4)</f>
        <v>0.89231560010280131</v>
      </c>
      <c r="C118" s="30">
        <f t="shared" si="67"/>
        <v>0.86441167967620702</v>
      </c>
      <c r="D118" s="30">
        <f t="shared" si="67"/>
        <v>0.85629531970995387</v>
      </c>
      <c r="E118" s="30">
        <f t="shared" si="67"/>
        <v>0.8381618381618382</v>
      </c>
      <c r="F118" s="30">
        <f t="shared" si="67"/>
        <v>0.84528832630098449</v>
      </c>
      <c r="G118" s="30">
        <f t="shared" si="67"/>
        <v>0.84626284094934467</v>
      </c>
      <c r="H118" s="30">
        <f t="shared" si="67"/>
        <v>0.84389219460973053</v>
      </c>
      <c r="I118" s="30">
        <f t="shared" si="67"/>
        <v>0.84439761152089921</v>
      </c>
      <c r="J118" s="30">
        <f t="shared" si="67"/>
        <v>0.82661434177666782</v>
      </c>
      <c r="K118" s="30">
        <f t="shared" si="67"/>
        <v>0.75654635527246994</v>
      </c>
      <c r="L118" s="30">
        <f t="shared" si="67"/>
        <v>0.69689896632210735</v>
      </c>
      <c r="M118" s="30">
        <f t="shared" si="67"/>
        <v>0.70249061753667685</v>
      </c>
      <c r="N118" s="30">
        <f t="shared" si="67"/>
        <v>0.6470588235294118</v>
      </c>
      <c r="O118" s="30">
        <f t="shared" si="67"/>
        <v>0.64323560579300598</v>
      </c>
      <c r="P118" s="30">
        <f t="shared" si="67"/>
        <v>0.69962917181705808</v>
      </c>
      <c r="Q118" s="30">
        <f t="shared" si="67"/>
        <v>0.67657343726386532</v>
      </c>
    </row>
    <row r="119" spans="1:17" ht="11.45" customHeight="1" x14ac:dyDescent="0.25">
      <c r="A119" s="62" t="s">
        <v>17</v>
      </c>
      <c r="B119" s="115">
        <f t="shared" ref="B119:Q119" si="68">IF(B7=0,0,B7/B$4)</f>
        <v>0.22022267822853142</v>
      </c>
      <c r="C119" s="115">
        <f t="shared" si="68"/>
        <v>0.18550424457064132</v>
      </c>
      <c r="D119" s="115">
        <f t="shared" si="68"/>
        <v>0.16413176315984451</v>
      </c>
      <c r="E119" s="115">
        <f t="shared" si="68"/>
        <v>0.14038443116821192</v>
      </c>
      <c r="F119" s="115">
        <f t="shared" si="68"/>
        <v>0.15540650154315347</v>
      </c>
      <c r="G119" s="115">
        <f t="shared" si="68"/>
        <v>0.17852787923825214</v>
      </c>
      <c r="H119" s="115">
        <f t="shared" si="68"/>
        <v>0.19715975548412254</v>
      </c>
      <c r="I119" s="115">
        <f t="shared" si="68"/>
        <v>0.17721933143533633</v>
      </c>
      <c r="J119" s="115">
        <f t="shared" si="68"/>
        <v>0.22670201035405274</v>
      </c>
      <c r="K119" s="115">
        <f t="shared" si="68"/>
        <v>0.15957228581597671</v>
      </c>
      <c r="L119" s="115">
        <f t="shared" si="68"/>
        <v>0.17131598491161984</v>
      </c>
      <c r="M119" s="115">
        <f t="shared" si="68"/>
        <v>0.17432411945763526</v>
      </c>
      <c r="N119" s="115">
        <f t="shared" si="68"/>
        <v>0.23462908500168883</v>
      </c>
      <c r="O119" s="115">
        <f t="shared" si="68"/>
        <v>0.22324073285992563</v>
      </c>
      <c r="P119" s="115">
        <f t="shared" si="68"/>
        <v>0.18020033718498454</v>
      </c>
      <c r="Q119" s="115">
        <f t="shared" si="68"/>
        <v>0.13534357226998725</v>
      </c>
    </row>
    <row r="120" spans="1:17" ht="11.45" customHeight="1" x14ac:dyDescent="0.25">
      <c r="A120" s="62" t="s">
        <v>16</v>
      </c>
      <c r="B120" s="115">
        <f t="shared" ref="B120:Q120" si="69">IF(B8=0,0,B8/B$4)</f>
        <v>0.67209292187426994</v>
      </c>
      <c r="C120" s="115">
        <f t="shared" si="69"/>
        <v>0.67890743510556573</v>
      </c>
      <c r="D120" s="115">
        <f t="shared" si="69"/>
        <v>0.6921635565501093</v>
      </c>
      <c r="E120" s="115">
        <f t="shared" si="69"/>
        <v>0.69777740699362623</v>
      </c>
      <c r="F120" s="115">
        <f t="shared" si="69"/>
        <v>0.68988182475783111</v>
      </c>
      <c r="G120" s="115">
        <f t="shared" si="69"/>
        <v>0.66773496171109259</v>
      </c>
      <c r="H120" s="115">
        <f t="shared" si="69"/>
        <v>0.64673243912560796</v>
      </c>
      <c r="I120" s="115">
        <f t="shared" si="69"/>
        <v>0.6671782800855629</v>
      </c>
      <c r="J120" s="115">
        <f t="shared" si="69"/>
        <v>0.59991233142261513</v>
      </c>
      <c r="K120" s="115">
        <f t="shared" si="69"/>
        <v>0.59697406945649323</v>
      </c>
      <c r="L120" s="115">
        <f t="shared" si="69"/>
        <v>0.52558298141048754</v>
      </c>
      <c r="M120" s="115">
        <f t="shared" si="69"/>
        <v>0.52816649807904159</v>
      </c>
      <c r="N120" s="115">
        <f t="shared" si="69"/>
        <v>0.41242973852772297</v>
      </c>
      <c r="O120" s="115">
        <f t="shared" si="69"/>
        <v>0.41999487293308041</v>
      </c>
      <c r="P120" s="115">
        <f t="shared" si="69"/>
        <v>0.51942883463207357</v>
      </c>
      <c r="Q120" s="115">
        <f t="shared" si="69"/>
        <v>0.54122986499387815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0.31147948206392045</v>
      </c>
      <c r="C123" s="115">
        <f t="shared" si="72"/>
        <v>0.30564486056660251</v>
      </c>
      <c r="D123" s="115">
        <f t="shared" si="72"/>
        <v>0.3246154750154851</v>
      </c>
      <c r="E123" s="115">
        <f t="shared" si="72"/>
        <v>0.3091780243362327</v>
      </c>
      <c r="F123" s="115">
        <f t="shared" si="72"/>
        <v>0.31523816327624082</v>
      </c>
      <c r="G123" s="115">
        <f t="shared" si="72"/>
        <v>0.30161861471304041</v>
      </c>
      <c r="H123" s="115">
        <f t="shared" si="72"/>
        <v>0.28183042420563847</v>
      </c>
      <c r="I123" s="115">
        <f t="shared" si="72"/>
        <v>0.2753037210084493</v>
      </c>
      <c r="J123" s="115">
        <f t="shared" si="72"/>
        <v>0.39965227776210721</v>
      </c>
      <c r="K123" s="115">
        <f t="shared" si="72"/>
        <v>0.31695896679505287</v>
      </c>
      <c r="L123" s="115">
        <f t="shared" si="72"/>
        <v>0.31514424364481686</v>
      </c>
      <c r="M123" s="115">
        <f t="shared" si="72"/>
        <v>0.32232184026464672</v>
      </c>
      <c r="N123" s="115">
        <f t="shared" si="72"/>
        <v>0.33915207766258626</v>
      </c>
      <c r="O123" s="115">
        <f t="shared" si="72"/>
        <v>0.30018651427918064</v>
      </c>
      <c r="P123" s="115">
        <f t="shared" si="72"/>
        <v>0.26858573205192027</v>
      </c>
      <c r="Q123" s="115">
        <f t="shared" si="72"/>
        <v>0.28238629651483949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0.6885205179360796</v>
      </c>
      <c r="C124" s="28">
        <f t="shared" si="73"/>
        <v>0.69435513943339755</v>
      </c>
      <c r="D124" s="28">
        <f t="shared" si="73"/>
        <v>0.67538452498451496</v>
      </c>
      <c r="E124" s="28">
        <f t="shared" si="73"/>
        <v>0.69082197566376735</v>
      </c>
      <c r="F124" s="28">
        <f t="shared" si="73"/>
        <v>0.68476183672375923</v>
      </c>
      <c r="G124" s="28">
        <f t="shared" si="73"/>
        <v>0.69838138528695959</v>
      </c>
      <c r="H124" s="28">
        <f t="shared" si="73"/>
        <v>0.71816957579436158</v>
      </c>
      <c r="I124" s="28">
        <f t="shared" si="73"/>
        <v>0.72469627899155076</v>
      </c>
      <c r="J124" s="28">
        <f t="shared" si="73"/>
        <v>0.60034772223789279</v>
      </c>
      <c r="K124" s="28">
        <f t="shared" si="73"/>
        <v>0.68304103320494713</v>
      </c>
      <c r="L124" s="28">
        <f t="shared" si="73"/>
        <v>0.68485575635518325</v>
      </c>
      <c r="M124" s="28">
        <f t="shared" si="73"/>
        <v>0.67767815973535317</v>
      </c>
      <c r="N124" s="28">
        <f t="shared" si="73"/>
        <v>0.66084792233741374</v>
      </c>
      <c r="O124" s="28">
        <f t="shared" si="73"/>
        <v>0.69981348572081936</v>
      </c>
      <c r="P124" s="28">
        <f t="shared" si="73"/>
        <v>0.73141426794807984</v>
      </c>
      <c r="Q124" s="28">
        <f t="shared" si="73"/>
        <v>0.71761370348516051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0.21303910561445397</v>
      </c>
      <c r="C128" s="119">
        <f t="shared" si="75"/>
        <v>0.23689872465196013</v>
      </c>
      <c r="D128" s="119">
        <f t="shared" si="75"/>
        <v>0.22754196203500696</v>
      </c>
      <c r="E128" s="119">
        <f t="shared" si="75"/>
        <v>0.25738776600608981</v>
      </c>
      <c r="F128" s="119">
        <f t="shared" si="75"/>
        <v>0.24078208002391974</v>
      </c>
      <c r="G128" s="119">
        <f t="shared" si="75"/>
        <v>0.23499631889129299</v>
      </c>
      <c r="H128" s="119">
        <f t="shared" si="75"/>
        <v>0.2413121666145627</v>
      </c>
      <c r="I128" s="119">
        <f t="shared" si="75"/>
        <v>0.24293892486111285</v>
      </c>
      <c r="J128" s="119">
        <f t="shared" si="75"/>
        <v>0.24988083102520323</v>
      </c>
      <c r="K128" s="119">
        <f t="shared" si="75"/>
        <v>0.3065321384173853</v>
      </c>
      <c r="L128" s="119">
        <f t="shared" si="75"/>
        <v>0.40542060471643426</v>
      </c>
      <c r="M128" s="119">
        <f t="shared" si="75"/>
        <v>0.42689952344903559</v>
      </c>
      <c r="N128" s="119">
        <f t="shared" si="75"/>
        <v>0.4622107602680357</v>
      </c>
      <c r="O128" s="119">
        <f t="shared" si="75"/>
        <v>0.51303016956873337</v>
      </c>
      <c r="P128" s="119">
        <f t="shared" si="75"/>
        <v>0.41943989062652698</v>
      </c>
      <c r="Q128" s="119">
        <f t="shared" si="75"/>
        <v>0.37403961654370055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0.78696089438554606</v>
      </c>
      <c r="C129" s="30">
        <f t="shared" si="76"/>
        <v>0.76310127534803984</v>
      </c>
      <c r="D129" s="30">
        <f t="shared" si="76"/>
        <v>0.77245803796499302</v>
      </c>
      <c r="E129" s="30">
        <f t="shared" si="76"/>
        <v>0.74261223399391019</v>
      </c>
      <c r="F129" s="30">
        <f t="shared" si="76"/>
        <v>0.75921791997608035</v>
      </c>
      <c r="G129" s="30">
        <f t="shared" si="76"/>
        <v>0.76500368110870709</v>
      </c>
      <c r="H129" s="30">
        <f t="shared" si="76"/>
        <v>0.75868783338543722</v>
      </c>
      <c r="I129" s="30">
        <f t="shared" si="76"/>
        <v>0.7570610751388871</v>
      </c>
      <c r="J129" s="30">
        <f t="shared" si="76"/>
        <v>0.7501191689747968</v>
      </c>
      <c r="K129" s="30">
        <f t="shared" si="76"/>
        <v>0.69346786158261475</v>
      </c>
      <c r="L129" s="30">
        <f t="shared" si="76"/>
        <v>0.59457939528356574</v>
      </c>
      <c r="M129" s="30">
        <f t="shared" si="76"/>
        <v>0.57310047655096452</v>
      </c>
      <c r="N129" s="30">
        <f t="shared" si="76"/>
        <v>0.53778923973196435</v>
      </c>
      <c r="O129" s="30">
        <f t="shared" si="76"/>
        <v>0.48696983043126674</v>
      </c>
      <c r="P129" s="30">
        <f t="shared" si="76"/>
        <v>0.58056010937347302</v>
      </c>
      <c r="Q129" s="30">
        <f t="shared" si="76"/>
        <v>0.62596038345629945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0.22679718533507917</v>
      </c>
      <c r="C130" s="115">
        <f t="shared" si="77"/>
        <v>0.19146401373334812</v>
      </c>
      <c r="D130" s="115">
        <f t="shared" si="77"/>
        <v>0.1795900414900409</v>
      </c>
      <c r="E130" s="115">
        <f t="shared" si="77"/>
        <v>0.15113299641087993</v>
      </c>
      <c r="F130" s="115">
        <f t="shared" si="77"/>
        <v>0.16407475769276397</v>
      </c>
      <c r="G130" s="115">
        <f t="shared" si="77"/>
        <v>0.18303978087840597</v>
      </c>
      <c r="H130" s="115">
        <f t="shared" si="77"/>
        <v>0.18754781397048748</v>
      </c>
      <c r="I130" s="115">
        <f t="shared" si="77"/>
        <v>0.17317843395858185</v>
      </c>
      <c r="J130" s="115">
        <f t="shared" si="77"/>
        <v>0.21052111089168715</v>
      </c>
      <c r="K130" s="115">
        <f t="shared" si="77"/>
        <v>0.13986336170980121</v>
      </c>
      <c r="L130" s="115">
        <f t="shared" si="77"/>
        <v>0.1504333400584518</v>
      </c>
      <c r="M130" s="115">
        <f t="shared" si="77"/>
        <v>0.1554955190940078</v>
      </c>
      <c r="N130" s="115">
        <f t="shared" si="77"/>
        <v>0.21100681866173232</v>
      </c>
      <c r="O130" s="115">
        <f t="shared" si="77"/>
        <v>0.19140103827481009</v>
      </c>
      <c r="P130" s="115">
        <f t="shared" si="77"/>
        <v>0.17016287913680714</v>
      </c>
      <c r="Q130" s="115">
        <f t="shared" si="77"/>
        <v>0.13610676045364903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0.56016370905046686</v>
      </c>
      <c r="C131" s="115">
        <f t="shared" si="78"/>
        <v>0.57163726161469175</v>
      </c>
      <c r="D131" s="115">
        <f t="shared" si="78"/>
        <v>0.59286799647495214</v>
      </c>
      <c r="E131" s="115">
        <f t="shared" si="78"/>
        <v>0.59147923758303023</v>
      </c>
      <c r="F131" s="115">
        <f t="shared" si="78"/>
        <v>0.59514316228331643</v>
      </c>
      <c r="G131" s="115">
        <f t="shared" si="78"/>
        <v>0.58196390023030109</v>
      </c>
      <c r="H131" s="115">
        <f t="shared" si="78"/>
        <v>0.57114001941494974</v>
      </c>
      <c r="I131" s="115">
        <f t="shared" si="78"/>
        <v>0.58388264118030531</v>
      </c>
      <c r="J131" s="115">
        <f t="shared" si="78"/>
        <v>0.53959805808310968</v>
      </c>
      <c r="K131" s="115">
        <f t="shared" si="78"/>
        <v>0.55360449987281357</v>
      </c>
      <c r="L131" s="115">
        <f t="shared" si="78"/>
        <v>0.44414605522511397</v>
      </c>
      <c r="M131" s="115">
        <f t="shared" si="78"/>
        <v>0.41760495745695669</v>
      </c>
      <c r="N131" s="115">
        <f t="shared" si="78"/>
        <v>0.32678242107023198</v>
      </c>
      <c r="O131" s="115">
        <f t="shared" si="78"/>
        <v>0.29556879215645665</v>
      </c>
      <c r="P131" s="115">
        <f t="shared" si="78"/>
        <v>0.41039723023666586</v>
      </c>
      <c r="Q131" s="115">
        <f t="shared" si="78"/>
        <v>0.4898536230026504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0.34852250690681114</v>
      </c>
      <c r="C134" s="115">
        <f t="shared" si="81"/>
        <v>0.34208296965651791</v>
      </c>
      <c r="D134" s="115">
        <f t="shared" si="81"/>
        <v>0.32051103033792766</v>
      </c>
      <c r="E134" s="115">
        <f t="shared" si="81"/>
        <v>0.33297498309668694</v>
      </c>
      <c r="F134" s="115">
        <f t="shared" si="81"/>
        <v>0.3399098734762262</v>
      </c>
      <c r="G134" s="115">
        <f t="shared" si="81"/>
        <v>0.30222804503582401</v>
      </c>
      <c r="H134" s="115">
        <f t="shared" si="81"/>
        <v>0.29869769025640208</v>
      </c>
      <c r="I134" s="115">
        <f t="shared" si="81"/>
        <v>0.29268921437374806</v>
      </c>
      <c r="J134" s="115">
        <f t="shared" si="81"/>
        <v>0.39831647680212579</v>
      </c>
      <c r="K134" s="115">
        <f t="shared" si="81"/>
        <v>0.27318539804171987</v>
      </c>
      <c r="L134" s="115">
        <f t="shared" si="81"/>
        <v>0.29171825147937058</v>
      </c>
      <c r="M134" s="115">
        <f t="shared" si="81"/>
        <v>0.29815906214443694</v>
      </c>
      <c r="N134" s="115">
        <f t="shared" si="81"/>
        <v>0.31401519933345107</v>
      </c>
      <c r="O134" s="115">
        <f t="shared" si="81"/>
        <v>0.20684985673042022</v>
      </c>
      <c r="P134" s="115">
        <f t="shared" si="81"/>
        <v>0.21600820725877207</v>
      </c>
      <c r="Q134" s="115">
        <f t="shared" si="81"/>
        <v>0.26188636185488517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0.65147749309318892</v>
      </c>
      <c r="C135" s="28">
        <f t="shared" si="82"/>
        <v>0.65791703034348203</v>
      </c>
      <c r="D135" s="28">
        <f t="shared" si="82"/>
        <v>0.6794889696620724</v>
      </c>
      <c r="E135" s="28">
        <f t="shared" si="82"/>
        <v>0.66702501690331317</v>
      </c>
      <c r="F135" s="28">
        <f t="shared" si="82"/>
        <v>0.66009012652377375</v>
      </c>
      <c r="G135" s="28">
        <f t="shared" si="82"/>
        <v>0.69777195496417599</v>
      </c>
      <c r="H135" s="28">
        <f t="shared" si="82"/>
        <v>0.70130230974359797</v>
      </c>
      <c r="I135" s="28">
        <f t="shared" si="82"/>
        <v>0.70731078562625194</v>
      </c>
      <c r="J135" s="28">
        <f t="shared" si="82"/>
        <v>0.60168352319787421</v>
      </c>
      <c r="K135" s="28">
        <f t="shared" si="82"/>
        <v>0.72681460195828007</v>
      </c>
      <c r="L135" s="28">
        <f t="shared" si="82"/>
        <v>0.70828174852062931</v>
      </c>
      <c r="M135" s="28">
        <f t="shared" si="82"/>
        <v>0.70184093785556301</v>
      </c>
      <c r="N135" s="28">
        <f t="shared" si="82"/>
        <v>0.68598480066654888</v>
      </c>
      <c r="O135" s="28">
        <f t="shared" si="82"/>
        <v>0.79315014326957978</v>
      </c>
      <c r="P135" s="28">
        <f t="shared" si="82"/>
        <v>0.78399179274122788</v>
      </c>
      <c r="Q135" s="28">
        <f t="shared" si="82"/>
        <v>0.73811363814511488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77.867844293750267</v>
      </c>
      <c r="C4" s="166">
        <v>71.399959999999993</v>
      </c>
      <c r="D4" s="166">
        <v>70.397970000000001</v>
      </c>
      <c r="E4" s="166">
        <v>66.196389999999994</v>
      </c>
      <c r="F4" s="166">
        <v>65.316839999999999</v>
      </c>
      <c r="G4" s="166">
        <v>65.227939374128439</v>
      </c>
      <c r="H4" s="166">
        <v>62.896910000000005</v>
      </c>
      <c r="I4" s="166">
        <v>57.7804</v>
      </c>
      <c r="J4" s="166">
        <v>62.263999999999996</v>
      </c>
      <c r="K4" s="166">
        <v>51.276299999999999</v>
      </c>
      <c r="L4" s="166">
        <v>45.404697085789266</v>
      </c>
      <c r="M4" s="166">
        <v>39.934658426610014</v>
      </c>
      <c r="N4" s="166">
        <v>42.180319135484282</v>
      </c>
      <c r="O4" s="166">
        <v>31.81423501882422</v>
      </c>
      <c r="P4" s="166">
        <v>28.718313444782876</v>
      </c>
      <c r="Q4" s="166">
        <v>39.468254110718803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0.49997999999999998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38.931783689697717</v>
      </c>
      <c r="C6" s="75">
        <v>33.800629999999998</v>
      </c>
      <c r="D6" s="75">
        <v>31.79691</v>
      </c>
      <c r="E6" s="75">
        <v>28.698619999999998</v>
      </c>
      <c r="F6" s="75">
        <v>28.70092</v>
      </c>
      <c r="G6" s="75">
        <v>29.712335034785344</v>
      </c>
      <c r="H6" s="75">
        <v>28.99822</v>
      </c>
      <c r="I6" s="75">
        <v>25.298380000000002</v>
      </c>
      <c r="J6" s="75">
        <v>32.354059999999997</v>
      </c>
      <c r="K6" s="75">
        <v>20.19998</v>
      </c>
      <c r="L6" s="75">
        <v>20.206236519017164</v>
      </c>
      <c r="M6" s="75">
        <v>18.176019899119552</v>
      </c>
      <c r="N6" s="75">
        <v>22.236572101900098</v>
      </c>
      <c r="O6" s="75">
        <v>14.139671180731124</v>
      </c>
      <c r="P6" s="75">
        <v>12.123409291123934</v>
      </c>
      <c r="Q6" s="75">
        <v>16.160186504807157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0.90761409584623587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0.90761409584623587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38.93606060405255</v>
      </c>
      <c r="C14" s="74">
        <v>37.599329999999995</v>
      </c>
      <c r="D14" s="74">
        <v>38.601059999999997</v>
      </c>
      <c r="E14" s="74">
        <v>37.497769999999996</v>
      </c>
      <c r="F14" s="74">
        <v>36.115940000000002</v>
      </c>
      <c r="G14" s="74">
        <v>35.515604339343092</v>
      </c>
      <c r="H14" s="74">
        <v>33.898690000000002</v>
      </c>
      <c r="I14" s="74">
        <v>32.482019999999999</v>
      </c>
      <c r="J14" s="74">
        <v>29.909939999999999</v>
      </c>
      <c r="K14" s="74">
        <v>31.076319999999999</v>
      </c>
      <c r="L14" s="74">
        <v>25.198460566772102</v>
      </c>
      <c r="M14" s="74">
        <v>21.758638527490458</v>
      </c>
      <c r="N14" s="74">
        <v>19.943747033584181</v>
      </c>
      <c r="O14" s="74">
        <v>16.766949742246862</v>
      </c>
      <c r="P14" s="74">
        <v>16.594904153658941</v>
      </c>
      <c r="Q14" s="74">
        <v>23.308067605911646</v>
      </c>
    </row>
    <row r="16" spans="1:17" ht="11.45" customHeight="1" x14ac:dyDescent="0.25">
      <c r="A16" s="27" t="s">
        <v>81</v>
      </c>
      <c r="B16" s="68">
        <f t="shared" ref="B16" si="0">SUM(B17,B23)</f>
        <v>77.867844293750267</v>
      </c>
      <c r="C16" s="68">
        <f t="shared" ref="C16:Q16" si="1">SUM(C17,C23)</f>
        <v>71.399959999999993</v>
      </c>
      <c r="D16" s="68">
        <f t="shared" si="1"/>
        <v>70.397970000000001</v>
      </c>
      <c r="E16" s="68">
        <f t="shared" si="1"/>
        <v>66.19638999999998</v>
      </c>
      <c r="F16" s="68">
        <f t="shared" si="1"/>
        <v>65.316839999999999</v>
      </c>
      <c r="G16" s="68">
        <f t="shared" si="1"/>
        <v>65.227939374128439</v>
      </c>
      <c r="H16" s="68">
        <f t="shared" si="1"/>
        <v>62.896910000000005</v>
      </c>
      <c r="I16" s="68">
        <f t="shared" si="1"/>
        <v>57.7804</v>
      </c>
      <c r="J16" s="68">
        <f t="shared" si="1"/>
        <v>62.263999999999996</v>
      </c>
      <c r="K16" s="68">
        <f t="shared" si="1"/>
        <v>51.276299999999999</v>
      </c>
      <c r="L16" s="68">
        <f t="shared" si="1"/>
        <v>45.404697085789266</v>
      </c>
      <c r="M16" s="68">
        <f t="shared" si="1"/>
        <v>39.934658426610021</v>
      </c>
      <c r="N16" s="68">
        <f t="shared" si="1"/>
        <v>42.180319135484282</v>
      </c>
      <c r="O16" s="68">
        <f t="shared" si="1"/>
        <v>31.81423501882422</v>
      </c>
      <c r="P16" s="68">
        <f t="shared" si="1"/>
        <v>28.718313444782879</v>
      </c>
      <c r="Q16" s="68">
        <f t="shared" si="1"/>
        <v>39.468254110718803</v>
      </c>
    </row>
    <row r="17" spans="1:17" ht="11.45" customHeight="1" x14ac:dyDescent="0.25">
      <c r="A17" s="25" t="s">
        <v>39</v>
      </c>
      <c r="B17" s="79">
        <f t="shared" ref="B17" si="2">SUM(B18,B19,B22)</f>
        <v>46.065659952674906</v>
      </c>
      <c r="C17" s="79">
        <f t="shared" ref="C17:Q17" si="3">SUM(C18,C19,C22)</f>
        <v>42.507254315686872</v>
      </c>
      <c r="D17" s="79">
        <f t="shared" si="3"/>
        <v>40.516754847208574</v>
      </c>
      <c r="E17" s="79">
        <f t="shared" si="3"/>
        <v>36.708207921572203</v>
      </c>
      <c r="F17" s="79">
        <f t="shared" si="3"/>
        <v>35.82105404506008</v>
      </c>
      <c r="G17" s="79">
        <f t="shared" si="3"/>
        <v>34.782945262601224</v>
      </c>
      <c r="H17" s="79">
        <f t="shared" si="3"/>
        <v>34.537658655675394</v>
      </c>
      <c r="I17" s="79">
        <f t="shared" si="3"/>
        <v>32.363838636152522</v>
      </c>
      <c r="J17" s="79">
        <f t="shared" si="3"/>
        <v>34.936779187263923</v>
      </c>
      <c r="K17" s="79">
        <f t="shared" si="3"/>
        <v>34.993400887074706</v>
      </c>
      <c r="L17" s="79">
        <f t="shared" si="3"/>
        <v>30.482127107973081</v>
      </c>
      <c r="M17" s="79">
        <f t="shared" si="3"/>
        <v>25.184077315190748</v>
      </c>
      <c r="N17" s="79">
        <f t="shared" si="3"/>
        <v>27.70185742322575</v>
      </c>
      <c r="O17" s="79">
        <f t="shared" si="3"/>
        <v>22.315123879867436</v>
      </c>
      <c r="P17" s="79">
        <f t="shared" si="3"/>
        <v>21.045034315016839</v>
      </c>
      <c r="Q17" s="79">
        <f t="shared" si="3"/>
        <v>23.883106975285799</v>
      </c>
    </row>
    <row r="18" spans="1:17" ht="11.45" customHeight="1" x14ac:dyDescent="0.25">
      <c r="A18" s="91" t="s">
        <v>21</v>
      </c>
      <c r="B18" s="123">
        <v>1.6936640726088164</v>
      </c>
      <c r="C18" s="123">
        <v>1.9169426817450606</v>
      </c>
      <c r="D18" s="123">
        <v>1.799344899843982</v>
      </c>
      <c r="E18" s="123">
        <v>1.9726319436865456</v>
      </c>
      <c r="F18" s="123">
        <v>1.7688875517616516</v>
      </c>
      <c r="G18" s="123">
        <v>1.7071788325849362</v>
      </c>
      <c r="H18" s="123">
        <v>1.7422573841881879</v>
      </c>
      <c r="I18" s="123">
        <v>1.7145196169814956</v>
      </c>
      <c r="J18" s="123">
        <v>1.8654245051164644</v>
      </c>
      <c r="K18" s="123">
        <v>2.6329425475042418</v>
      </c>
      <c r="L18" s="123">
        <v>3.4222456983565093</v>
      </c>
      <c r="M18" s="123">
        <v>3.227256868317296</v>
      </c>
      <c r="N18" s="123">
        <v>3.8010828030245256</v>
      </c>
      <c r="O18" s="123">
        <v>3.7275892954711618</v>
      </c>
      <c r="P18" s="123">
        <v>2.6694866258758192</v>
      </c>
      <c r="Q18" s="123">
        <v>2.7192153261592225</v>
      </c>
    </row>
    <row r="19" spans="1:17" ht="11.45" customHeight="1" x14ac:dyDescent="0.25">
      <c r="A19" s="19" t="s">
        <v>20</v>
      </c>
      <c r="B19" s="76">
        <f t="shared" ref="B19" si="4">SUM(B20:B21)</f>
        <v>44.371995880066088</v>
      </c>
      <c r="C19" s="76">
        <f t="shared" ref="C19:Q19" si="5">SUM(C20:C21)</f>
        <v>40.590311633941809</v>
      </c>
      <c r="D19" s="76">
        <f t="shared" si="5"/>
        <v>38.717409947364594</v>
      </c>
      <c r="E19" s="76">
        <f t="shared" si="5"/>
        <v>34.735575977885659</v>
      </c>
      <c r="F19" s="76">
        <f t="shared" si="5"/>
        <v>34.052166493298429</v>
      </c>
      <c r="G19" s="76">
        <f t="shared" si="5"/>
        <v>33.075766430016287</v>
      </c>
      <c r="H19" s="76">
        <f t="shared" si="5"/>
        <v>32.795401271487208</v>
      </c>
      <c r="I19" s="76">
        <f t="shared" si="5"/>
        <v>30.649319019171024</v>
      </c>
      <c r="J19" s="76">
        <f t="shared" si="5"/>
        <v>33.071354682147458</v>
      </c>
      <c r="K19" s="76">
        <f t="shared" si="5"/>
        <v>32.360458339570464</v>
      </c>
      <c r="L19" s="76">
        <f t="shared" si="5"/>
        <v>27.059881409616573</v>
      </c>
      <c r="M19" s="76">
        <f t="shared" si="5"/>
        <v>21.956820446873451</v>
      </c>
      <c r="N19" s="76">
        <f t="shared" si="5"/>
        <v>23.900774620201226</v>
      </c>
      <c r="O19" s="76">
        <f t="shared" si="5"/>
        <v>18.587534584396273</v>
      </c>
      <c r="P19" s="76">
        <f t="shared" si="5"/>
        <v>18.375547689141019</v>
      </c>
      <c r="Q19" s="76">
        <f t="shared" si="5"/>
        <v>21.163891649126576</v>
      </c>
    </row>
    <row r="20" spans="1:17" ht="11.45" customHeight="1" x14ac:dyDescent="0.25">
      <c r="A20" s="62" t="s">
        <v>118</v>
      </c>
      <c r="B20" s="77">
        <v>20.789365886893545</v>
      </c>
      <c r="C20" s="77">
        <v>17.537031123406308</v>
      </c>
      <c r="D20" s="77">
        <v>15.688546987699597</v>
      </c>
      <c r="E20" s="77">
        <v>12.542705820970237</v>
      </c>
      <c r="F20" s="77">
        <v>12.878939613279911</v>
      </c>
      <c r="G20" s="77">
        <v>14.165386570167508</v>
      </c>
      <c r="H20" s="77">
        <v>14.591501281887229</v>
      </c>
      <c r="I20" s="77">
        <v>12.603379626548119</v>
      </c>
      <c r="J20" s="77">
        <v>15.540200487419931</v>
      </c>
      <c r="K20" s="77">
        <v>11.845365493245254</v>
      </c>
      <c r="L20" s="77">
        <v>12.251346171668823</v>
      </c>
      <c r="M20" s="77">
        <v>10.197400956614386</v>
      </c>
      <c r="N20" s="77">
        <v>13.904230721666016</v>
      </c>
      <c r="O20" s="77">
        <v>10.817931908325976</v>
      </c>
      <c r="P20" s="77">
        <v>8.5840639698808872</v>
      </c>
      <c r="Q20" s="77">
        <v>7.9208284028731235</v>
      </c>
    </row>
    <row r="21" spans="1:17" ht="11.45" customHeight="1" x14ac:dyDescent="0.25">
      <c r="A21" s="62" t="s">
        <v>16</v>
      </c>
      <c r="B21" s="77">
        <v>23.582629993172542</v>
      </c>
      <c r="C21" s="77">
        <v>23.053280510535505</v>
      </c>
      <c r="D21" s="77">
        <v>23.028862959664998</v>
      </c>
      <c r="E21" s="77">
        <v>22.192870156915426</v>
      </c>
      <c r="F21" s="77">
        <v>21.173226880018518</v>
      </c>
      <c r="G21" s="77">
        <v>18.910379859848781</v>
      </c>
      <c r="H21" s="77">
        <v>18.203899989599975</v>
      </c>
      <c r="I21" s="77">
        <v>18.045939392622905</v>
      </c>
      <c r="J21" s="77">
        <v>17.531154194727531</v>
      </c>
      <c r="K21" s="77">
        <v>20.51509284632521</v>
      </c>
      <c r="L21" s="77">
        <v>14.808535237947748</v>
      </c>
      <c r="M21" s="77">
        <v>11.759419490259063</v>
      </c>
      <c r="N21" s="77">
        <v>9.9965438985352115</v>
      </c>
      <c r="O21" s="77">
        <v>7.7696026760702974</v>
      </c>
      <c r="P21" s="77">
        <v>9.7914837192601318</v>
      </c>
      <c r="Q21" s="77">
        <v>13.243063246253453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31.80218434107536</v>
      </c>
      <c r="C23" s="79">
        <f t="shared" ref="C23:Q23" si="7">SUM(C24:C25)</f>
        <v>28.892705684313118</v>
      </c>
      <c r="D23" s="79">
        <f t="shared" si="7"/>
        <v>29.881215152791427</v>
      </c>
      <c r="E23" s="79">
        <f t="shared" si="7"/>
        <v>29.488182078427783</v>
      </c>
      <c r="F23" s="79">
        <f t="shared" si="7"/>
        <v>29.495785954939919</v>
      </c>
      <c r="G23" s="79">
        <f t="shared" si="7"/>
        <v>30.444994111527212</v>
      </c>
      <c r="H23" s="79">
        <f t="shared" si="7"/>
        <v>28.359251344324612</v>
      </c>
      <c r="I23" s="79">
        <f t="shared" si="7"/>
        <v>25.416561363847478</v>
      </c>
      <c r="J23" s="79">
        <f t="shared" si="7"/>
        <v>27.327220812736069</v>
      </c>
      <c r="K23" s="79">
        <f t="shared" si="7"/>
        <v>16.282899112925293</v>
      </c>
      <c r="L23" s="79">
        <f t="shared" si="7"/>
        <v>14.922569977816185</v>
      </c>
      <c r="M23" s="79">
        <f t="shared" si="7"/>
        <v>14.750581111419271</v>
      </c>
      <c r="N23" s="79">
        <f t="shared" si="7"/>
        <v>14.478461712258531</v>
      </c>
      <c r="O23" s="79">
        <f t="shared" si="7"/>
        <v>9.4991111389567848</v>
      </c>
      <c r="P23" s="79">
        <f t="shared" si="7"/>
        <v>7.6732791297660388</v>
      </c>
      <c r="Q23" s="79">
        <f t="shared" si="7"/>
        <v>15.585147135433004</v>
      </c>
    </row>
    <row r="24" spans="1:17" ht="11.45" customHeight="1" x14ac:dyDescent="0.25">
      <c r="A24" s="116" t="s">
        <v>118</v>
      </c>
      <c r="B24" s="77">
        <v>18.142417802804172</v>
      </c>
      <c r="C24" s="77">
        <v>16.26359887659369</v>
      </c>
      <c r="D24" s="77">
        <v>16.108363012300408</v>
      </c>
      <c r="E24" s="77">
        <v>16.155914179029761</v>
      </c>
      <c r="F24" s="77">
        <v>16.321960386720086</v>
      </c>
      <c r="G24" s="77">
        <v>15.54694846461784</v>
      </c>
      <c r="H24" s="77">
        <v>14.406718718112774</v>
      </c>
      <c r="I24" s="77">
        <v>12.695000373451883</v>
      </c>
      <c r="J24" s="77">
        <v>16.813859512580066</v>
      </c>
      <c r="K24" s="77">
        <v>8.3546145067547464</v>
      </c>
      <c r="L24" s="77">
        <v>7.954890347348341</v>
      </c>
      <c r="M24" s="77">
        <v>7.9786189425051699</v>
      </c>
      <c r="N24" s="77">
        <v>8.3323413802340855</v>
      </c>
      <c r="O24" s="77">
        <v>4.2293533682513829</v>
      </c>
      <c r="P24" s="77">
        <v>3.5393453212430477</v>
      </c>
      <c r="Q24" s="77">
        <v>8.2393581019340338</v>
      </c>
    </row>
    <row r="25" spans="1:17" ht="11.45" customHeight="1" x14ac:dyDescent="0.25">
      <c r="A25" s="93" t="s">
        <v>16</v>
      </c>
      <c r="B25" s="74">
        <v>13.659766538271191</v>
      </c>
      <c r="C25" s="74">
        <v>12.629106807719428</v>
      </c>
      <c r="D25" s="74">
        <v>13.772852140491016</v>
      </c>
      <c r="E25" s="74">
        <v>13.332267899398024</v>
      </c>
      <c r="F25" s="74">
        <v>13.173825568219835</v>
      </c>
      <c r="G25" s="74">
        <v>14.898045646909372</v>
      </c>
      <c r="H25" s="74">
        <v>13.952532626211839</v>
      </c>
      <c r="I25" s="74">
        <v>12.721560990395597</v>
      </c>
      <c r="J25" s="74">
        <v>10.513361300156003</v>
      </c>
      <c r="K25" s="74">
        <v>7.9282846061705463</v>
      </c>
      <c r="L25" s="74">
        <v>6.9676796304678437</v>
      </c>
      <c r="M25" s="74">
        <v>6.7719621689141007</v>
      </c>
      <c r="N25" s="74">
        <v>6.1461203320244451</v>
      </c>
      <c r="O25" s="74">
        <v>5.269757770705402</v>
      </c>
      <c r="P25" s="74">
        <v>4.1339338085229906</v>
      </c>
      <c r="Q25" s="74">
        <v>7.3457890334989715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223.99108300672523</v>
      </c>
      <c r="C30" s="79">
        <f>IF(C17=0,"",C17/TrRail_act!C15*100)</f>
        <v>200.84558831610306</v>
      </c>
      <c r="D30" s="79">
        <f>IF(D17=0,"",D17/TrRail_act!D15*100)</f>
        <v>193.65018453897545</v>
      </c>
      <c r="E30" s="79">
        <f>IF(E17=0,"",E17/TrRail_act!E15*100)</f>
        <v>178.74781456515532</v>
      </c>
      <c r="F30" s="79">
        <f>IF(F17=0,"",F17/TrRail_act!F15*100)</f>
        <v>180.15359130525485</v>
      </c>
      <c r="G30" s="79">
        <f>IF(G17=0,"",G17/TrRail_act!G15*100)</f>
        <v>173.37866372897207</v>
      </c>
      <c r="H30" s="79">
        <f>IF(H17=0,"",H17/TrRail_act!H15*100)</f>
        <v>170.5156269965332</v>
      </c>
      <c r="I30" s="79">
        <f>IF(I17=0,"",I17/TrRail_act!I15*100)</f>
        <v>161.40647794832543</v>
      </c>
      <c r="J30" s="79">
        <f>IF(J17=0,"",J17/TrRail_act!J15*100)</f>
        <v>162.56749841158933</v>
      </c>
      <c r="K30" s="79">
        <f>IF(K17=0,"",K17/TrRail_act!K15*100)</f>
        <v>139.21747326468665</v>
      </c>
      <c r="L30" s="79">
        <f>IF(L17=0,"",L17/TrRail_act!L15*100)</f>
        <v>121.36806397063857</v>
      </c>
      <c r="M30" s="79">
        <f>IF(M17=0,"",M17/TrRail_act!M15*100)</f>
        <v>110.01233148209984</v>
      </c>
      <c r="N30" s="79">
        <f>IF(N17=0,"",N17/TrRail_act!N15*100)</f>
        <v>109.85649126194068</v>
      </c>
      <c r="O30" s="79">
        <f>IF(O17=0,"",O17/TrRail_act!O15*100)</f>
        <v>98.182460967277407</v>
      </c>
      <c r="P30" s="79">
        <f>IF(P17=0,"",P17/TrRail_act!P15*100)</f>
        <v>103.47369042066852</v>
      </c>
      <c r="Q30" s="79">
        <f>IF(Q17=0,"",Q17/TrRail_act!Q15*100)</f>
        <v>101.35086300236686</v>
      </c>
    </row>
    <row r="31" spans="1:17" ht="11.45" customHeight="1" x14ac:dyDescent="0.25">
      <c r="A31" s="91" t="s">
        <v>21</v>
      </c>
      <c r="B31" s="123">
        <f>IF(B18=0,"",B18/TrRail_act!B16*100)</f>
        <v>38.656397375790455</v>
      </c>
      <c r="C31" s="123">
        <f>IF(C18=0,"",C18/TrRail_act!C16*100)</f>
        <v>38.23364011279979</v>
      </c>
      <c r="D31" s="123">
        <f>IF(D18=0,"",D18/TrRail_act!D16*100)</f>
        <v>37.795159302297876</v>
      </c>
      <c r="E31" s="123">
        <f>IF(E18=0,"",E18/TrRail_act!E16*100)</f>
        <v>37.31949160558419</v>
      </c>
      <c r="F31" s="123">
        <f>IF(F18=0,"",F18/TrRail_act!F16*100)</f>
        <v>36.947123048760119</v>
      </c>
      <c r="G31" s="123">
        <f>IF(G18=0,"",G18/TrRail_act!G16*100)</f>
        <v>36.211561781643304</v>
      </c>
      <c r="H31" s="123">
        <f>IF(H18=0,"",H18/TrRail_act!H16*100)</f>
        <v>35.645473513966934</v>
      </c>
      <c r="I31" s="123">
        <f>IF(I18=0,"",I18/TrRail_act!I16*100)</f>
        <v>35.197051782126451</v>
      </c>
      <c r="J31" s="123">
        <f>IF(J18=0,"",J18/TrRail_act!J16*100)</f>
        <v>34.737262765609699</v>
      </c>
      <c r="K31" s="123">
        <f>IF(K18=0,"",K18/TrRail_act!K16*100)</f>
        <v>34.172201836505685</v>
      </c>
      <c r="L31" s="123">
        <f>IF(L18=0,"",L18/TrRail_act!L16*100)</f>
        <v>33.609691311657549</v>
      </c>
      <c r="M31" s="123">
        <f>IF(M18=0,"",M18/TrRail_act!M16*100)</f>
        <v>33.023506722323035</v>
      </c>
      <c r="N31" s="123">
        <f>IF(N18=0,"",N18/TrRail_act!N16*100)</f>
        <v>32.612501562565306</v>
      </c>
      <c r="O31" s="123">
        <f>IF(O18=0,"",O18/TrRail_act!O16*100)</f>
        <v>31.968316194951434</v>
      </c>
      <c r="P31" s="123">
        <f>IF(P18=0,"",P18/TrRail_act!P16*100)</f>
        <v>31.292360029347634</v>
      </c>
      <c r="Q31" s="123">
        <f>IF(Q18=0,"",Q18/TrRail_act!Q16*100)</f>
        <v>30.850529573351626</v>
      </c>
    </row>
    <row r="32" spans="1:17" ht="11.45" customHeight="1" x14ac:dyDescent="0.25">
      <c r="A32" s="19" t="s">
        <v>20</v>
      </c>
      <c r="B32" s="76">
        <f>IF(B19=0,"",B19/TrRail_act!B17*100)</f>
        <v>274.16325286654882</v>
      </c>
      <c r="C32" s="76">
        <f>IF(C19=0,"",C19/TrRail_act!C17*100)</f>
        <v>251.32717495080436</v>
      </c>
      <c r="D32" s="76">
        <f>IF(D19=0,"",D19/TrRail_act!D17*100)</f>
        <v>239.56019711233972</v>
      </c>
      <c r="E32" s="76">
        <f>IF(E19=0,"",E19/TrRail_act!E17*100)</f>
        <v>227.76656005602254</v>
      </c>
      <c r="F32" s="76">
        <f>IF(F19=0,"",F19/TrRail_act!F17*100)</f>
        <v>225.57079023117669</v>
      </c>
      <c r="G32" s="76">
        <f>IF(G19=0,"",G19/TrRail_act!G17*100)</f>
        <v>215.51410023287633</v>
      </c>
      <c r="H32" s="76">
        <f>IF(H19=0,"",H19/TrRail_act!H17*100)</f>
        <v>213.41312385408781</v>
      </c>
      <c r="I32" s="76">
        <f>IF(I19=0,"",I19/TrRail_act!I17*100)</f>
        <v>201.90675369494127</v>
      </c>
      <c r="J32" s="76">
        <f>IF(J19=0,"",J19/TrRail_act!J17*100)</f>
        <v>205.15049966593827</v>
      </c>
      <c r="K32" s="76">
        <f>IF(K19=0,"",K19/TrRail_act!K17*100)</f>
        <v>185.65041336955252</v>
      </c>
      <c r="L32" s="76">
        <f>IF(L19=0,"",L19/TrRail_act!L17*100)</f>
        <v>181.2070910115369</v>
      </c>
      <c r="M32" s="76">
        <f>IF(M19=0,"",M19/TrRail_act!M17*100)</f>
        <v>167.36090114068267</v>
      </c>
      <c r="N32" s="76">
        <f>IF(N19=0,"",N19/TrRail_act!N17*100)</f>
        <v>176.24495828087748</v>
      </c>
      <c r="O32" s="76">
        <f>IF(O19=0,"",O19/TrRail_act!O17*100)</f>
        <v>167.94007591091963</v>
      </c>
      <c r="P32" s="76">
        <f>IF(P19=0,"",P19/TrRail_act!P17*100)</f>
        <v>155.62286297970931</v>
      </c>
      <c r="Q32" s="76">
        <f>IF(Q19=0,"",Q19/TrRail_act!Q17*100)</f>
        <v>143.47799816767542</v>
      </c>
    </row>
    <row r="33" spans="1:17" ht="11.45" customHeight="1" x14ac:dyDescent="0.25">
      <c r="A33" s="62" t="s">
        <v>17</v>
      </c>
      <c r="B33" s="77">
        <f>IF(B20=0,"",B20/TrRail_act!B18*100)</f>
        <v>445.71475833918328</v>
      </c>
      <c r="C33" s="77">
        <f>IF(C20=0,"",C20/TrRail_act!C18*100)</f>
        <v>432.78097110854372</v>
      </c>
      <c r="D33" s="77">
        <f>IF(D20=0,"",D20/TrRail_act!D18*100)</f>
        <v>417.52620060411425</v>
      </c>
      <c r="E33" s="77">
        <f>IF(E20=0,"",E20/TrRail_act!E18*100)</f>
        <v>404.11921544136823</v>
      </c>
      <c r="F33" s="77">
        <f>IF(F20=0,"",F20/TrRail_act!F18*100)</f>
        <v>394.76886995095361</v>
      </c>
      <c r="G33" s="77">
        <f>IF(G20=0,"",G20/TrRail_act!G18*100)</f>
        <v>385.75560203219845</v>
      </c>
      <c r="H33" s="77">
        <f>IF(H20=0,"",H20/TrRail_act!H18*100)</f>
        <v>384.11322887495174</v>
      </c>
      <c r="I33" s="77">
        <f>IF(I20=0,"",I20/TrRail_act!I18*100)</f>
        <v>362.95613660620802</v>
      </c>
      <c r="J33" s="77">
        <f>IF(J20=0,"",J20/TrRail_act!J18*100)</f>
        <v>343.4882000653688</v>
      </c>
      <c r="K33" s="77">
        <f>IF(K20=0,"",K20/TrRail_act!K18*100)</f>
        <v>336.93963272708601</v>
      </c>
      <c r="L33" s="77">
        <f>IF(L20=0,"",L20/TrRail_act!L18*100)</f>
        <v>324.26409855668896</v>
      </c>
      <c r="M33" s="77">
        <f>IF(M20=0,"",M20/TrRail_act!M18*100)</f>
        <v>286.47514119685201</v>
      </c>
      <c r="N33" s="77">
        <f>IF(N20=0,"",N20/TrRail_act!N18*100)</f>
        <v>261.31678725135828</v>
      </c>
      <c r="O33" s="77">
        <f>IF(O20=0,"",O20/TrRail_act!O18*100)</f>
        <v>248.67639659908525</v>
      </c>
      <c r="P33" s="77">
        <f>IF(P20=0,"",P20/TrRail_act!P18*100)</f>
        <v>248.03240287012264</v>
      </c>
      <c r="Q33" s="77">
        <f>IF(Q20=0,"",Q20/TrRail_act!Q18*100)</f>
        <v>246.96052216720824</v>
      </c>
    </row>
    <row r="34" spans="1:17" ht="11.45" customHeight="1" x14ac:dyDescent="0.25">
      <c r="A34" s="62" t="s">
        <v>16</v>
      </c>
      <c r="B34" s="77">
        <f>IF(B21=0,"",B21/TrRail_act!B19*100)</f>
        <v>204.70606034841725</v>
      </c>
      <c r="C34" s="77">
        <f>IF(C21=0,"",C21/TrRail_act!C19*100)</f>
        <v>190.55109464180055</v>
      </c>
      <c r="D34" s="77">
        <f>IF(D21=0,"",D21/TrRail_act!D19*100)</f>
        <v>185.6511952081446</v>
      </c>
      <c r="E34" s="77">
        <f>IF(E21=0,"",E21/TrRail_act!E19*100)</f>
        <v>182.70545978424647</v>
      </c>
      <c r="F34" s="77">
        <f>IF(F21=0,"",F21/TrRail_act!F19*100)</f>
        <v>178.92464575461835</v>
      </c>
      <c r="G34" s="77">
        <f>IF(G21=0,"",G21/TrRail_act!G19*100)</f>
        <v>161.96959829138598</v>
      </c>
      <c r="H34" s="77">
        <f>IF(H21=0,"",H21/TrRail_act!H19*100)</f>
        <v>157.35956351350822</v>
      </c>
      <c r="I34" s="77">
        <f>IF(I21=0,"",I21/TrRail_act!I19*100)</f>
        <v>154.13982596749656</v>
      </c>
      <c r="J34" s="77">
        <f>IF(J21=0,"",J21/TrRail_act!J19*100)</f>
        <v>151.17883329310646</v>
      </c>
      <c r="K34" s="77">
        <f>IF(K21=0,"",K21/TrRail_act!K19*100)</f>
        <v>147.42850799367955</v>
      </c>
      <c r="L34" s="77">
        <f>IF(L21=0,"",L21/TrRail_act!L19*100)</f>
        <v>132.75333754326226</v>
      </c>
      <c r="M34" s="77">
        <f>IF(M21=0,"",M21/TrRail_act!M19*100)</f>
        <v>123.00862452545263</v>
      </c>
      <c r="N34" s="77">
        <f>IF(N21=0,"",N21/TrRail_act!N19*100)</f>
        <v>121.31319074575005</v>
      </c>
      <c r="O34" s="77">
        <f>IF(O21=0,"",O21/TrRail_act!O19*100)</f>
        <v>115.65777813022895</v>
      </c>
      <c r="P34" s="77">
        <f>IF(P21=0,"",P21/TrRail_act!P19*100)</f>
        <v>117.3071234743712</v>
      </c>
      <c r="Q34" s="77">
        <f>IF(Q21=0,"",Q21/TrRail_act!Q19*100)</f>
        <v>114.72518213498233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367.49416077908251</v>
      </c>
      <c r="C36" s="79">
        <f>IF(C23=0,"",C23/TrRail_act!C21*100)</f>
        <v>358.49176593322119</v>
      </c>
      <c r="D36" s="79">
        <f>IF(D23=0,"",D23/TrRail_act!D21*100)</f>
        <v>344.11735159942623</v>
      </c>
      <c r="E36" s="79">
        <f>IF(E23=0,"",E23/TrRail_act!E21*100)</f>
        <v>341.79289572214174</v>
      </c>
      <c r="F36" s="79">
        <f>IF(F23=0,"",F23/TrRail_act!F21*100)</f>
        <v>340.81444283251392</v>
      </c>
      <c r="G36" s="79">
        <f>IF(G23=0,"",G23/TrRail_act!G21*100)</f>
        <v>324.081820634476</v>
      </c>
      <c r="H36" s="79">
        <f>IF(H23=0,"",H23/TrRail_act!H21*100)</f>
        <v>319.98478276848431</v>
      </c>
      <c r="I36" s="79">
        <f>IF(I23=0,"",I23/TrRail_act!I21*100)</f>
        <v>315.22217970960139</v>
      </c>
      <c r="J36" s="79">
        <f>IF(J23=0,"",J23/TrRail_act!J21*100)</f>
        <v>345.93462245958926</v>
      </c>
      <c r="K36" s="79">
        <f>IF(K23=0,"",K23/TrRail_act!K21*100)</f>
        <v>281.60612024801617</v>
      </c>
      <c r="L36" s="79">
        <f>IF(L23=0,"",L23/TrRail_act!L21*100)</f>
        <v>284.85176255000749</v>
      </c>
      <c r="M36" s="79">
        <f>IF(M23=0,"",M23/TrRail_act!M21*100)</f>
        <v>282.86357457880757</v>
      </c>
      <c r="N36" s="79">
        <f>IF(N23=0,"",N23/TrRail_act!N21*100)</f>
        <v>274.16482652546006</v>
      </c>
      <c r="O36" s="79">
        <f>IF(O23=0,"",O23/TrRail_act!O21*100)</f>
        <v>231.53880804750116</v>
      </c>
      <c r="P36" s="79">
        <f>IF(P23=0,"",P23/TrRail_act!P21*100)</f>
        <v>231.26866009645494</v>
      </c>
      <c r="Q36" s="79">
        <f>IF(Q23=0,"",Q23/TrRail_act!Q21*100)</f>
        <v>243.39847069537242</v>
      </c>
    </row>
    <row r="37" spans="1:17" ht="11.45" customHeight="1" x14ac:dyDescent="0.25">
      <c r="A37" s="116" t="s">
        <v>17</v>
      </c>
      <c r="B37" s="77">
        <f>IF(B24=0,"",B24/TrRail_act!B22*100)</f>
        <v>601.53074154493368</v>
      </c>
      <c r="C37" s="77">
        <f>IF(C24=0,"",C24/TrRail_act!C22*100)</f>
        <v>589.89697890887203</v>
      </c>
      <c r="D37" s="77">
        <f>IF(D24=0,"",D24/TrRail_act!D22*100)</f>
        <v>578.78430412800003</v>
      </c>
      <c r="E37" s="77">
        <f>IF(E24=0,"",E24/TrRail_act!E22*100)</f>
        <v>562.38659975910673</v>
      </c>
      <c r="F37" s="77">
        <f>IF(F24=0,"",F24/TrRail_act!F22*100)</f>
        <v>554.83845964885143</v>
      </c>
      <c r="G37" s="77">
        <f>IF(G24=0,"",G24/TrRail_act!G22*100)</f>
        <v>547.58201129254144</v>
      </c>
      <c r="H37" s="77">
        <f>IF(H24=0,"",H24/TrRail_act!H22*100)</f>
        <v>544.21157705550149</v>
      </c>
      <c r="I37" s="77">
        <f>IF(I24=0,"",I24/TrRail_act!I22*100)</f>
        <v>537.93025711063797</v>
      </c>
      <c r="J37" s="77">
        <f>IF(J24=0,"",J24/TrRail_act!J22*100)</f>
        <v>534.36463291833343</v>
      </c>
      <c r="K37" s="77">
        <f>IF(K24=0,"",K24/TrRail_act!K22*100)</f>
        <v>528.90697054664133</v>
      </c>
      <c r="L37" s="77">
        <f>IF(L24=0,"",L24/TrRail_act!L22*100)</f>
        <v>520.5301416339961</v>
      </c>
      <c r="M37" s="77">
        <f>IF(M24=0,"",M24/TrRail_act!M22*100)</f>
        <v>513.1538662034942</v>
      </c>
      <c r="N37" s="77">
        <f>IF(N24=0,"",N24/TrRail_act!N22*100)</f>
        <v>502.46486630234813</v>
      </c>
      <c r="O37" s="77">
        <f>IF(O24=0,"",O24/TrRail_act!O22*100)</f>
        <v>498.37881421208817</v>
      </c>
      <c r="P37" s="77">
        <f>IF(P24=0,"",P24/TrRail_act!P22*100)</f>
        <v>493.8425110049381</v>
      </c>
      <c r="Q37" s="77">
        <f>IF(Q24=0,"",Q24/TrRail_act!Q22*100)</f>
        <v>491.34601121097904</v>
      </c>
    </row>
    <row r="38" spans="1:17" ht="11.45" customHeight="1" x14ac:dyDescent="0.25">
      <c r="A38" s="93" t="s">
        <v>16</v>
      </c>
      <c r="B38" s="74">
        <f>IF(B25=0,"",B25/TrRail_act!B23*100)</f>
        <v>242.29103910386408</v>
      </c>
      <c r="C38" s="74">
        <f>IF(C25=0,"",C25/TrRail_act!C23*100)</f>
        <v>238.17297374846461</v>
      </c>
      <c r="D38" s="74">
        <f>IF(D25=0,"",D25/TrRail_act!D23*100)</f>
        <v>233.42630273869145</v>
      </c>
      <c r="E38" s="74">
        <f>IF(E25=0,"",E25/TrRail_act!E23*100)</f>
        <v>231.67381021325286</v>
      </c>
      <c r="F38" s="74">
        <f>IF(F25=0,"",F25/TrRail_act!F23*100)</f>
        <v>230.60392224795123</v>
      </c>
      <c r="G38" s="74">
        <f>IF(G25=0,"",G25/TrRail_act!G23*100)</f>
        <v>227.27651740157512</v>
      </c>
      <c r="H38" s="74">
        <f>IF(H25=0,"",H25/TrRail_act!H23*100)</f>
        <v>224.48242292082256</v>
      </c>
      <c r="I38" s="74">
        <f>IF(I25=0,"",I25/TrRail_act!I23*100)</f>
        <v>223.06431426508792</v>
      </c>
      <c r="J38" s="74">
        <f>IF(J25=0,"",J25/TrRail_act!J23*100)</f>
        <v>221.19333406464074</v>
      </c>
      <c r="K38" s="74">
        <f>IF(K25=0,"",K25/TrRail_act!K23*100)</f>
        <v>188.65396842985055</v>
      </c>
      <c r="L38" s="74">
        <f>IF(L25=0,"",L25/TrRail_act!L23*100)</f>
        <v>187.78349162325645</v>
      </c>
      <c r="M38" s="74">
        <f>IF(M25=0,"",M25/TrRail_act!M23*100)</f>
        <v>185.03067018656455</v>
      </c>
      <c r="N38" s="74">
        <f>IF(N25=0,"",N25/TrRail_act!N23*100)</f>
        <v>169.65860068967501</v>
      </c>
      <c r="O38" s="74">
        <f>IF(O25=0,"",O25/TrRail_act!O23*100)</f>
        <v>161.94817944651879</v>
      </c>
      <c r="P38" s="74">
        <f>IF(P25=0,"",P25/TrRail_act!P23*100)</f>
        <v>158.92337876454371</v>
      </c>
      <c r="Q38" s="74">
        <f>IF(Q25=0,"",Q25/TrRail_act!Q23*100)</f>
        <v>155.42545954809324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11.839028515208149</v>
      </c>
      <c r="C41" s="79">
        <f>IF(C17=0,"",C17/TrRail_act!C4*1000)</f>
        <v>12.288885318209561</v>
      </c>
      <c r="D41" s="79">
        <f>IF(D17=0,"",D17/TrRail_act!D4*1000)</f>
        <v>13.354236930523591</v>
      </c>
      <c r="E41" s="79">
        <f>IF(E17=0,"",E17/TrRail_act!E4*1000)</f>
        <v>12.223845461729006</v>
      </c>
      <c r="F41" s="79">
        <f>IF(F17=0,"",F17/TrRail_act!F4*1000)</f>
        <v>12.595307329486667</v>
      </c>
      <c r="G41" s="79">
        <f>IF(G17=0,"",G17/TrRail_act!G4*1000)</f>
        <v>12.321270018633093</v>
      </c>
      <c r="H41" s="79">
        <f>IF(H17=0,"",H17/TrRail_act!H4*1000)</f>
        <v>12.088784968734824</v>
      </c>
      <c r="I41" s="79">
        <f>IF(I17=0,"",I17/TrRail_act!I4*1000)</f>
        <v>11.367698853583605</v>
      </c>
      <c r="J41" s="79">
        <f>IF(J17=0,"",J17/TrRail_act!J4*1000)</f>
        <v>12.46406678104314</v>
      </c>
      <c r="K41" s="79">
        <f>IF(K17=0,"",K17/TrRail_act!K4*1000)</f>
        <v>12.38266131885163</v>
      </c>
      <c r="L41" s="79">
        <f>IF(L17=0,"",L17/TrRail_act!L4*1000)</f>
        <v>10.164097068347143</v>
      </c>
      <c r="M41" s="79">
        <f>IF(M17=0,"",M17/TrRail_act!M4*1000)</f>
        <v>8.5923156994850718</v>
      </c>
      <c r="N41" s="79">
        <f>IF(N17=0,"",N17/TrRail_act!N4*1000)</f>
        <v>9.5854177935037193</v>
      </c>
      <c r="O41" s="79">
        <f>IF(O17=0,"",O17/TrRail_act!O4*1000)</f>
        <v>7.88241747787617</v>
      </c>
      <c r="P41" s="79">
        <f>IF(P17=0,"",P17/TrRail_act!P4*1000)</f>
        <v>8.6712131499863361</v>
      </c>
      <c r="Q41" s="79">
        <f>IF(Q17=0,"",Q17/TrRail_act!Q4*1000)</f>
        <v>10.431682232930736</v>
      </c>
    </row>
    <row r="42" spans="1:17" ht="11.45" customHeight="1" x14ac:dyDescent="0.25">
      <c r="A42" s="91" t="s">
        <v>21</v>
      </c>
      <c r="B42" s="123">
        <f>IF(B18=0,"",B18/TrRail_act!B5*1000)</f>
        <v>4.042157691190492</v>
      </c>
      <c r="C42" s="123">
        <f>IF(C18=0,"",C18/TrRail_act!C5*1000)</f>
        <v>4.0872978288807262</v>
      </c>
      <c r="D42" s="123">
        <f>IF(D18=0,"",D18/TrRail_act!D5*1000)</f>
        <v>4.1269378436788582</v>
      </c>
      <c r="E42" s="123">
        <f>IF(E18=0,"",E18/TrRail_act!E5*1000)</f>
        <v>4.0589134643756086</v>
      </c>
      <c r="F42" s="123">
        <f>IF(F18=0,"",F18/TrRail_act!F5*1000)</f>
        <v>4.0201989812764811</v>
      </c>
      <c r="G42" s="123">
        <f>IF(G18=0,"",G18/TrRail_act!G5*1000)</f>
        <v>3.9335917801496221</v>
      </c>
      <c r="H42" s="123">
        <f>IF(H18=0,"",H18/TrRail_act!H5*1000)</f>
        <v>3.9064066910049053</v>
      </c>
      <c r="I42" s="123">
        <f>IF(I18=0,"",I18/TrRail_act!I5*1000)</f>
        <v>3.8702474423961526</v>
      </c>
      <c r="J42" s="123">
        <f>IF(J18=0,"",J18/TrRail_act!J5*1000)</f>
        <v>3.8383220269886102</v>
      </c>
      <c r="K42" s="123">
        <f>IF(K18=0,"",K18/TrRail_act!K5*1000)</f>
        <v>3.8269513771863979</v>
      </c>
      <c r="L42" s="123">
        <f>IF(L18=0,"",L18/TrRail_act!L5*1000)</f>
        <v>3.764846752867447</v>
      </c>
      <c r="M42" s="123">
        <f>IF(M18=0,"",M18/TrRail_act!M5*1000)</f>
        <v>3.7009826471528622</v>
      </c>
      <c r="N42" s="123">
        <f>IF(N18=0,"",N18/TrRail_act!N5*1000)</f>
        <v>3.7265517676711037</v>
      </c>
      <c r="O42" s="123">
        <f>IF(O18=0,"",O18/TrRail_act!O5*1000)</f>
        <v>3.6906824707635266</v>
      </c>
      <c r="P42" s="123">
        <f>IF(P18=0,"",P18/TrRail_act!P5*1000)</f>
        <v>3.6618472234236203</v>
      </c>
      <c r="Q42" s="123">
        <f>IF(Q18=0,"",Q18/TrRail_act!Q5*1000)</f>
        <v>3.6722432349904017</v>
      </c>
    </row>
    <row r="43" spans="1:17" ht="11.45" customHeight="1" x14ac:dyDescent="0.25">
      <c r="A43" s="19" t="s">
        <v>20</v>
      </c>
      <c r="B43" s="76">
        <f>IF(B19=0,"",B19/TrRail_act!B6*1000)</f>
        <v>12.779952730433783</v>
      </c>
      <c r="C43" s="76">
        <f>IF(C19=0,"",C19/TrRail_act!C6*1000)</f>
        <v>13.575355061519</v>
      </c>
      <c r="D43" s="76">
        <f>IF(D19=0,"",D19/TrRail_act!D6*1000)</f>
        <v>14.902775191441338</v>
      </c>
      <c r="E43" s="76">
        <f>IF(E19=0,"",E19/TrRail_act!E6*1000)</f>
        <v>13.800387754424181</v>
      </c>
      <c r="F43" s="76">
        <f>IF(F19=0,"",F19/TrRail_act!F6*1000)</f>
        <v>14.164794714350428</v>
      </c>
      <c r="G43" s="76">
        <f>IF(G19=0,"",G19/TrRail_act!G6*1000)</f>
        <v>13.845025713694554</v>
      </c>
      <c r="H43" s="76">
        <f>IF(H19=0,"",H19/TrRail_act!H6*1000)</f>
        <v>13.602406168182169</v>
      </c>
      <c r="I43" s="76">
        <f>IF(I19=0,"",I19/TrRail_act!I6*1000)</f>
        <v>12.749300756726717</v>
      </c>
      <c r="J43" s="76">
        <f>IF(J19=0,"",J19/TrRail_act!J6*1000)</f>
        <v>14.273351179174561</v>
      </c>
      <c r="K43" s="76">
        <f>IF(K19=0,"",K19/TrRail_act!K6*1000)</f>
        <v>15.135855163503491</v>
      </c>
      <c r="L43" s="76">
        <f>IF(L19=0,"",L19/TrRail_act!L6*1000)</f>
        <v>12.947311679242379</v>
      </c>
      <c r="M43" s="76">
        <f>IF(M19=0,"",M19/TrRail_act!M6*1000)</f>
        <v>10.663827317568456</v>
      </c>
      <c r="N43" s="76">
        <f>IF(N19=0,"",N19/TrRail_act!N6*1000)</f>
        <v>12.781162898503329</v>
      </c>
      <c r="O43" s="76">
        <f>IF(O19=0,"",O19/TrRail_act!O6*1000)</f>
        <v>10.207322671277471</v>
      </c>
      <c r="P43" s="76">
        <f>IF(P19=0,"",P19/TrRail_act!P6*1000)</f>
        <v>10.821877319871037</v>
      </c>
      <c r="Q43" s="76">
        <f>IF(Q19=0,"",Q19/TrRail_act!Q6*1000)</f>
        <v>13.662938443593658</v>
      </c>
    </row>
    <row r="44" spans="1:17" ht="11.45" customHeight="1" x14ac:dyDescent="0.25">
      <c r="A44" s="62" t="s">
        <v>17</v>
      </c>
      <c r="B44" s="77">
        <f>IF(B20=0,"",B20/TrRail_act!B7*1000)</f>
        <v>24.261518087440141</v>
      </c>
      <c r="C44" s="77">
        <f>IF(C20=0,"",C20/TrRail_act!C7*1000)</f>
        <v>27.330756912990573</v>
      </c>
      <c r="D44" s="77">
        <f>IF(D20=0,"",D20/TrRail_act!D7*1000)</f>
        <v>31.504639283459028</v>
      </c>
      <c r="E44" s="77">
        <f>IF(E20=0,"",E20/TrRail_act!E7*1000)</f>
        <v>29.752054272340597</v>
      </c>
      <c r="F44" s="77">
        <f>IF(F20=0,"",F20/TrRail_act!F7*1000)</f>
        <v>29.139448701744428</v>
      </c>
      <c r="G44" s="77">
        <f>IF(G20=0,"",G20/TrRail_act!G7*1000)</f>
        <v>28.106806688243633</v>
      </c>
      <c r="H44" s="77">
        <f>IF(H20=0,"",H20/TrRail_act!H7*1000)</f>
        <v>25.904276459261784</v>
      </c>
      <c r="I44" s="77">
        <f>IF(I20=0,"",I20/TrRail_act!I7*1000)</f>
        <v>24.979771239458003</v>
      </c>
      <c r="J44" s="77">
        <f>IF(J20=0,"",J20/TrRail_act!J7*1000)</f>
        <v>24.455590195867607</v>
      </c>
      <c r="K44" s="77">
        <f>IF(K20=0,"",K20/TrRail_act!K7*1000)</f>
        <v>26.267506105552098</v>
      </c>
      <c r="L44" s="77">
        <f>IF(L20=0,"",L20/TrRail_act!L7*1000)</f>
        <v>23.845666088433191</v>
      </c>
      <c r="M44" s="77">
        <f>IF(M20=0,"",M20/TrRail_act!M7*1000)</f>
        <v>19.957962269370142</v>
      </c>
      <c r="N44" s="77">
        <f>IF(N20=0,"",N20/TrRail_act!N7*1000)</f>
        <v>20.505354222438971</v>
      </c>
      <c r="O44" s="77">
        <f>IF(O20=0,"",O20/TrRail_act!O7*1000)</f>
        <v>17.117129431112826</v>
      </c>
      <c r="P44" s="77">
        <f>IF(P20=0,"",P20/TrRail_act!P7*1000)</f>
        <v>19.627616770773837</v>
      </c>
      <c r="Q44" s="77">
        <f>IF(Q20=0,"",Q20/TrRail_act!Q7*1000)</f>
        <v>25.562097972392369</v>
      </c>
    </row>
    <row r="45" spans="1:17" ht="11.45" customHeight="1" x14ac:dyDescent="0.25">
      <c r="A45" s="62" t="s">
        <v>16</v>
      </c>
      <c r="B45" s="77">
        <f>IF(B21=0,"",B21/TrRail_act!B8*1000)</f>
        <v>9.01782253848857</v>
      </c>
      <c r="C45" s="77">
        <f>IF(C21=0,"",C21/TrRail_act!C8*1000)</f>
        <v>9.8168376300136817</v>
      </c>
      <c r="D45" s="77">
        <f>IF(D21=0,"",D21/TrRail_act!D8*1000)</f>
        <v>10.965998689158521</v>
      </c>
      <c r="E45" s="77">
        <f>IF(E21=0,"",E21/TrRail_act!E8*1000)</f>
        <v>10.591104094824173</v>
      </c>
      <c r="F45" s="77">
        <f>IF(F21=0,"",F21/TrRail_act!F8*1000)</f>
        <v>10.791523373542114</v>
      </c>
      <c r="G45" s="77">
        <f>IF(G21=0,"",G21/TrRail_act!G8*1000)</f>
        <v>10.03194768491773</v>
      </c>
      <c r="H45" s="77">
        <f>IF(H21=0,"",H21/TrRail_act!H8*1000)</f>
        <v>9.8521168802876673</v>
      </c>
      <c r="I45" s="77">
        <f>IF(I21=0,"",I21/TrRail_act!I8*1000)</f>
        <v>9.5005801871492945</v>
      </c>
      <c r="J45" s="77">
        <f>IF(J21=0,"",J21/TrRail_act!J8*1000)</f>
        <v>10.425565537702802</v>
      </c>
      <c r="K45" s="77">
        <f>IF(K21=0,"",K21/TrRail_act!K8*1000)</f>
        <v>12.160344037290795</v>
      </c>
      <c r="L45" s="77">
        <f>IF(L21=0,"",L21/TrRail_act!L8*1000)</f>
        <v>9.3949471895934682</v>
      </c>
      <c r="M45" s="77">
        <f>IF(M21=0,"",M21/TrRail_act!M8*1000)</f>
        <v>7.5962493899907875</v>
      </c>
      <c r="N45" s="77">
        <f>IF(N21=0,"",N21/TrRail_act!N8*1000)</f>
        <v>8.3869115305429158</v>
      </c>
      <c r="O45" s="77">
        <f>IF(O21=0,"",O21/TrRail_act!O8*1000)</f>
        <v>6.5345389674823666</v>
      </c>
      <c r="P45" s="77">
        <f>IF(P21=0,"",P21/TrRail_act!P8*1000)</f>
        <v>7.7669887337574437</v>
      </c>
      <c r="Q45" s="77">
        <f>IF(Q21=0,"",Q21/TrRail_act!Q8*1000)</f>
        <v>10.687354755771308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5.7425396065502641</v>
      </c>
      <c r="C47" s="79">
        <f>IF(C23=0,"",C23/TrRail_act!C10*1000)</f>
        <v>5.8964705478190034</v>
      </c>
      <c r="D47" s="79">
        <f>IF(D23=0,"",D23/TrRail_act!D10*1000)</f>
        <v>6.4580106230368335</v>
      </c>
      <c r="E47" s="79">
        <f>IF(E23=0,"",E23/TrRail_act!E10*1000)</f>
        <v>5.5912366474076194</v>
      </c>
      <c r="F47" s="79">
        <f>IF(F23=0,"",F23/TrRail_act!F10*1000)</f>
        <v>5.6602928334177545</v>
      </c>
      <c r="G47" s="79">
        <f>IF(G23=0,"",G23/TrRail_act!G10*1000)</f>
        <v>5.8967643059320567</v>
      </c>
      <c r="H47" s="79">
        <f>IF(H23=0,"",H23/TrRail_act!H10*1000)</f>
        <v>5.2556062535812851</v>
      </c>
      <c r="I47" s="79">
        <f>IF(I23=0,"",I23/TrRail_act!I10*1000)</f>
        <v>4.8495633207112148</v>
      </c>
      <c r="J47" s="79">
        <f>IF(J23=0,"",J23/TrRail_act!J10*1000)</f>
        <v>5.8229748162659432</v>
      </c>
      <c r="K47" s="79">
        <f>IF(K23=0,"",K23/TrRail_act!K10*1000)</f>
        <v>5.1773924047457207</v>
      </c>
      <c r="L47" s="79">
        <f>IF(L23=0,"",L23/TrRail_act!L10*1000)</f>
        <v>4.8702904627337418</v>
      </c>
      <c r="M47" s="79">
        <f>IF(M23=0,"",M23/TrRail_act!M10*1000)</f>
        <v>4.4820969648797542</v>
      </c>
      <c r="N47" s="79">
        <f>IF(N23=0,"",N23/TrRail_act!N10*1000)</f>
        <v>4.9805509846090574</v>
      </c>
      <c r="O47" s="79">
        <f>IF(O23=0,"",O23/TrRail_act!O10*1000)</f>
        <v>2.9264051567950662</v>
      </c>
      <c r="P47" s="79">
        <f>IF(P23=0,"",P23/TrRail_act!P10*1000)</f>
        <v>2.2312530182512473</v>
      </c>
      <c r="Q47" s="79">
        <f>IF(Q23=0,"",Q23/TrRail_act!Q10*1000)</f>
        <v>4.2699033247761653</v>
      </c>
    </row>
    <row r="48" spans="1:17" ht="11.45" customHeight="1" x14ac:dyDescent="0.25">
      <c r="A48" s="116" t="s">
        <v>17</v>
      </c>
      <c r="B48" s="77">
        <f>IF(B24=0,"",B24/TrRail_act!B11*1000)</f>
        <v>10.517506009521775</v>
      </c>
      <c r="C48" s="77">
        <f>IF(C24=0,"",C24/TrRail_act!C11*1000)</f>
        <v>10.859341149714748</v>
      </c>
      <c r="D48" s="77">
        <f>IF(D24=0,"",D24/TrRail_act!D11*1000)</f>
        <v>10.724639164260569</v>
      </c>
      <c r="E48" s="77">
        <f>IF(E24=0,"",E24/TrRail_act!E11*1000)</f>
        <v>9.9079269144653068</v>
      </c>
      <c r="F48" s="77">
        <f>IF(F24=0,"",F24/TrRail_act!F11*1000)</f>
        <v>9.9360200198934425</v>
      </c>
      <c r="G48" s="77">
        <f>IF(G24=0,"",G24/TrRail_act!G11*1000)</f>
        <v>9.9835476003421721</v>
      </c>
      <c r="H48" s="77">
        <f>IF(H24=0,"",H24/TrRail_act!H11*1000)</f>
        <v>9.4733866170983809</v>
      </c>
      <c r="I48" s="77">
        <f>IF(I24=0,"",I24/TrRail_act!I11*1000)</f>
        <v>8.7984562106274709</v>
      </c>
      <c r="J48" s="77">
        <f>IF(J24=0,"",J24/TrRail_act!J11*1000)</f>
        <v>8.9646753738979648</v>
      </c>
      <c r="K48" s="77">
        <f>IF(K24=0,"",K24/TrRail_act!K11*1000)</f>
        <v>8.3811328252896615</v>
      </c>
      <c r="L48" s="77">
        <f>IF(L24=0,"",L24/TrRail_act!L11*1000)</f>
        <v>8.2382706912942769</v>
      </c>
      <c r="M48" s="77">
        <f>IF(M24=0,"",M24/TrRail_act!M11*1000)</f>
        <v>7.5215978117267666</v>
      </c>
      <c r="N48" s="77">
        <f>IF(N24=0,"",N24/TrRail_act!N11*1000)</f>
        <v>8.4513782847354442</v>
      </c>
      <c r="O48" s="77">
        <f>IF(O24=0,"",O24/TrRail_act!O11*1000)</f>
        <v>4.3404452173809176</v>
      </c>
      <c r="P48" s="77">
        <f>IF(P24=0,"",P24/TrRail_act!P11*1000)</f>
        <v>3.8318440291763021</v>
      </c>
      <c r="Q48" s="77">
        <f>IF(Q24=0,"",Q24/TrRail_act!Q11*1000)</f>
        <v>7.993866600296915</v>
      </c>
    </row>
    <row r="49" spans="1:17" ht="11.45" customHeight="1" x14ac:dyDescent="0.25">
      <c r="A49" s="93" t="s">
        <v>16</v>
      </c>
      <c r="B49" s="74">
        <f>IF(B25=0,"",B25/TrRail_act!B12*1000)</f>
        <v>3.5823947403833785</v>
      </c>
      <c r="C49" s="74">
        <f>IF(C25=0,"",C25/TrRail_act!C12*1000)</f>
        <v>3.7118883261560307</v>
      </c>
      <c r="D49" s="74">
        <f>IF(D25=0,"",D25/TrRail_act!D12*1000)</f>
        <v>4.4073067656220868</v>
      </c>
      <c r="E49" s="74">
        <f>IF(E25=0,"",E25/TrRail_act!E12*1000)</f>
        <v>3.6592978622264121</v>
      </c>
      <c r="F49" s="74">
        <f>IF(F25=0,"",F25/TrRail_act!F12*1000)</f>
        <v>3.6919115471828561</v>
      </c>
      <c r="G49" s="74">
        <f>IF(G25=0,"",G25/TrRail_act!G12*1000)</f>
        <v>4.1317546108556513</v>
      </c>
      <c r="H49" s="74">
        <f>IF(H25=0,"",H25/TrRail_act!H12*1000)</f>
        <v>3.6004277705030718</v>
      </c>
      <c r="I49" s="74">
        <f>IF(I25=0,"",I25/TrRail_act!I12*1000)</f>
        <v>3.3494246585249448</v>
      </c>
      <c r="J49" s="74">
        <f>IF(J25=0,"",J25/TrRail_act!J12*1000)</f>
        <v>3.7315405734179579</v>
      </c>
      <c r="K49" s="74">
        <f>IF(K25=0,"",K25/TrRail_act!K12*1000)</f>
        <v>3.6907258587983018</v>
      </c>
      <c r="L49" s="74">
        <f>IF(L25=0,"",L25/TrRail_act!L12*1000)</f>
        <v>3.3204756705077134</v>
      </c>
      <c r="M49" s="74">
        <f>IF(M25=0,"",M25/TrRail_act!M12*1000)</f>
        <v>3.0364291469523295</v>
      </c>
      <c r="N49" s="74">
        <f>IF(N25=0,"",N25/TrRail_act!N12*1000)</f>
        <v>3.1992965533590354</v>
      </c>
      <c r="O49" s="74">
        <f>IF(O25=0,"",O25/TrRail_act!O12*1000)</f>
        <v>2.319849602351626</v>
      </c>
      <c r="P49" s="74">
        <f>IF(P25=0,"",P25/TrRail_act!P12*1000)</f>
        <v>1.6434932120458452</v>
      </c>
      <c r="Q49" s="74">
        <f>IF(Q25=0,"",Q25/TrRail_act!Q12*1000)</f>
        <v>2.8044962504346422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462971.45681080304</v>
      </c>
      <c r="C52" s="40">
        <f>IF(C17=0,"",1000000*C17/TrRail_act!C37)</f>
        <v>397264.05902511097</v>
      </c>
      <c r="D52" s="40">
        <f>IF(D17=0,"",1000000*D17/TrRail_act!D37)</f>
        <v>371713.34722209699</v>
      </c>
      <c r="E52" s="40">
        <f>IF(E17=0,"",1000000*E17/TrRail_act!E37)</f>
        <v>329221.59570916771</v>
      </c>
      <c r="F52" s="40">
        <f>IF(F17=0,"",1000000*F17/TrRail_act!F37)</f>
        <v>319830.83968803647</v>
      </c>
      <c r="G52" s="40">
        <f>IF(G17=0,"",1000000*G17/TrRail_act!G37)</f>
        <v>302460.39358783676</v>
      </c>
      <c r="H52" s="40">
        <f>IF(H17=0,"",1000000*H17/TrRail_act!H37)</f>
        <v>299027.34766818525</v>
      </c>
      <c r="I52" s="40">
        <f>IF(I17=0,"",1000000*I17/TrRail_act!I37)</f>
        <v>277801.19000989286</v>
      </c>
      <c r="J52" s="40">
        <f>IF(J17=0,"",1000000*J17/TrRail_act!J37)</f>
        <v>298604.95031849504</v>
      </c>
      <c r="K52" s="40">
        <f>IF(K17=0,"",1000000*K17/TrRail_act!K37)</f>
        <v>252659.93420270548</v>
      </c>
      <c r="L52" s="40">
        <f>IF(L17=0,"",1000000*L17/TrRail_act!L37)</f>
        <v>187006.91477284097</v>
      </c>
      <c r="M52" s="40">
        <f>IF(M17=0,"",1000000*M17/TrRail_act!M37)</f>
        <v>151255.71961075524</v>
      </c>
      <c r="N52" s="40">
        <f>IF(N17=0,"",1000000*N17/TrRail_act!N37)</f>
        <v>155192.4785614888</v>
      </c>
      <c r="O52" s="40">
        <f>IF(O17=0,"",1000000*O17/TrRail_act!O37)</f>
        <v>126074.1462139403</v>
      </c>
      <c r="P52" s="40">
        <f>IF(P17=0,"",1000000*P17/TrRail_act!P37)</f>
        <v>142678.19874587687</v>
      </c>
      <c r="Q52" s="40">
        <f>IF(Q17=0,"",1000000*Q17/TrRail_act!Q37)</f>
        <v>163024.62099171194</v>
      </c>
    </row>
    <row r="53" spans="1:17" ht="11.45" customHeight="1" x14ac:dyDescent="0.25">
      <c r="A53" s="91" t="s">
        <v>21</v>
      </c>
      <c r="B53" s="121">
        <f>IF(B18=0,"",1000000*B18/TrRail_act!B38)</f>
        <v>43427.283913046573</v>
      </c>
      <c r="C53" s="121">
        <f>IF(C18=0,"",1000000*C18/TrRail_act!C38)</f>
        <v>43077.363634720459</v>
      </c>
      <c r="D53" s="121">
        <f>IF(D18=0,"",1000000*D18/TrRail_act!D38)</f>
        <v>40434.716850426557</v>
      </c>
      <c r="E53" s="121">
        <f>IF(E18=0,"",1000000*E18/TrRail_act!E38)</f>
        <v>42422.19233734507</v>
      </c>
      <c r="F53" s="121">
        <f>IF(F18=0,"",1000000*F18/TrRail_act!F38)</f>
        <v>38040.592511003262</v>
      </c>
      <c r="G53" s="121">
        <f>IF(G18=0,"",1000000*G18/TrRail_act!G38)</f>
        <v>36322.953884785878</v>
      </c>
      <c r="H53" s="121">
        <f>IF(H18=0,"",1000000*H18/TrRail_act!H38)</f>
        <v>37069.306046557183</v>
      </c>
      <c r="I53" s="121">
        <f>IF(I18=0,"",1000000*I18/TrRail_act!I38)</f>
        <v>36095.149831189381</v>
      </c>
      <c r="J53" s="121">
        <f>IF(J18=0,"",1000000*J18/TrRail_act!J38)</f>
        <v>39272.094844557141</v>
      </c>
      <c r="K53" s="121">
        <f>IF(K18=0,"",1000000*K18/TrRail_act!K38)</f>
        <v>38719.743345650619</v>
      </c>
      <c r="L53" s="121">
        <f>IF(L18=0,"",1000000*L18/TrRail_act!L38)</f>
        <v>38024.952203961213</v>
      </c>
      <c r="M53" s="121">
        <f>IF(M18=0,"",1000000*M18/TrRail_act!M38)</f>
        <v>35464.361190299955</v>
      </c>
      <c r="N53" s="121">
        <f>IF(N18=0,"",1000000*N18/TrRail_act!N38)</f>
        <v>37083.734663653908</v>
      </c>
      <c r="O53" s="121">
        <f>IF(O18=0,"",1000000*O18/TrRail_act!O38)</f>
        <v>36015.355511798662</v>
      </c>
      <c r="P53" s="121">
        <f>IF(P18=0,"",1000000*P18/TrRail_act!P38)</f>
        <v>34444.988720978312</v>
      </c>
      <c r="Q53" s="121">
        <f>IF(Q18=0,"",1000000*Q18/TrRail_act!Q38)</f>
        <v>35086.649369796418</v>
      </c>
    </row>
    <row r="54" spans="1:17" ht="11.45" customHeight="1" x14ac:dyDescent="0.25">
      <c r="A54" s="19" t="s">
        <v>20</v>
      </c>
      <c r="B54" s="38">
        <f>IF(B19=0,"",1000000*B19/TrRail_act!B39)</f>
        <v>733421.41950522456</v>
      </c>
      <c r="C54" s="38">
        <f>IF(C19=0,"",1000000*C19/TrRail_act!C39)</f>
        <v>649444.98614306888</v>
      </c>
      <c r="D54" s="38">
        <f>IF(D19=0,"",1000000*D19/TrRail_act!D39)</f>
        <v>600269.92166456732</v>
      </c>
      <c r="E54" s="38">
        <f>IF(E19=0,"",1000000*E19/TrRail_act!E39)</f>
        <v>534393.47658285627</v>
      </c>
      <c r="F54" s="38">
        <f>IF(F19=0,"",1000000*F19/TrRail_act!F39)</f>
        <v>519880.40447783854</v>
      </c>
      <c r="G54" s="38">
        <f>IF(G19=0,"",1000000*G19/TrRail_act!G39)</f>
        <v>486408.32985318068</v>
      </c>
      <c r="H54" s="38">
        <f>IF(H19=0,"",1000000*H19/TrRail_act!H39)</f>
        <v>478764.98206550669</v>
      </c>
      <c r="I54" s="38">
        <f>IF(I19=0,"",1000000*I19/TrRail_act!I39)</f>
        <v>444193.0292633482</v>
      </c>
      <c r="J54" s="38">
        <f>IF(J19=0,"",1000000*J19/TrRail_act!J39)</f>
        <v>475846.82995895622</v>
      </c>
      <c r="K54" s="38">
        <f>IF(K19=0,"",1000000*K19/TrRail_act!K39)</f>
        <v>459013.59346908459</v>
      </c>
      <c r="L54" s="38">
        <f>IF(L19=0,"",1000000*L19/TrRail_act!L39)</f>
        <v>370683.3069810489</v>
      </c>
      <c r="M54" s="38">
        <f>IF(M19=0,"",1000000*M19/TrRail_act!M39)</f>
        <v>290818.81386587356</v>
      </c>
      <c r="N54" s="38">
        <f>IF(N19=0,"",1000000*N19/TrRail_act!N39)</f>
        <v>314483.8765815951</v>
      </c>
      <c r="O54" s="38">
        <f>IF(O19=0,"",1000000*O19/TrRail_act!O39)</f>
        <v>252891.62699858873</v>
      </c>
      <c r="P54" s="38">
        <f>IF(P19=0,"",1000000*P19/TrRail_act!P39)</f>
        <v>262507.824130586</v>
      </c>
      <c r="Q54" s="38">
        <f>IF(Q19=0,"",1000000*Q19/TrRail_act!Q39)</f>
        <v>306723.067378646</v>
      </c>
    </row>
    <row r="55" spans="1:17" ht="11.45" customHeight="1" x14ac:dyDescent="0.25">
      <c r="A55" s="62" t="s">
        <v>17</v>
      </c>
      <c r="B55" s="42">
        <f>IF(B20=0,"",1000000*B20/TrRail_act!B40)</f>
        <v>1187963.7649653454</v>
      </c>
      <c r="C55" s="42">
        <f>IF(C20=0,"",1000000*C20/TrRail_act!C40)</f>
        <v>1002116.0641946463</v>
      </c>
      <c r="D55" s="42">
        <f>IF(D20=0,"",1000000*D20/TrRail_act!D40)</f>
        <v>871585.94376108877</v>
      </c>
      <c r="E55" s="42">
        <f>IF(E20=0,"",1000000*E20/TrRail_act!E40)</f>
        <v>696816.99005390203</v>
      </c>
      <c r="F55" s="42">
        <f>IF(F20=0,"",1000000*F20/TrRail_act!F40)</f>
        <v>715496.64518221724</v>
      </c>
      <c r="G55" s="42">
        <f>IF(G20=0,"",1000000*G20/TrRail_act!G40)</f>
        <v>786965.9205648615</v>
      </c>
      <c r="H55" s="42">
        <f>IF(H20=0,"",1000000*H20/TrRail_act!H40)</f>
        <v>810638.96010484605</v>
      </c>
      <c r="I55" s="42">
        <f>IF(I20=0,"",1000000*I20/TrRail_act!I40)</f>
        <v>681263.76359719562</v>
      </c>
      <c r="J55" s="42">
        <f>IF(J20=0,"",1000000*J20/TrRail_act!J40)</f>
        <v>840010.83715783409</v>
      </c>
      <c r="K55" s="42">
        <f>IF(K20=0,"",1000000*K20/TrRail_act!K40)</f>
        <v>640290.02666190558</v>
      </c>
      <c r="L55" s="42">
        <f>IF(L20=0,"",1000000*L20/TrRail_act!L40)</f>
        <v>662234.92819831485</v>
      </c>
      <c r="M55" s="42">
        <f>IF(M20=0,"",1000000*M20/TrRail_act!M40)</f>
        <v>522943.63880073774</v>
      </c>
      <c r="N55" s="42">
        <f>IF(N20=0,"",1000000*N20/TrRail_act!N40)</f>
        <v>695211.53608330083</v>
      </c>
      <c r="O55" s="42">
        <f>IF(O20=0,"",1000000*O20/TrRail_act!O40)</f>
        <v>636348.93578388088</v>
      </c>
      <c r="P55" s="42">
        <f>IF(P20=0,"",1000000*P20/TrRail_act!P40)</f>
        <v>635856.59036154719</v>
      </c>
      <c r="Q55" s="42">
        <f>IF(Q20=0,"",1000000*Q20/TrRail_act!Q40)</f>
        <v>633666.27222984983</v>
      </c>
    </row>
    <row r="56" spans="1:17" ht="11.45" customHeight="1" x14ac:dyDescent="0.25">
      <c r="A56" s="62" t="s">
        <v>16</v>
      </c>
      <c r="B56" s="42">
        <f>IF(B21=0,"",1000000*B21/TrRail_act!B41)</f>
        <v>548433.25565517542</v>
      </c>
      <c r="C56" s="42">
        <f>IF(C21=0,"",1000000*C21/TrRail_act!C41)</f>
        <v>512295.12245634454</v>
      </c>
      <c r="D56" s="42">
        <f>IF(D21=0,"",1000000*D21/TrRail_act!D41)</f>
        <v>495244.36472397845</v>
      </c>
      <c r="E56" s="42">
        <f>IF(E21=0,"",1000000*E21/TrRail_act!E41)</f>
        <v>472188.72674288141</v>
      </c>
      <c r="F56" s="42">
        <f>IF(F21=0,"",1000000*F21/TrRail_act!F41)</f>
        <v>445752.14484249509</v>
      </c>
      <c r="G56" s="42">
        <f>IF(G21=0,"",1000000*G21/TrRail_act!G41)</f>
        <v>378207.59719697566</v>
      </c>
      <c r="H56" s="42">
        <f>IF(H21=0,"",1000000*H21/TrRail_act!H41)</f>
        <v>360473.2671207916</v>
      </c>
      <c r="I56" s="42">
        <f>IF(I21=0,"",1000000*I21/TrRail_act!I41)</f>
        <v>357345.33450738428</v>
      </c>
      <c r="J56" s="42">
        <f>IF(J21=0,"",1000000*J21/TrRail_act!J41)</f>
        <v>343748.12146524573</v>
      </c>
      <c r="K56" s="42">
        <f>IF(K21=0,"",1000000*K21/TrRail_act!K41)</f>
        <v>394521.01627548481</v>
      </c>
      <c r="L56" s="42">
        <f>IF(L21=0,"",1000000*L21/TrRail_act!L41)</f>
        <v>271716.2428981238</v>
      </c>
      <c r="M56" s="42">
        <f>IF(M21=0,"",1000000*M21/TrRail_act!M41)</f>
        <v>209989.63375462612</v>
      </c>
      <c r="N56" s="42">
        <f>IF(N21=0,"",1000000*N21/TrRail_act!N41)</f>
        <v>178509.71247384304</v>
      </c>
      <c r="O56" s="42">
        <f>IF(O21=0,"",1000000*O21/TrRail_act!O41)</f>
        <v>137515.09161186367</v>
      </c>
      <c r="P56" s="42">
        <f>IF(P21=0,"",1000000*P21/TrRail_act!P41)</f>
        <v>173300.59680106427</v>
      </c>
      <c r="Q56" s="42">
        <f>IF(Q21=0,"",1000000*Q21/TrRail_act!Q41)</f>
        <v>234390.49993368943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493057.12156705983</v>
      </c>
      <c r="C58" s="40">
        <f>IF(C23=0,"",1000000*C23/TrRail_act!C43)</f>
        <v>447948.9253381879</v>
      </c>
      <c r="D58" s="40">
        <f>IF(D23=0,"",1000000*D23/TrRail_act!D43)</f>
        <v>456201.75805788435</v>
      </c>
      <c r="E58" s="40">
        <f>IF(E23=0,"",1000000*E23/TrRail_act!E43)</f>
        <v>450201.25310576771</v>
      </c>
      <c r="F58" s="40">
        <f>IF(F23=0,"",1000000*F23/TrRail_act!F43)</f>
        <v>450317.34282351023</v>
      </c>
      <c r="G58" s="40">
        <f>IF(G23=0,"",1000000*G23/TrRail_act!G43)</f>
        <v>438057.46923060738</v>
      </c>
      <c r="H58" s="40">
        <f>IF(H23=0,"",1000000*H23/TrRail_act!H43)</f>
        <v>408046.78193272819</v>
      </c>
      <c r="I58" s="40">
        <f>IF(I23=0,"",1000000*I23/TrRail_act!I43)</f>
        <v>365705.91890428029</v>
      </c>
      <c r="J58" s="40">
        <f>IF(J23=0,"",1000000*J23/TrRail_act!J43)</f>
        <v>393197.4217659866</v>
      </c>
      <c r="K58" s="40">
        <f>IF(K23=0,"",1000000*K23/TrRail_act!K43)</f>
        <v>298768.7910628494</v>
      </c>
      <c r="L58" s="40">
        <f>IF(L23=0,"",1000000*L23/TrRail_act!L43)</f>
        <v>273808.62344616855</v>
      </c>
      <c r="M58" s="40">
        <f>IF(M23=0,"",1000000*M23/TrRail_act!M43)</f>
        <v>270652.86442971136</v>
      </c>
      <c r="N58" s="40">
        <f>IF(N23=0,"",1000000*N23/TrRail_act!N43)</f>
        <v>260873.18400465822</v>
      </c>
      <c r="O58" s="40">
        <f>IF(O23=0,"",1000000*O23/TrRail_act!O43)</f>
        <v>169626.98462422829</v>
      </c>
      <c r="P58" s="40">
        <f>IF(P23=0,"",1000000*P23/TrRail_act!P43)</f>
        <v>137022.84160296497</v>
      </c>
      <c r="Q58" s="40">
        <f>IF(Q23=0,"",1000000*Q23/TrRail_act!Q43)</f>
        <v>278306.19884701795</v>
      </c>
    </row>
    <row r="59" spans="1:17" ht="11.45" customHeight="1" x14ac:dyDescent="0.25">
      <c r="A59" s="116" t="s">
        <v>17</v>
      </c>
      <c r="B59" s="42">
        <f>IF(B24=0,"",1000000*B24/TrRail_act!B44)</f>
        <v>585239.28396142495</v>
      </c>
      <c r="C59" s="42">
        <f>IF(C24=0,"",1000000*C24/TrRail_act!C44)</f>
        <v>533232.75005225209</v>
      </c>
      <c r="D59" s="42">
        <f>IF(D24=0,"",1000000*D24/TrRail_act!D44)</f>
        <v>528143.04958361993</v>
      </c>
      <c r="E59" s="42">
        <f>IF(E24=0,"",1000000*E24/TrRail_act!E44)</f>
        <v>529702.10423048399</v>
      </c>
      <c r="F59" s="42">
        <f>IF(F24=0,"",1000000*F24/TrRail_act!F44)</f>
        <v>535146.24218754377</v>
      </c>
      <c r="G59" s="42">
        <f>IF(G24=0,"",1000000*G24/TrRail_act!G44)</f>
        <v>509736.01523337176</v>
      </c>
      <c r="H59" s="42">
        <f>IF(H24=0,"",1000000*H24/TrRail_act!H44)</f>
        <v>472351.43338074669</v>
      </c>
      <c r="I59" s="42">
        <f>IF(I24=0,"",1000000*I24/TrRail_act!I44)</f>
        <v>416229.52044104534</v>
      </c>
      <c r="J59" s="42">
        <f>IF(J24=0,"",1000000*J24/TrRail_act!J44)</f>
        <v>517349.52346400206</v>
      </c>
      <c r="K59" s="42">
        <f>IF(K24=0,"",1000000*K24/TrRail_act!K44)</f>
        <v>477406.5432431284</v>
      </c>
      <c r="L59" s="42">
        <f>IF(L24=0,"",1000000*L24/TrRail_act!L44)</f>
        <v>454565.16270561947</v>
      </c>
      <c r="M59" s="42">
        <f>IF(M24=0,"",1000000*M24/TrRail_act!M44)</f>
        <v>455921.08242886682</v>
      </c>
      <c r="N59" s="42">
        <f>IF(N24=0,"",1000000*N24/TrRail_act!N44)</f>
        <v>476133.7931562335</v>
      </c>
      <c r="O59" s="42">
        <f>IF(O24=0,"",1000000*O24/TrRail_act!O44)</f>
        <v>241677.33532865049</v>
      </c>
      <c r="P59" s="42">
        <f>IF(P24=0,"",1000000*P24/TrRail_act!P44)</f>
        <v>202248.30407103131</v>
      </c>
      <c r="Q59" s="42">
        <f>IF(Q24=0,"",1000000*Q24/TrRail_act!Q44)</f>
        <v>470820.46296765906</v>
      </c>
    </row>
    <row r="60" spans="1:17" ht="11.45" customHeight="1" x14ac:dyDescent="0.25">
      <c r="A60" s="93" t="s">
        <v>16</v>
      </c>
      <c r="B60" s="36">
        <f>IF(B25=0,"",1000000*B25/TrRail_act!B45)</f>
        <v>407754.22502302064</v>
      </c>
      <c r="C60" s="36">
        <f>IF(C25=0,"",1000000*C25/TrRail_act!C45)</f>
        <v>371444.31787410082</v>
      </c>
      <c r="D60" s="36">
        <f>IF(D25=0,"",1000000*D25/TrRail_act!D45)</f>
        <v>393510.06115688616</v>
      </c>
      <c r="E60" s="36">
        <f>IF(E25=0,"",1000000*E25/TrRail_act!E45)</f>
        <v>380921.93998280074</v>
      </c>
      <c r="F60" s="36">
        <f>IF(F25=0,"",1000000*F25/TrRail_act!F45)</f>
        <v>376395.01623485243</v>
      </c>
      <c r="G60" s="36">
        <f>IF(G25=0,"",1000000*G25/TrRail_act!G45)</f>
        <v>382001.17043357366</v>
      </c>
      <c r="H60" s="36">
        <f>IF(H25=0,"",1000000*H25/TrRail_act!H45)</f>
        <v>357757.24682594457</v>
      </c>
      <c r="I60" s="36">
        <f>IF(I25=0,"",1000000*I25/TrRail_act!I45)</f>
        <v>326193.87154860504</v>
      </c>
      <c r="J60" s="36">
        <f>IF(J25=0,"",1000000*J25/TrRail_act!J45)</f>
        <v>284144.9000042163</v>
      </c>
      <c r="K60" s="36">
        <f>IF(K25=0,"",1000000*K25/TrRail_act!K45)</f>
        <v>214277.96232893367</v>
      </c>
      <c r="L60" s="36">
        <f>IF(L25=0,"",1000000*L25/TrRail_act!L45)</f>
        <v>188315.66568832009</v>
      </c>
      <c r="M60" s="36">
        <f>IF(M25=0,"",1000000*M25/TrRail_act!M45)</f>
        <v>183026.00456524597</v>
      </c>
      <c r="N60" s="36">
        <f>IF(N25=0,"",1000000*N25/TrRail_act!N45)</f>
        <v>161740.00873748539</v>
      </c>
      <c r="O60" s="36">
        <f>IF(O25=0,"",1000000*O25/TrRail_act!O45)</f>
        <v>136876.82521312733</v>
      </c>
      <c r="P60" s="36">
        <f>IF(P25=0,"",1000000*P25/TrRail_act!P45)</f>
        <v>107374.90411748027</v>
      </c>
      <c r="Q60" s="36">
        <f>IF(Q25=0,"",1000000*Q25/TrRail_act!Q45)</f>
        <v>190799.71515581745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0.59158771339419458</v>
      </c>
      <c r="C63" s="32">
        <f t="shared" si="9"/>
        <v>0.59534002982196177</v>
      </c>
      <c r="D63" s="32">
        <f t="shared" si="9"/>
        <v>0.57553868168653977</v>
      </c>
      <c r="E63" s="32">
        <f t="shared" si="9"/>
        <v>0.55453489112581844</v>
      </c>
      <c r="F63" s="32">
        <f t="shared" si="9"/>
        <v>0.54841988750619408</v>
      </c>
      <c r="G63" s="32">
        <f t="shared" si="9"/>
        <v>0.5332522473705078</v>
      </c>
      <c r="H63" s="32">
        <f t="shared" si="9"/>
        <v>0.54911534852308941</v>
      </c>
      <c r="I63" s="32">
        <f t="shared" si="9"/>
        <v>0.56011794027304285</v>
      </c>
      <c r="J63" s="32">
        <f t="shared" si="9"/>
        <v>0.56110720781292445</v>
      </c>
      <c r="K63" s="32">
        <f t="shared" si="9"/>
        <v>0.68244785382476325</v>
      </c>
      <c r="L63" s="32">
        <f t="shared" si="9"/>
        <v>0.67134303418827035</v>
      </c>
      <c r="M63" s="32">
        <f t="shared" si="9"/>
        <v>0.63063209521305474</v>
      </c>
      <c r="N63" s="32">
        <f t="shared" si="9"/>
        <v>0.65674840757479014</v>
      </c>
      <c r="O63" s="32">
        <f t="shared" si="9"/>
        <v>0.70141947045603203</v>
      </c>
      <c r="P63" s="32">
        <f t="shared" si="9"/>
        <v>0.73280885228446413</v>
      </c>
      <c r="Q63" s="32">
        <f t="shared" si="9"/>
        <v>0.60512195214633568</v>
      </c>
    </row>
    <row r="64" spans="1:17" ht="11.45" customHeight="1" x14ac:dyDescent="0.25">
      <c r="A64" s="91" t="s">
        <v>21</v>
      </c>
      <c r="B64" s="119">
        <f t="shared" ref="B64:Q64" si="10">IF(B18=0,0,B18/B$16)</f>
        <v>2.1750493903742899E-2</v>
      </c>
      <c r="C64" s="119">
        <f t="shared" si="10"/>
        <v>2.6847951759987831E-2</v>
      </c>
      <c r="D64" s="119">
        <f t="shared" si="10"/>
        <v>2.5559613435500797E-2</v>
      </c>
      <c r="E64" s="119">
        <f t="shared" si="10"/>
        <v>2.9799690643047848E-2</v>
      </c>
      <c r="F64" s="119">
        <f t="shared" si="10"/>
        <v>2.7081646199688343E-2</v>
      </c>
      <c r="G64" s="119">
        <f t="shared" si="10"/>
        <v>2.6172509034710665E-2</v>
      </c>
      <c r="H64" s="119">
        <f t="shared" si="10"/>
        <v>2.7700206324733405E-2</v>
      </c>
      <c r="I64" s="119">
        <f t="shared" si="10"/>
        <v>2.9673031287105932E-2</v>
      </c>
      <c r="J64" s="119">
        <f t="shared" si="10"/>
        <v>2.9959920742587444E-2</v>
      </c>
      <c r="K64" s="119">
        <f t="shared" si="10"/>
        <v>5.1348138370050915E-2</v>
      </c>
      <c r="L64" s="119">
        <f t="shared" si="10"/>
        <v>7.5372063200650707E-2</v>
      </c>
      <c r="M64" s="119">
        <f t="shared" si="10"/>
        <v>8.0813433630544065E-2</v>
      </c>
      <c r="N64" s="119">
        <f t="shared" si="10"/>
        <v>9.0115079281769983E-2</v>
      </c>
      <c r="O64" s="119">
        <f t="shared" si="10"/>
        <v>0.11716734013140903</v>
      </c>
      <c r="P64" s="119">
        <f t="shared" si="10"/>
        <v>9.2954157318760389E-2</v>
      </c>
      <c r="Q64" s="119">
        <f t="shared" si="10"/>
        <v>6.8896265807225993E-2</v>
      </c>
    </row>
    <row r="65" spans="1:17" ht="11.45" customHeight="1" x14ac:dyDescent="0.25">
      <c r="A65" s="19" t="s">
        <v>20</v>
      </c>
      <c r="B65" s="30">
        <f t="shared" ref="B65:Q65" si="11">IF(B19=0,0,B19/B$16)</f>
        <v>0.56983721949045174</v>
      </c>
      <c r="C65" s="30">
        <f t="shared" si="11"/>
        <v>0.56849207806197388</v>
      </c>
      <c r="D65" s="30">
        <f t="shared" si="11"/>
        <v>0.54997906825103893</v>
      </c>
      <c r="E65" s="30">
        <f t="shared" si="11"/>
        <v>0.52473520048277056</v>
      </c>
      <c r="F65" s="30">
        <f t="shared" si="11"/>
        <v>0.52133824130650575</v>
      </c>
      <c r="G65" s="30">
        <f t="shared" si="11"/>
        <v>0.50707973833579711</v>
      </c>
      <c r="H65" s="30">
        <f t="shared" si="11"/>
        <v>0.52141514219835605</v>
      </c>
      <c r="I65" s="30">
        <f t="shared" si="11"/>
        <v>0.53044490898593677</v>
      </c>
      <c r="J65" s="30">
        <f t="shared" si="11"/>
        <v>0.53114728707033698</v>
      </c>
      <c r="K65" s="30">
        <f t="shared" si="11"/>
        <v>0.63109971545471233</v>
      </c>
      <c r="L65" s="30">
        <f t="shared" si="11"/>
        <v>0.59597097098761964</v>
      </c>
      <c r="M65" s="30">
        <f t="shared" si="11"/>
        <v>0.54981866158251058</v>
      </c>
      <c r="N65" s="30">
        <f t="shared" si="11"/>
        <v>0.56663332829302016</v>
      </c>
      <c r="O65" s="30">
        <f t="shared" si="11"/>
        <v>0.58425213032462298</v>
      </c>
      <c r="P65" s="30">
        <f t="shared" si="11"/>
        <v>0.6398546949657038</v>
      </c>
      <c r="Q65" s="30">
        <f t="shared" si="11"/>
        <v>0.53622568633910961</v>
      </c>
    </row>
    <row r="66" spans="1:17" ht="11.45" customHeight="1" x14ac:dyDescent="0.25">
      <c r="A66" s="62" t="s">
        <v>17</v>
      </c>
      <c r="B66" s="115">
        <f t="shared" ref="B66:Q66" si="12">IF(B20=0,0,B20/B$16)</f>
        <v>0.26698268168908479</v>
      </c>
      <c r="C66" s="115">
        <f t="shared" si="12"/>
        <v>0.24561682000110799</v>
      </c>
      <c r="D66" s="115">
        <f t="shared" si="12"/>
        <v>0.2228551048801492</v>
      </c>
      <c r="E66" s="115">
        <f t="shared" si="12"/>
        <v>0.18947718781900708</v>
      </c>
      <c r="F66" s="115">
        <f t="shared" si="12"/>
        <v>0.19717640371579384</v>
      </c>
      <c r="G66" s="115">
        <f t="shared" si="12"/>
        <v>0.21716747004560394</v>
      </c>
      <c r="H66" s="115">
        <f t="shared" si="12"/>
        <v>0.23199074933708552</v>
      </c>
      <c r="I66" s="115">
        <f t="shared" si="12"/>
        <v>0.21812551707063499</v>
      </c>
      <c r="J66" s="115">
        <f t="shared" si="12"/>
        <v>0.24958564318739451</v>
      </c>
      <c r="K66" s="115">
        <f t="shared" si="12"/>
        <v>0.23101053494977708</v>
      </c>
      <c r="L66" s="115">
        <f t="shared" si="12"/>
        <v>0.26982552374527879</v>
      </c>
      <c r="M66" s="115">
        <f t="shared" si="12"/>
        <v>0.25535215169937348</v>
      </c>
      <c r="N66" s="115">
        <f t="shared" si="12"/>
        <v>0.32963787393370036</v>
      </c>
      <c r="O66" s="115">
        <f t="shared" si="12"/>
        <v>0.34003432431818947</v>
      </c>
      <c r="P66" s="115">
        <f t="shared" si="12"/>
        <v>0.29890557418650621</v>
      </c>
      <c r="Q66" s="115">
        <f t="shared" si="12"/>
        <v>0.20068859343646472</v>
      </c>
    </row>
    <row r="67" spans="1:17" ht="11.45" customHeight="1" x14ac:dyDescent="0.25">
      <c r="A67" s="62" t="s">
        <v>16</v>
      </c>
      <c r="B67" s="115">
        <f t="shared" ref="B67:Q67" si="13">IF(B21=0,0,B21/B$16)</f>
        <v>0.3028545378013669</v>
      </c>
      <c r="C67" s="115">
        <f t="shared" si="13"/>
        <v>0.32287525806086598</v>
      </c>
      <c r="D67" s="115">
        <f t="shared" si="13"/>
        <v>0.32712396337088978</v>
      </c>
      <c r="E67" s="115">
        <f t="shared" si="13"/>
        <v>0.33525801266376359</v>
      </c>
      <c r="F67" s="115">
        <f t="shared" si="13"/>
        <v>0.32416183759071193</v>
      </c>
      <c r="G67" s="115">
        <f t="shared" si="13"/>
        <v>0.28991226829019323</v>
      </c>
      <c r="H67" s="115">
        <f t="shared" si="13"/>
        <v>0.28942439286127053</v>
      </c>
      <c r="I67" s="115">
        <f t="shared" si="13"/>
        <v>0.31231939191530184</v>
      </c>
      <c r="J67" s="115">
        <f t="shared" si="13"/>
        <v>0.28156164388294252</v>
      </c>
      <c r="K67" s="115">
        <f t="shared" si="13"/>
        <v>0.40008918050493525</v>
      </c>
      <c r="L67" s="115">
        <f t="shared" si="13"/>
        <v>0.32614544724234079</v>
      </c>
      <c r="M67" s="115">
        <f t="shared" si="13"/>
        <v>0.29446650988313705</v>
      </c>
      <c r="N67" s="115">
        <f t="shared" si="13"/>
        <v>0.23699545435931987</v>
      </c>
      <c r="O67" s="115">
        <f t="shared" si="13"/>
        <v>0.24421780600643353</v>
      </c>
      <c r="P67" s="115">
        <f t="shared" si="13"/>
        <v>0.34094912077919759</v>
      </c>
      <c r="Q67" s="115">
        <f t="shared" si="13"/>
        <v>0.33553709290264494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0.40841228660580536</v>
      </c>
      <c r="C69" s="32">
        <f t="shared" si="15"/>
        <v>0.40465997017803818</v>
      </c>
      <c r="D69" s="32">
        <f t="shared" si="15"/>
        <v>0.42446131831346029</v>
      </c>
      <c r="E69" s="32">
        <f t="shared" si="15"/>
        <v>0.44546510887418167</v>
      </c>
      <c r="F69" s="32">
        <f t="shared" si="15"/>
        <v>0.45158011249380586</v>
      </c>
      <c r="G69" s="32">
        <f t="shared" si="15"/>
        <v>0.46674775262949214</v>
      </c>
      <c r="H69" s="32">
        <f t="shared" si="15"/>
        <v>0.45088465147691054</v>
      </c>
      <c r="I69" s="32">
        <f t="shared" si="15"/>
        <v>0.43988205972695721</v>
      </c>
      <c r="J69" s="32">
        <f t="shared" si="15"/>
        <v>0.43889279218707555</v>
      </c>
      <c r="K69" s="32">
        <f t="shared" si="15"/>
        <v>0.31755214617523675</v>
      </c>
      <c r="L69" s="32">
        <f t="shared" si="15"/>
        <v>0.32865696581172965</v>
      </c>
      <c r="M69" s="32">
        <f t="shared" si="15"/>
        <v>0.36936790478694526</v>
      </c>
      <c r="N69" s="32">
        <f t="shared" si="15"/>
        <v>0.34325159242520986</v>
      </c>
      <c r="O69" s="32">
        <f t="shared" si="15"/>
        <v>0.29858052954396797</v>
      </c>
      <c r="P69" s="32">
        <f t="shared" si="15"/>
        <v>0.26719114771553576</v>
      </c>
      <c r="Q69" s="32">
        <f t="shared" si="15"/>
        <v>0.39487804785366437</v>
      </c>
    </row>
    <row r="70" spans="1:17" ht="11.45" customHeight="1" x14ac:dyDescent="0.25">
      <c r="A70" s="116" t="s">
        <v>17</v>
      </c>
      <c r="B70" s="115">
        <f t="shared" ref="B70:Q70" si="16">IF(B24=0,0,B24/B$16)</f>
        <v>0.23298985566318414</v>
      </c>
      <c r="C70" s="115">
        <f t="shared" si="16"/>
        <v>0.22778162447981332</v>
      </c>
      <c r="D70" s="115">
        <f t="shared" si="16"/>
        <v>0.22881857264208624</v>
      </c>
      <c r="E70" s="115">
        <f t="shared" si="16"/>
        <v>0.24406035101052739</v>
      </c>
      <c r="F70" s="115">
        <f t="shared" si="16"/>
        <v>0.24988900851174195</v>
      </c>
      <c r="G70" s="115">
        <f t="shared" si="16"/>
        <v>0.23834799341805168</v>
      </c>
      <c r="H70" s="115">
        <f t="shared" si="16"/>
        <v>0.2290528853979118</v>
      </c>
      <c r="I70" s="115">
        <f t="shared" si="16"/>
        <v>0.21971118880194465</v>
      </c>
      <c r="J70" s="115">
        <f t="shared" si="16"/>
        <v>0.27004142863580988</v>
      </c>
      <c r="K70" s="115">
        <f t="shared" si="16"/>
        <v>0.16293325584636073</v>
      </c>
      <c r="L70" s="115">
        <f t="shared" si="16"/>
        <v>0.17519972289030109</v>
      </c>
      <c r="M70" s="115">
        <f t="shared" si="16"/>
        <v>0.19979184139430889</v>
      </c>
      <c r="N70" s="115">
        <f t="shared" si="16"/>
        <v>0.19754097529396086</v>
      </c>
      <c r="O70" s="115">
        <f t="shared" si="16"/>
        <v>0.13293902448853193</v>
      </c>
      <c r="P70" s="115">
        <f t="shared" si="16"/>
        <v>0.12324349506276538</v>
      </c>
      <c r="Q70" s="115">
        <f t="shared" si="16"/>
        <v>0.20875912268175009</v>
      </c>
    </row>
    <row r="71" spans="1:17" ht="11.45" customHeight="1" x14ac:dyDescent="0.25">
      <c r="A71" s="93" t="s">
        <v>16</v>
      </c>
      <c r="B71" s="28">
        <f t="shared" ref="B71:Q71" si="17">IF(B25=0,0,B25/B$16)</f>
        <v>0.17542243094262125</v>
      </c>
      <c r="C71" s="28">
        <f t="shared" si="17"/>
        <v>0.17687834569822489</v>
      </c>
      <c r="D71" s="28">
        <f t="shared" si="17"/>
        <v>0.19564274567137399</v>
      </c>
      <c r="E71" s="28">
        <f t="shared" si="17"/>
        <v>0.20140475786365433</v>
      </c>
      <c r="F71" s="28">
        <f t="shared" si="17"/>
        <v>0.20169110398206397</v>
      </c>
      <c r="G71" s="28">
        <f t="shared" si="17"/>
        <v>0.22839975921144046</v>
      </c>
      <c r="H71" s="28">
        <f t="shared" si="17"/>
        <v>0.22183176607899877</v>
      </c>
      <c r="I71" s="28">
        <f t="shared" si="17"/>
        <v>0.22017087092501259</v>
      </c>
      <c r="J71" s="28">
        <f t="shared" si="17"/>
        <v>0.16885136355126565</v>
      </c>
      <c r="K71" s="28">
        <f t="shared" si="17"/>
        <v>0.15461889032887605</v>
      </c>
      <c r="L71" s="28">
        <f t="shared" si="17"/>
        <v>0.15345724292142857</v>
      </c>
      <c r="M71" s="28">
        <f t="shared" si="17"/>
        <v>0.16957606339263637</v>
      </c>
      <c r="N71" s="28">
        <f t="shared" si="17"/>
        <v>0.14571061713124897</v>
      </c>
      <c r="O71" s="28">
        <f t="shared" si="17"/>
        <v>0.16564150505543604</v>
      </c>
      <c r="P71" s="28">
        <f t="shared" si="17"/>
        <v>0.14394765265277035</v>
      </c>
      <c r="Q71" s="28">
        <f t="shared" si="17"/>
        <v>0.18611892517191428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2018-07-16T15:35:53Z</dcterms:created>
  <dcterms:modified xsi:type="dcterms:W3CDTF">2018-07-16T15:35:53Z</dcterms:modified>
</cp:coreProperties>
</file>