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H107" i="8"/>
  <c r="G107" i="8"/>
  <c r="I107" i="8"/>
  <c r="F107" i="8"/>
  <c r="E107" i="8"/>
  <c r="D107" i="8"/>
  <c r="C107" i="8"/>
  <c r="B107" i="8"/>
  <c r="B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D100" i="8" s="1"/>
  <c r="C101" i="8"/>
  <c r="C100" i="8" s="1"/>
  <c r="P94" i="8"/>
  <c r="M94" i="8"/>
  <c r="L94" i="8"/>
  <c r="L85" i="8" s="1"/>
  <c r="K94" i="8"/>
  <c r="K85" i="8" s="1"/>
  <c r="J94" i="8"/>
  <c r="I94" i="8"/>
  <c r="H94" i="8"/>
  <c r="G94" i="8"/>
  <c r="F94" i="8"/>
  <c r="E94" i="8"/>
  <c r="D94" i="8"/>
  <c r="C94" i="8"/>
  <c r="B94" i="8"/>
  <c r="Q94" i="8"/>
  <c r="O94" i="8"/>
  <c r="N94" i="8"/>
  <c r="N204" i="8" s="1"/>
  <c r="Q87" i="8"/>
  <c r="Q85" i="8" s="1"/>
  <c r="P87" i="8"/>
  <c r="O87" i="8"/>
  <c r="O85" i="8" s="1"/>
  <c r="E87" i="8"/>
  <c r="D87" i="8"/>
  <c r="C87" i="8"/>
  <c r="B87" i="8"/>
  <c r="N87" i="8"/>
  <c r="N197" i="8" s="1"/>
  <c r="M87" i="8"/>
  <c r="M197" i="8" s="1"/>
  <c r="L87" i="8"/>
  <c r="K87" i="8"/>
  <c r="J87" i="8"/>
  <c r="J197" i="8" s="1"/>
  <c r="I87" i="8"/>
  <c r="I197" i="8" s="1"/>
  <c r="H87" i="8"/>
  <c r="G87" i="8"/>
  <c r="F87" i="8"/>
  <c r="F197" i="8" s="1"/>
  <c r="M85" i="8"/>
  <c r="I85" i="8"/>
  <c r="L80" i="8"/>
  <c r="H80" i="8"/>
  <c r="D80" i="8"/>
  <c r="Q80" i="8"/>
  <c r="O80" i="8"/>
  <c r="M80" i="8"/>
  <c r="B80" i="8"/>
  <c r="Q192" i="8"/>
  <c r="O192" i="8"/>
  <c r="M192" i="8"/>
  <c r="K192" i="8"/>
  <c r="I192" i="8"/>
  <c r="G192" i="8"/>
  <c r="E192" i="8"/>
  <c r="C192" i="8"/>
  <c r="P84" i="9"/>
  <c r="M191" i="8"/>
  <c r="I191" i="8"/>
  <c r="H84" i="9"/>
  <c r="E191" i="8"/>
  <c r="I189" i="8"/>
  <c r="E189" i="8"/>
  <c r="P24" i="8"/>
  <c r="C188" i="8"/>
  <c r="Q187" i="8"/>
  <c r="O23" i="8"/>
  <c r="L80" i="9"/>
  <c r="K23" i="8"/>
  <c r="K214" i="8" s="1"/>
  <c r="D80" i="9"/>
  <c r="N22" i="8"/>
  <c r="K79" i="9"/>
  <c r="J22" i="8"/>
  <c r="J213" i="8" s="1"/>
  <c r="E185" i="8"/>
  <c r="C185" i="8"/>
  <c r="M18" i="8"/>
  <c r="M209" i="8" s="1"/>
  <c r="J18" i="8"/>
  <c r="P17" i="8"/>
  <c r="I17" i="8"/>
  <c r="K180" i="8"/>
  <c r="J180" i="8"/>
  <c r="I180" i="8"/>
  <c r="H16" i="8"/>
  <c r="E180" i="8"/>
  <c r="C180" i="8"/>
  <c r="P15" i="8"/>
  <c r="I179" i="8"/>
  <c r="F179" i="8"/>
  <c r="E179" i="8"/>
  <c r="Q178" i="8"/>
  <c r="C14" i="8"/>
  <c r="C205" i="8" s="1"/>
  <c r="Q12" i="8"/>
  <c r="K12" i="8"/>
  <c r="E176" i="8"/>
  <c r="D176" i="8"/>
  <c r="Q175" i="8"/>
  <c r="P11" i="8"/>
  <c r="P202" i="8" s="1"/>
  <c r="M175" i="8"/>
  <c r="L68" i="9"/>
  <c r="I175" i="8"/>
  <c r="H175" i="8"/>
  <c r="G175" i="8"/>
  <c r="F11" i="8"/>
  <c r="F202" i="8" s="1"/>
  <c r="D175" i="8"/>
  <c r="C175" i="8"/>
  <c r="O67" i="9"/>
  <c r="J10" i="8"/>
  <c r="G174" i="8"/>
  <c r="E174" i="8"/>
  <c r="C174" i="8"/>
  <c r="H9" i="8"/>
  <c r="Q172" i="8"/>
  <c r="K172" i="8"/>
  <c r="P64" i="9"/>
  <c r="O7" i="8"/>
  <c r="M171" i="8"/>
  <c r="J171" i="8"/>
  <c r="H64" i="9"/>
  <c r="G7" i="8"/>
  <c r="G198" i="8" s="1"/>
  <c r="F171" i="8"/>
  <c r="D171" i="8"/>
  <c r="N62" i="9"/>
  <c r="J219" i="8"/>
  <c r="H165" i="8"/>
  <c r="G165" i="8"/>
  <c r="F219" i="8"/>
  <c r="D165" i="8"/>
  <c r="Q218" i="8"/>
  <c r="M218" i="8"/>
  <c r="E218" i="8"/>
  <c r="C164" i="8"/>
  <c r="P163" i="8"/>
  <c r="I217" i="8"/>
  <c r="D163" i="8"/>
  <c r="M19" i="8"/>
  <c r="I19" i="8"/>
  <c r="Q204" i="8"/>
  <c r="G11" i="8"/>
  <c r="G202" i="8" s="1"/>
  <c r="Q196" i="8"/>
  <c r="O196" i="8"/>
  <c r="M196" i="8"/>
  <c r="K196" i="8"/>
  <c r="G196" i="8"/>
  <c r="E196" i="8"/>
  <c r="C196" i="8"/>
  <c r="D85" i="8" l="1"/>
  <c r="J85" i="8"/>
  <c r="J84" i="8" s="1"/>
  <c r="F100" i="8"/>
  <c r="B100" i="8"/>
  <c r="I100" i="8"/>
  <c r="B85" i="8"/>
  <c r="B84" i="8" s="1"/>
  <c r="C85" i="8"/>
  <c r="C84" i="8" s="1"/>
  <c r="P85" i="8"/>
  <c r="E100" i="8"/>
  <c r="N85" i="8"/>
  <c r="I84" i="8"/>
  <c r="Q100" i="8"/>
  <c r="Q84" i="8" s="1"/>
  <c r="G100" i="8"/>
  <c r="K100" i="8"/>
  <c r="K84" i="8" s="1"/>
  <c r="H100" i="8"/>
  <c r="J100" i="8"/>
  <c r="L100" i="8"/>
  <c r="L84" i="8" s="1"/>
  <c r="M100" i="8"/>
  <c r="M84" i="8" s="1"/>
  <c r="D84" i="8"/>
  <c r="F85" i="8"/>
  <c r="N100" i="8"/>
  <c r="N84" i="8" s="1"/>
  <c r="G85" i="8"/>
  <c r="O100" i="8"/>
  <c r="O84" i="8" s="1"/>
  <c r="E85" i="8"/>
  <c r="E84" i="8" s="1"/>
  <c r="H85" i="8"/>
  <c r="H84" i="8" s="1"/>
  <c r="P100" i="8"/>
  <c r="P84" i="8" s="1"/>
  <c r="O180" i="8"/>
  <c r="M204" i="8"/>
  <c r="K177" i="8"/>
  <c r="E81" i="9"/>
  <c r="G188" i="8"/>
  <c r="B82" i="11"/>
  <c r="H179" i="8"/>
  <c r="O177" i="8"/>
  <c r="J62" i="9"/>
  <c r="O204" i="8"/>
  <c r="Q197" i="8"/>
  <c r="I196" i="8"/>
  <c r="N179" i="8"/>
  <c r="Q191" i="8"/>
  <c r="O198" i="8"/>
  <c r="E170" i="8"/>
  <c r="Q174" i="8"/>
  <c r="E178" i="8"/>
  <c r="Q217" i="8"/>
  <c r="J211" i="8"/>
  <c r="J173" i="8"/>
  <c r="G71" i="9"/>
  <c r="P206" i="8"/>
  <c r="P215" i="8"/>
  <c r="K203" i="8"/>
  <c r="E187" i="8"/>
  <c r="D12" i="8"/>
  <c r="D203" i="8" s="1"/>
  <c r="C204" i="8"/>
  <c r="E184" i="8"/>
  <c r="I170" i="8"/>
  <c r="E80" i="8"/>
  <c r="F204" i="8"/>
  <c r="O176" i="8"/>
  <c r="N211" i="8"/>
  <c r="G164" i="8"/>
  <c r="B165" i="8"/>
  <c r="E172" i="8"/>
  <c r="Q203" i="8"/>
  <c r="G80" i="8"/>
  <c r="I178" i="8"/>
  <c r="G204" i="8"/>
  <c r="O157" i="8"/>
  <c r="C169" i="8"/>
  <c r="I184" i="8"/>
  <c r="C79" i="9"/>
  <c r="I210" i="8"/>
  <c r="M210" i="8"/>
  <c r="G176" i="8"/>
  <c r="N219" i="8"/>
  <c r="I204" i="8"/>
  <c r="I218" i="8"/>
  <c r="M170" i="8"/>
  <c r="G172" i="8"/>
  <c r="I80" i="8"/>
  <c r="C170" i="8"/>
  <c r="J204" i="8"/>
  <c r="Q19" i="8"/>
  <c r="M179" i="8"/>
  <c r="K204" i="8"/>
  <c r="L24" i="8"/>
  <c r="L215" i="8" s="1"/>
  <c r="O170" i="8"/>
  <c r="I172" i="8"/>
  <c r="O71" i="9"/>
  <c r="E204" i="8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K70" i="9" s="1"/>
  <c r="F43" i="9"/>
  <c r="F77" i="9" s="1"/>
  <c r="J43" i="9"/>
  <c r="J77" i="9" s="1"/>
  <c r="N43" i="9"/>
  <c r="N42" i="9" s="1"/>
  <c r="M43" i="9"/>
  <c r="M77" i="9" s="1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K46" i="8"/>
  <c r="O46" i="8"/>
  <c r="D185" i="8"/>
  <c r="H185" i="8"/>
  <c r="P185" i="8"/>
  <c r="D189" i="8"/>
  <c r="H189" i="8"/>
  <c r="L189" i="8"/>
  <c r="B51" i="10"/>
  <c r="F5" i="9"/>
  <c r="F4" i="9" s="1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8" i="8"/>
  <c r="N199" i="8" s="1"/>
  <c r="N172" i="8"/>
  <c r="D10" i="8"/>
  <c r="D201" i="8" s="1"/>
  <c r="D174" i="8"/>
  <c r="E175" i="8"/>
  <c r="F176" i="8"/>
  <c r="J176" i="8"/>
  <c r="H14" i="8"/>
  <c r="H205" i="8" s="1"/>
  <c r="H178" i="8"/>
  <c r="F180" i="8"/>
  <c r="N180" i="8"/>
  <c r="O181" i="8"/>
  <c r="O17" i="8"/>
  <c r="O208" i="8" s="1"/>
  <c r="L182" i="8"/>
  <c r="P182" i="8"/>
  <c r="P18" i="8"/>
  <c r="P209" i="8" s="1"/>
  <c r="Q184" i="8"/>
  <c r="Q46" i="8"/>
  <c r="Q183" i="8" s="1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157" i="8"/>
  <c r="E163" i="8"/>
  <c r="E217" i="8"/>
  <c r="M217" i="8"/>
  <c r="M163" i="8"/>
  <c r="F164" i="8"/>
  <c r="F218" i="8"/>
  <c r="J218" i="8"/>
  <c r="N218" i="8"/>
  <c r="N164" i="8"/>
  <c r="O219" i="8"/>
  <c r="O165" i="8"/>
  <c r="G156" i="8"/>
  <c r="I186" i="8"/>
  <c r="I22" i="8"/>
  <c r="I213" i="8" s="1"/>
  <c r="F187" i="8"/>
  <c r="J187" i="8"/>
  <c r="K188" i="8"/>
  <c r="E46" i="8"/>
  <c r="E183" i="8" s="1"/>
  <c r="F191" i="8"/>
  <c r="J191" i="8"/>
  <c r="N191" i="8"/>
  <c r="G51" i="11"/>
  <c r="G128" i="8"/>
  <c r="G47" i="11" s="1"/>
  <c r="J209" i="8"/>
  <c r="L25" i="8"/>
  <c r="L216" i="8" s="1"/>
  <c r="Q171" i="8"/>
  <c r="J4" i="9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J46" i="8"/>
  <c r="N46" i="8"/>
  <c r="J188" i="8"/>
  <c r="D46" i="8"/>
  <c r="D183" i="8" s="1"/>
  <c r="H46" i="8"/>
  <c r="H183" i="8" s="1"/>
  <c r="P46" i="8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N75" i="11" s="1"/>
  <c r="J190" i="8"/>
  <c r="N190" i="8"/>
  <c r="H60" i="8"/>
  <c r="G67" i="8"/>
  <c r="K67" i="8"/>
  <c r="O67" i="8"/>
  <c r="O58" i="8" s="1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Q210" i="8"/>
  <c r="Q156" i="8"/>
  <c r="H19" i="8"/>
  <c r="H217" i="8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N11" i="8"/>
  <c r="N202" i="8" s="1"/>
  <c r="G12" i="8"/>
  <c r="G203" i="8" s="1"/>
  <c r="O12" i="8"/>
  <c r="O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M67" i="8"/>
  <c r="Q67" i="8"/>
  <c r="C74" i="8"/>
  <c r="C73" i="8" s="1"/>
  <c r="G74" i="8"/>
  <c r="K74" i="8"/>
  <c r="K73" i="8" s="1"/>
  <c r="O74" i="8"/>
  <c r="O73" i="8" s="1"/>
  <c r="D74" i="8"/>
  <c r="D73" i="8" s="1"/>
  <c r="H74" i="8"/>
  <c r="H73" i="8" s="1"/>
  <c r="L74" i="8"/>
  <c r="L73" i="8" s="1"/>
  <c r="P74" i="8"/>
  <c r="E74" i="8"/>
  <c r="E73" i="8" s="1"/>
  <c r="I74" i="8"/>
  <c r="M74" i="8"/>
  <c r="M73" i="8" s="1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H7" i="8"/>
  <c r="H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L18" i="8"/>
  <c r="L209" i="8" s="1"/>
  <c r="M46" i="8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J80" i="8"/>
  <c r="N80" i="8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N5" i="10"/>
  <c r="N4" i="10" s="1"/>
  <c r="G5" i="10"/>
  <c r="K48" i="10"/>
  <c r="O48" i="10"/>
  <c r="L49" i="10"/>
  <c r="P5" i="10"/>
  <c r="P49" i="10"/>
  <c r="I51" i="10"/>
  <c r="M51" i="10"/>
  <c r="Q51" i="10"/>
  <c r="J50" i="10"/>
  <c r="F51" i="10"/>
  <c r="B76" i="11"/>
  <c r="B5" i="9"/>
  <c r="B10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F33" i="10" s="1"/>
  <c r="J34" i="10"/>
  <c r="J33" i="10" s="1"/>
  <c r="N51" i="10"/>
  <c r="J51" i="10"/>
  <c r="C5" i="9"/>
  <c r="G5" i="9"/>
  <c r="K5" i="9"/>
  <c r="O5" i="9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L34" i="10"/>
  <c r="P34" i="10"/>
  <c r="E34" i="10"/>
  <c r="I34" i="10"/>
  <c r="M34" i="10"/>
  <c r="Q34" i="10"/>
  <c r="E40" i="10"/>
  <c r="I40" i="10"/>
  <c r="M40" i="10"/>
  <c r="Q40" i="10"/>
  <c r="B5" i="10"/>
  <c r="B50" i="10"/>
  <c r="B10" i="10"/>
  <c r="C5" i="10"/>
  <c r="C50" i="10"/>
  <c r="G50" i="10"/>
  <c r="K5" i="10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D48" i="10"/>
  <c r="E49" i="10"/>
  <c r="D62" i="11"/>
  <c r="P62" i="11"/>
  <c r="D5" i="9"/>
  <c r="H5" i="9"/>
  <c r="L5" i="9"/>
  <c r="P5" i="9"/>
  <c r="E5" i="9"/>
  <c r="I5" i="9"/>
  <c r="I4" i="9" s="1"/>
  <c r="M5" i="9"/>
  <c r="Q5" i="9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O40" i="10"/>
  <c r="E48" i="10"/>
  <c r="I48" i="10"/>
  <c r="M48" i="10"/>
  <c r="Q48" i="10"/>
  <c r="F49" i="10"/>
  <c r="J49" i="10"/>
  <c r="N49" i="10"/>
  <c r="D76" i="11"/>
  <c r="H76" i="11"/>
  <c r="L76" i="11"/>
  <c r="P76" i="11"/>
  <c r="E76" i="11"/>
  <c r="I76" i="11"/>
  <c r="M76" i="11"/>
  <c r="Q76" i="11"/>
  <c r="F62" i="11"/>
  <c r="J62" i="11"/>
  <c r="N62" i="11"/>
  <c r="C62" i="11"/>
  <c r="G62" i="11"/>
  <c r="K62" i="11"/>
  <c r="O62" i="11"/>
  <c r="D69" i="11"/>
  <c r="H69" i="11"/>
  <c r="H60" i="11" s="1"/>
  <c r="L69" i="11"/>
  <c r="P69" i="11"/>
  <c r="B62" i="11"/>
  <c r="E69" i="11"/>
  <c r="I69" i="11"/>
  <c r="M69" i="11"/>
  <c r="Q69" i="11"/>
  <c r="F69" i="11"/>
  <c r="J69" i="11"/>
  <c r="N69" i="11"/>
  <c r="C76" i="11"/>
  <c r="C75" i="11" s="1"/>
  <c r="G76" i="11"/>
  <c r="K76" i="11"/>
  <c r="O76" i="11"/>
  <c r="O75" i="11" s="1"/>
  <c r="Q58" i="8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F16" i="8"/>
  <c r="F207" i="8" s="1"/>
  <c r="O21" i="8"/>
  <c r="O212" i="8" s="1"/>
  <c r="P22" i="8"/>
  <c r="P213" i="8" s="1"/>
  <c r="D21" i="8"/>
  <c r="D212" i="8" s="1"/>
  <c r="H21" i="8"/>
  <c r="H212" i="8" s="1"/>
  <c r="M22" i="8"/>
  <c r="M213" i="8" s="1"/>
  <c r="Q22" i="8"/>
  <c r="Q213" i="8" s="1"/>
  <c r="J23" i="8"/>
  <c r="J214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L21" i="8"/>
  <c r="L212" i="8" s="1"/>
  <c r="D25" i="8"/>
  <c r="D216" i="8" s="1"/>
  <c r="G21" i="8"/>
  <c r="G212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I183" i="8" s="1"/>
  <c r="L10" i="8"/>
  <c r="L201" i="8" s="1"/>
  <c r="I7" i="8"/>
  <c r="I198" i="8" s="1"/>
  <c r="N16" i="8"/>
  <c r="N207" i="8" s="1"/>
  <c r="I23" i="8"/>
  <c r="I214" i="8" s="1"/>
  <c r="H22" i="8"/>
  <c r="H213" i="8" s="1"/>
  <c r="J19" i="8"/>
  <c r="N19" i="8"/>
  <c r="O19" i="8"/>
  <c r="N73" i="8" l="1"/>
  <c r="F183" i="8"/>
  <c r="N4" i="9"/>
  <c r="F84" i="8"/>
  <c r="K75" i="11"/>
  <c r="I60" i="11"/>
  <c r="M183" i="8"/>
  <c r="M58" i="8"/>
  <c r="M57" i="8" s="1"/>
  <c r="G183" i="8"/>
  <c r="G75" i="11"/>
  <c r="E60" i="11"/>
  <c r="F73" i="8"/>
  <c r="G58" i="8"/>
  <c r="G84" i="8"/>
  <c r="J73" i="8"/>
  <c r="P73" i="8"/>
  <c r="K183" i="8"/>
  <c r="F75" i="11"/>
  <c r="H33" i="10"/>
  <c r="B75" i="11"/>
  <c r="I73" i="8"/>
  <c r="I57" i="8" s="1"/>
  <c r="I58" i="8"/>
  <c r="N76" i="9"/>
  <c r="M75" i="11"/>
  <c r="P75" i="11"/>
  <c r="L75" i="11"/>
  <c r="J75" i="11"/>
  <c r="Q60" i="11"/>
  <c r="Q59" i="11" s="1"/>
  <c r="Q75" i="11"/>
  <c r="H75" i="11"/>
  <c r="H59" i="11" s="1"/>
  <c r="M60" i="11"/>
  <c r="C4" i="10"/>
  <c r="K4" i="10"/>
  <c r="Q4" i="10"/>
  <c r="N77" i="9"/>
  <c r="P183" i="8"/>
  <c r="N183" i="8"/>
  <c r="J183" i="8"/>
  <c r="H58" i="8"/>
  <c r="H57" i="8" s="1"/>
  <c r="G210" i="8"/>
  <c r="O183" i="8"/>
  <c r="Q42" i="9"/>
  <c r="Q76" i="9" s="1"/>
  <c r="G73" i="8"/>
  <c r="M59" i="11"/>
  <c r="P33" i="10"/>
  <c r="H4" i="10"/>
  <c r="K33" i="10"/>
  <c r="O4" i="9"/>
  <c r="O60" i="11"/>
  <c r="O59" i="11" s="1"/>
  <c r="K4" i="9"/>
  <c r="K58" i="8"/>
  <c r="K57" i="8" s="1"/>
  <c r="C58" i="8"/>
  <c r="C57" i="8" s="1"/>
  <c r="L60" i="11"/>
  <c r="K60" i="11"/>
  <c r="O33" i="10"/>
  <c r="Q112" i="8"/>
  <c r="G60" i="11"/>
  <c r="G59" i="11" s="1"/>
  <c r="C4" i="9"/>
  <c r="C127" i="8"/>
  <c r="C46" i="11" s="1"/>
  <c r="G4" i="10"/>
  <c r="I42" i="9"/>
  <c r="I76" i="9" s="1"/>
  <c r="Q4" i="9"/>
  <c r="Q47" i="10" s="1"/>
  <c r="P58" i="8"/>
  <c r="D58" i="8"/>
  <c r="D57" i="8" s="1"/>
  <c r="O4" i="10"/>
  <c r="O47" i="10" s="1"/>
  <c r="M4" i="9"/>
  <c r="J4" i="10"/>
  <c r="J47" i="10" s="1"/>
  <c r="L183" i="8"/>
  <c r="J60" i="11"/>
  <c r="C112" i="8"/>
  <c r="C33" i="10"/>
  <c r="J127" i="8"/>
  <c r="J46" i="11" s="1"/>
  <c r="E75" i="11"/>
  <c r="D75" i="11"/>
  <c r="N47" i="10"/>
  <c r="G57" i="8"/>
  <c r="E58" i="8"/>
  <c r="E57" i="8" s="1"/>
  <c r="C60" i="11"/>
  <c r="C59" i="11" s="1"/>
  <c r="F42" i="9"/>
  <c r="F76" i="9" s="1"/>
  <c r="I156" i="8"/>
  <c r="L58" i="8"/>
  <c r="L57" i="8" s="1"/>
  <c r="I112" i="8"/>
  <c r="E4" i="9"/>
  <c r="J112" i="8"/>
  <c r="E42" i="9"/>
  <c r="E76" i="9" s="1"/>
  <c r="N60" i="11"/>
  <c r="N59" i="11" s="1"/>
  <c r="D33" i="10"/>
  <c r="B4" i="9"/>
  <c r="G33" i="10"/>
  <c r="O112" i="8"/>
  <c r="M42" i="9"/>
  <c r="M76" i="9" s="1"/>
  <c r="F60" i="11"/>
  <c r="F59" i="11" s="1"/>
  <c r="B4" i="10"/>
  <c r="L33" i="10"/>
  <c r="J58" i="8"/>
  <c r="F127" i="8"/>
  <c r="F46" i="11" s="1"/>
  <c r="O42" i="9"/>
  <c r="O76" i="9" s="1"/>
  <c r="J57" i="8"/>
  <c r="M156" i="8"/>
  <c r="M4" i="10"/>
  <c r="I75" i="11"/>
  <c r="I59" i="11" s="1"/>
  <c r="D60" i="11"/>
  <c r="E4" i="10"/>
  <c r="G4" i="9"/>
  <c r="F4" i="10"/>
  <c r="F47" i="10" s="1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O57" i="8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C42" i="9"/>
  <c r="C76" i="9" s="1"/>
  <c r="P4" i="9"/>
  <c r="P60" i="11"/>
  <c r="I4" i="10"/>
  <c r="I47" i="10" s="1"/>
  <c r="E33" i="10"/>
  <c r="P42" i="9"/>
  <c r="P76" i="9" s="1"/>
  <c r="P77" i="9"/>
  <c r="H42" i="9"/>
  <c r="H76" i="9" s="1"/>
  <c r="H77" i="9"/>
  <c r="P4" i="10"/>
  <c r="P47" i="10" s="1"/>
  <c r="E210" i="8"/>
  <c r="E156" i="8"/>
  <c r="F58" i="8"/>
  <c r="F57" i="8" s="1"/>
  <c r="L127" i="8"/>
  <c r="L46" i="11" s="1"/>
  <c r="L47" i="11"/>
  <c r="K112" i="8"/>
  <c r="K33" i="11"/>
  <c r="P57" i="8"/>
  <c r="P59" i="11" l="1"/>
  <c r="M47" i="10"/>
  <c r="E59" i="11"/>
  <c r="J59" i="11"/>
  <c r="C47" i="10"/>
  <c r="K59" i="11"/>
  <c r="K47" i="10"/>
  <c r="L59" i="11"/>
  <c r="H47" i="10"/>
  <c r="B47" i="10"/>
  <c r="E47" i="10"/>
  <c r="C111" i="8"/>
  <c r="O111" i="8"/>
  <c r="K111" i="8"/>
  <c r="G47" i="10"/>
  <c r="J111" i="8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J144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12" i="4"/>
  <c r="B16" i="4"/>
  <c r="B21" i="4"/>
  <c r="B13" i="4"/>
  <c r="B17" i="4"/>
  <c r="B9" i="4"/>
  <c r="B15" i="4"/>
  <c r="B7" i="4"/>
  <c r="B4" i="4"/>
  <c r="B6" i="4"/>
  <c r="B11" i="4"/>
  <c r="B8" i="4"/>
  <c r="B22" i="4"/>
  <c r="B20" i="4"/>
  <c r="B18" i="4"/>
  <c r="J139" i="11" l="1"/>
  <c r="P137" i="11"/>
  <c r="H134" i="11"/>
  <c r="P133" i="11"/>
  <c r="P132" i="11"/>
  <c r="P130" i="11"/>
  <c r="P127" i="11"/>
  <c r="L208" i="11"/>
  <c r="H208" i="11"/>
  <c r="H127" i="11"/>
  <c r="D208" i="11"/>
  <c r="P126" i="11"/>
  <c r="P125" i="11"/>
  <c r="P124" i="11"/>
  <c r="P123" i="11"/>
  <c r="H120" i="11"/>
  <c r="D201" i="11"/>
  <c r="H119" i="11"/>
  <c r="H118" i="11"/>
  <c r="I139" i="11"/>
  <c r="Q138" i="11"/>
  <c r="C138" i="11"/>
  <c r="K137" i="11"/>
  <c r="K134" i="11"/>
  <c r="K133" i="11"/>
  <c r="C132" i="11"/>
  <c r="O127" i="11"/>
  <c r="G127" i="11"/>
  <c r="G126" i="11"/>
  <c r="O124" i="11"/>
  <c r="G120" i="11"/>
  <c r="G119" i="11"/>
  <c r="O118" i="11"/>
  <c r="G118" i="11"/>
  <c r="O117" i="11"/>
  <c r="G117" i="11"/>
  <c r="L220" i="11"/>
  <c r="H139" i="11"/>
  <c r="D220" i="11"/>
  <c r="K138" i="11"/>
  <c r="J137" i="11"/>
  <c r="J134" i="11"/>
  <c r="F133" i="11"/>
  <c r="J132" i="11"/>
  <c r="J130" i="11"/>
  <c r="J127" i="11"/>
  <c r="J126" i="11"/>
  <c r="J125" i="11"/>
  <c r="J120" i="11"/>
  <c r="N119" i="11"/>
  <c r="J118" i="11"/>
  <c r="N117" i="11"/>
  <c r="J117" i="11"/>
  <c r="C139" i="11"/>
  <c r="J138" i="11"/>
  <c r="Q134" i="11"/>
  <c r="E134" i="11"/>
  <c r="M133" i="11"/>
  <c r="M132" i="11"/>
  <c r="M130" i="11"/>
  <c r="M127" i="11"/>
  <c r="Q126" i="11"/>
  <c r="M126" i="11"/>
  <c r="Q124" i="11"/>
  <c r="Q120" i="11"/>
  <c r="Q119" i="11"/>
  <c r="Q118" i="11"/>
  <c r="I118" i="11"/>
  <c r="Q117" i="11"/>
  <c r="L178" i="7"/>
  <c r="H190" i="7"/>
  <c r="C166" i="7"/>
  <c r="A170" i="7"/>
  <c r="A196" i="7"/>
  <c r="A144" i="7"/>
  <c r="E44" i="7"/>
  <c r="G185" i="7"/>
  <c r="O185" i="7"/>
  <c r="D166" i="7"/>
  <c r="G166" i="7"/>
  <c r="P140" i="11"/>
  <c r="D221" i="11"/>
  <c r="D140" i="11"/>
  <c r="F138" i="11"/>
  <c r="N137" i="11"/>
  <c r="F137" i="11"/>
  <c r="N136" i="11"/>
  <c r="N135" i="11"/>
  <c r="J135" i="11"/>
  <c r="J133" i="11"/>
  <c r="J129" i="11"/>
  <c r="J128" i="11"/>
  <c r="N127" i="11"/>
  <c r="N126" i="11"/>
  <c r="J124" i="11"/>
  <c r="F124" i="11"/>
  <c r="N123" i="11"/>
  <c r="N122" i="11"/>
  <c r="N121" i="11"/>
  <c r="N120" i="11"/>
  <c r="N118" i="11"/>
  <c r="E166" i="7"/>
  <c r="G140" i="11"/>
  <c r="C140" i="11"/>
  <c r="Q137" i="11"/>
  <c r="I137" i="11"/>
  <c r="I136" i="11"/>
  <c r="E135" i="11"/>
  <c r="M134" i="11"/>
  <c r="I134" i="11"/>
  <c r="E133" i="11"/>
  <c r="I132" i="11"/>
  <c r="Q130" i="11"/>
  <c r="I130" i="11"/>
  <c r="I129" i="11"/>
  <c r="M128" i="11"/>
  <c r="E128" i="11"/>
  <c r="I127" i="11"/>
  <c r="E126" i="11"/>
  <c r="M125" i="11"/>
  <c r="E125" i="11"/>
  <c r="M124" i="11"/>
  <c r="Q123" i="11"/>
  <c r="E122" i="11"/>
  <c r="E121" i="11"/>
  <c r="E120" i="11"/>
  <c r="E119" i="11"/>
  <c r="M118" i="11"/>
  <c r="E118" i="11"/>
  <c r="M117" i="11"/>
  <c r="I117" i="11"/>
  <c r="N140" i="11"/>
  <c r="J140" i="11"/>
  <c r="F140" i="11"/>
  <c r="N139" i="11"/>
  <c r="F139" i="11"/>
  <c r="N138" i="11"/>
  <c r="I138" i="11"/>
  <c r="L137" i="11"/>
  <c r="D137" i="11"/>
  <c r="P136" i="11"/>
  <c r="D136" i="11"/>
  <c r="P135" i="11"/>
  <c r="L135" i="11"/>
  <c r="H216" i="11"/>
  <c r="D216" i="11"/>
  <c r="D135" i="11"/>
  <c r="P215" i="11"/>
  <c r="P134" i="11"/>
  <c r="L134" i="11"/>
  <c r="D134" i="11"/>
  <c r="L133" i="11"/>
  <c r="D133" i="11"/>
  <c r="L132" i="11"/>
  <c r="D132" i="11"/>
  <c r="L130" i="11"/>
  <c r="D130" i="11"/>
  <c r="L210" i="11"/>
  <c r="L129" i="11"/>
  <c r="H129" i="11"/>
  <c r="H210" i="11"/>
  <c r="D210" i="11"/>
  <c r="P128" i="11"/>
  <c r="L128" i="11"/>
  <c r="D128" i="11"/>
  <c r="P208" i="11"/>
  <c r="D127" i="11"/>
  <c r="P207" i="11"/>
  <c r="L126" i="11"/>
  <c r="D207" i="11"/>
  <c r="D126" i="11"/>
  <c r="L125" i="11"/>
  <c r="D125" i="11"/>
  <c r="H124" i="11"/>
  <c r="P203" i="11"/>
  <c r="H122" i="11"/>
  <c r="D203" i="11"/>
  <c r="D122" i="11"/>
  <c r="P121" i="11"/>
  <c r="L121" i="11"/>
  <c r="H121" i="11"/>
  <c r="D202" i="11"/>
  <c r="D121" i="11"/>
  <c r="L120" i="11"/>
  <c r="D120" i="11"/>
  <c r="P200" i="11"/>
  <c r="H200" i="11"/>
  <c r="D119" i="11"/>
  <c r="P118" i="11"/>
  <c r="L118" i="11"/>
  <c r="P198" i="11"/>
  <c r="H117" i="11"/>
  <c r="D198" i="11"/>
  <c r="D117" i="11"/>
  <c r="L139" i="11"/>
  <c r="H220" i="11"/>
  <c r="D139" i="11"/>
  <c r="J136" i="11"/>
  <c r="F135" i="11"/>
  <c r="N134" i="11"/>
  <c r="N133" i="11"/>
  <c r="N132" i="11"/>
  <c r="N130" i="11"/>
  <c r="N129" i="11"/>
  <c r="N128" i="11"/>
  <c r="F126" i="11"/>
  <c r="N124" i="11"/>
  <c r="J123" i="11"/>
  <c r="J122" i="11"/>
  <c r="J121" i="11"/>
  <c r="K166" i="7"/>
  <c r="O139" i="11"/>
  <c r="G139" i="11"/>
  <c r="O138" i="11"/>
  <c r="E138" i="11"/>
  <c r="M137" i="11"/>
  <c r="E137" i="11"/>
  <c r="M136" i="11"/>
  <c r="E136" i="11"/>
  <c r="I135" i="11"/>
  <c r="I133" i="11"/>
  <c r="Q132" i="11"/>
  <c r="E132" i="11"/>
  <c r="E130" i="11"/>
  <c r="M129" i="11"/>
  <c r="E129" i="11"/>
  <c r="Q128" i="11"/>
  <c r="I128" i="11"/>
  <c r="Q127" i="11"/>
  <c r="E127" i="11"/>
  <c r="I126" i="11"/>
  <c r="Q125" i="11"/>
  <c r="I125" i="11"/>
  <c r="I124" i="11"/>
  <c r="M123" i="11"/>
  <c r="M122" i="11"/>
  <c r="I119" i="11"/>
  <c r="E117" i="11"/>
  <c r="K164" i="7"/>
  <c r="M140" i="11"/>
  <c r="I140" i="11"/>
  <c r="E140" i="11"/>
  <c r="Q139" i="11"/>
  <c r="M139" i="11"/>
  <c r="E139" i="11"/>
  <c r="G138" i="11"/>
  <c r="O137" i="11"/>
  <c r="G137" i="11"/>
  <c r="O136" i="11"/>
  <c r="G136" i="11"/>
  <c r="C136" i="11"/>
  <c r="O135" i="11"/>
  <c r="K135" i="11"/>
  <c r="O134" i="11"/>
  <c r="C134" i="11"/>
  <c r="O133" i="11"/>
  <c r="O132" i="11"/>
  <c r="K132" i="11"/>
  <c r="G132" i="11"/>
  <c r="K130" i="11"/>
  <c r="G130" i="11"/>
  <c r="C130" i="11"/>
  <c r="O129" i="11"/>
  <c r="K129" i="11"/>
  <c r="G129" i="11"/>
  <c r="C129" i="11"/>
  <c r="O128" i="11"/>
  <c r="K128" i="11"/>
  <c r="G128" i="11"/>
  <c r="K127" i="11"/>
  <c r="C127" i="11"/>
  <c r="O126" i="11"/>
  <c r="K126" i="11"/>
  <c r="C126" i="11"/>
  <c r="O125" i="11"/>
  <c r="K125" i="11"/>
  <c r="C125" i="11"/>
  <c r="K124" i="11"/>
  <c r="G124" i="11"/>
  <c r="O123" i="11"/>
  <c r="O122" i="11"/>
  <c r="K122" i="11"/>
  <c r="C122" i="11"/>
  <c r="O121" i="11"/>
  <c r="K121" i="11"/>
  <c r="O120" i="11"/>
  <c r="K120" i="11"/>
  <c r="C120" i="11"/>
  <c r="O119" i="11"/>
  <c r="K119" i="11"/>
  <c r="C119" i="11"/>
  <c r="K118" i="11"/>
  <c r="C118" i="11"/>
  <c r="K117" i="11"/>
  <c r="C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K220" i="11" s="1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H214" i="11" s="1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P220" i="11" s="1"/>
  <c r="H75" i="10"/>
  <c r="H217" i="11" s="1"/>
  <c r="L73" i="10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G75" i="10"/>
  <c r="G217" i="11" s="1"/>
  <c r="K73" i="10"/>
  <c r="C69" i="10"/>
  <c r="G67" i="10"/>
  <c r="G209" i="11" s="1"/>
  <c r="K65" i="10"/>
  <c r="C62" i="10"/>
  <c r="C204" i="11" s="1"/>
  <c r="G60" i="10"/>
  <c r="K58" i="10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B83" i="10"/>
  <c r="G25" i="7"/>
  <c r="F15" i="19"/>
  <c r="G14" i="21"/>
  <c r="G15" i="21" s="1"/>
  <c r="H76" i="10"/>
  <c r="L74" i="10"/>
  <c r="P72" i="10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Q5" i="7"/>
  <c r="E5" i="7"/>
  <c r="N79" i="10"/>
  <c r="J79" i="10"/>
  <c r="F79" i="10"/>
  <c r="B79" i="10"/>
  <c r="B221" i="11" s="1"/>
  <c r="B192" i="8"/>
  <c r="N78" i="10"/>
  <c r="J78" i="10"/>
  <c r="J220" i="11" s="1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N216" i="11" s="1"/>
  <c r="J74" i="10"/>
  <c r="J216" i="11" s="1"/>
  <c r="F74" i="10"/>
  <c r="B74" i="10"/>
  <c r="B216" i="11" s="1"/>
  <c r="B187" i="8"/>
  <c r="N73" i="10"/>
  <c r="J73" i="10"/>
  <c r="J215" i="11" s="1"/>
  <c r="F73" i="10"/>
  <c r="B73" i="10"/>
  <c r="B215" i="11" s="1"/>
  <c r="B186" i="8"/>
  <c r="N72" i="10"/>
  <c r="J72" i="10"/>
  <c r="J214" i="11" s="1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J210" i="11" s="1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N204" i="11" s="1"/>
  <c r="J62" i="10"/>
  <c r="J204" i="11" s="1"/>
  <c r="F62" i="10"/>
  <c r="B62" i="10"/>
  <c r="B204" i="11" s="1"/>
  <c r="B175" i="8"/>
  <c r="N61" i="10"/>
  <c r="N203" i="11" s="1"/>
  <c r="J61" i="10"/>
  <c r="F61" i="10"/>
  <c r="B61" i="10"/>
  <c r="B10" i="8"/>
  <c r="B174" i="8"/>
  <c r="N60" i="10"/>
  <c r="N202" i="11" s="1"/>
  <c r="J60" i="10"/>
  <c r="F60" i="10"/>
  <c r="F202" i="11" s="1"/>
  <c r="B60" i="10"/>
  <c r="B173" i="8"/>
  <c r="N59" i="10"/>
  <c r="N201" i="11" s="1"/>
  <c r="I123" i="9"/>
  <c r="E123" i="9"/>
  <c r="Q18" i="9"/>
  <c r="M18" i="9"/>
  <c r="M17" i="9" s="1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B199" i="11" s="1"/>
  <c r="J59" i="10"/>
  <c r="F59" i="10"/>
  <c r="B59" i="10"/>
  <c r="N58" i="10"/>
  <c r="J58" i="10"/>
  <c r="F58" i="10"/>
  <c r="B58" i="10"/>
  <c r="N56" i="10"/>
  <c r="N198" i="11" s="1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M219" i="11" s="1"/>
  <c r="I77" i="10"/>
  <c r="E104" i="10"/>
  <c r="Q71" i="10"/>
  <c r="Q213" i="11" s="1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Q220" i="11" s="1"/>
  <c r="M78" i="10"/>
  <c r="I78" i="10"/>
  <c r="E78" i="10"/>
  <c r="Q77" i="10"/>
  <c r="Q219" i="11" s="1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I216" i="11" s="1"/>
  <c r="E74" i="10"/>
  <c r="Q73" i="10"/>
  <c r="M73" i="10"/>
  <c r="I73" i="10"/>
  <c r="E73" i="10"/>
  <c r="E215" i="11" s="1"/>
  <c r="Q72" i="10"/>
  <c r="M72" i="10"/>
  <c r="M214" i="11" s="1"/>
  <c r="I72" i="10"/>
  <c r="I214" i="11" s="1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Q209" i="11" s="1"/>
  <c r="M67" i="10"/>
  <c r="I67" i="10"/>
  <c r="E67" i="10"/>
  <c r="Q66" i="10"/>
  <c r="Q208" i="11" s="1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Q203" i="11" s="1"/>
  <c r="M61" i="10"/>
  <c r="M203" i="11" s="1"/>
  <c r="I61" i="10"/>
  <c r="E61" i="10"/>
  <c r="E203" i="11" s="1"/>
  <c r="Q60" i="10"/>
  <c r="M60" i="10"/>
  <c r="I60" i="10"/>
  <c r="I202" i="11" s="1"/>
  <c r="E60" i="10"/>
  <c r="E202" i="11" s="1"/>
  <c r="Q59" i="10"/>
  <c r="M59" i="10"/>
  <c r="I59" i="10"/>
  <c r="I201" i="11" s="1"/>
  <c r="E59" i="10"/>
  <c r="E201" i="11" s="1"/>
  <c r="Q58" i="10"/>
  <c r="M58" i="10"/>
  <c r="I58" i="10"/>
  <c r="I200" i="11" s="1"/>
  <c r="E58" i="10"/>
  <c r="E200" i="11" s="1"/>
  <c r="Q56" i="10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N17" i="9" s="1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D9" i="14" s="1"/>
  <c r="O15" i="14"/>
  <c r="K15" i="14"/>
  <c r="G15" i="14"/>
  <c r="C15" i="14"/>
  <c r="Q11" i="14"/>
  <c r="Q9" i="14" s="1"/>
  <c r="M11" i="14"/>
  <c r="M9" i="14" s="1"/>
  <c r="I11" i="14"/>
  <c r="I9" i="14" s="1"/>
  <c r="E11" i="14"/>
  <c r="Q15" i="14"/>
  <c r="M15" i="14"/>
  <c r="I15" i="14"/>
  <c r="E15" i="14"/>
  <c r="N11" i="14"/>
  <c r="J11" i="14"/>
  <c r="J9" i="14" s="1"/>
  <c r="F11" i="14"/>
  <c r="F9" i="14" s="1"/>
  <c r="B11" i="14"/>
  <c r="B9" i="14" s="1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L3" i="19"/>
  <c r="L17" i="19" s="1"/>
  <c r="H3" i="19"/>
  <c r="H17" i="19" s="1"/>
  <c r="D3" i="19"/>
  <c r="D13" i="19" s="1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40" i="11"/>
  <c r="K139" i="11"/>
  <c r="C137" i="11"/>
  <c r="G135" i="11"/>
  <c r="C135" i="11"/>
  <c r="G134" i="11"/>
  <c r="G133" i="11"/>
  <c r="C133" i="11"/>
  <c r="O130" i="11"/>
  <c r="C128" i="11"/>
  <c r="G125" i="11"/>
  <c r="K123" i="11"/>
  <c r="G123" i="11"/>
  <c r="C123" i="11"/>
  <c r="G122" i="11"/>
  <c r="G121" i="11"/>
  <c r="C121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B83" i="9"/>
  <c r="B82" i="9"/>
  <c r="B137" i="11" s="1"/>
  <c r="F136" i="11"/>
  <c r="B81" i="9"/>
  <c r="B80" i="9"/>
  <c r="B135" i="11" s="1"/>
  <c r="F134" i="11"/>
  <c r="B79" i="9"/>
  <c r="B134" i="11" s="1"/>
  <c r="B78" i="9"/>
  <c r="F132" i="11"/>
  <c r="B77" i="9"/>
  <c r="B132" i="11" s="1"/>
  <c r="F130" i="11"/>
  <c r="B75" i="9"/>
  <c r="B130" i="11" s="1"/>
  <c r="F129" i="11"/>
  <c r="B74" i="9"/>
  <c r="B129" i="11" s="1"/>
  <c r="F128" i="11"/>
  <c r="B73" i="9"/>
  <c r="F127" i="11"/>
  <c r="B72" i="9"/>
  <c r="B71" i="9"/>
  <c r="N125" i="11"/>
  <c r="F125" i="11"/>
  <c r="B70" i="9"/>
  <c r="F123" i="11"/>
  <c r="B68" i="9"/>
  <c r="B123" i="11" s="1"/>
  <c r="F122" i="11"/>
  <c r="B67" i="9"/>
  <c r="F121" i="11"/>
  <c r="B66" i="9"/>
  <c r="F120" i="11"/>
  <c r="B65" i="9"/>
  <c r="J119" i="11"/>
  <c r="F119" i="11"/>
  <c r="B64" i="9"/>
  <c r="F118" i="11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P221" i="11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201" i="11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40" i="11"/>
  <c r="M138" i="11"/>
  <c r="Q136" i="11"/>
  <c r="Q135" i="11"/>
  <c r="M135" i="11"/>
  <c r="Q133" i="11"/>
  <c r="Q129" i="11"/>
  <c r="I123" i="11"/>
  <c r="E123" i="11"/>
  <c r="Q122" i="11"/>
  <c r="I122" i="11"/>
  <c r="Q121" i="11"/>
  <c r="M121" i="11"/>
  <c r="I121" i="11"/>
  <c r="M120" i="11"/>
  <c r="I120" i="11"/>
  <c r="M119" i="11"/>
  <c r="K136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L140" i="11"/>
  <c r="H140" i="11"/>
  <c r="P139" i="11"/>
  <c r="D138" i="11"/>
  <c r="H137" i="11"/>
  <c r="L136" i="11"/>
  <c r="H136" i="11"/>
  <c r="H135" i="11"/>
  <c r="H133" i="11"/>
  <c r="H132" i="11"/>
  <c r="H130" i="11"/>
  <c r="P129" i="11"/>
  <c r="D129" i="11"/>
  <c r="H128" i="11"/>
  <c r="L127" i="11"/>
  <c r="H126" i="11"/>
  <c r="H125" i="11"/>
  <c r="L123" i="11"/>
  <c r="H123" i="11"/>
  <c r="D123" i="11"/>
  <c r="P122" i="11"/>
  <c r="L122" i="11"/>
  <c r="P120" i="11"/>
  <c r="P119" i="11"/>
  <c r="L119" i="11"/>
  <c r="D118" i="11"/>
  <c r="P117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D15" i="14"/>
  <c r="E9" i="14"/>
  <c r="P18" i="19"/>
  <c r="P19" i="19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L34" i="20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B126" i="11" l="1"/>
  <c r="F198" i="11"/>
  <c r="D215" i="11"/>
  <c r="K200" i="11"/>
  <c r="O220" i="11"/>
  <c r="L215" i="11"/>
  <c r="B125" i="11"/>
  <c r="B133" i="11"/>
  <c r="B139" i="11"/>
  <c r="Q198" i="11"/>
  <c r="Q200" i="11"/>
  <c r="Q201" i="11"/>
  <c r="Q215" i="11"/>
  <c r="P214" i="11"/>
  <c r="P219" i="11"/>
  <c r="L219" i="11"/>
  <c r="N199" i="11"/>
  <c r="O207" i="11"/>
  <c r="L207" i="11"/>
  <c r="P202" i="11"/>
  <c r="B203" i="11"/>
  <c r="J208" i="11"/>
  <c r="B131" i="10"/>
  <c r="K221" i="11"/>
  <c r="P13" i="19"/>
  <c r="K204" i="11"/>
  <c r="F215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138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138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I150" i="9"/>
  <c r="B17" i="9"/>
  <c r="B148" i="9" s="1"/>
  <c r="G157" i="9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I163" i="7" s="1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G142" i="9"/>
  <c r="J184" i="7"/>
  <c r="N190" i="7"/>
  <c r="N164" i="7"/>
  <c r="D125" i="10"/>
  <c r="H77" i="10"/>
  <c r="H219" i="11" s="1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D143" i="9"/>
  <c r="L148" i="9"/>
  <c r="L158" i="9"/>
  <c r="L166" i="9"/>
  <c r="I141" i="9"/>
  <c r="I146" i="9"/>
  <c r="I147" i="9"/>
  <c r="I148" i="9"/>
  <c r="I149" i="9"/>
  <c r="I151" i="9"/>
  <c r="I154" i="9"/>
  <c r="I155" i="9"/>
  <c r="I156" i="9"/>
  <c r="I160" i="9"/>
  <c r="I161" i="9"/>
  <c r="I162" i="9"/>
  <c r="I164" i="9"/>
  <c r="I166" i="9"/>
  <c r="Q143" i="9"/>
  <c r="Q147" i="9"/>
  <c r="Q155" i="9"/>
  <c r="Q160" i="9"/>
  <c r="F141" i="9"/>
  <c r="F146" i="9"/>
  <c r="F149" i="9"/>
  <c r="F151" i="9"/>
  <c r="F155" i="9"/>
  <c r="F160" i="9"/>
  <c r="F164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1" i="9"/>
  <c r="G143" i="9"/>
  <c r="G144" i="9"/>
  <c r="G145" i="9"/>
  <c r="G146" i="9"/>
  <c r="G147" i="9"/>
  <c r="G148" i="9"/>
  <c r="G149" i="9"/>
  <c r="G151" i="9"/>
  <c r="G152" i="9"/>
  <c r="G153" i="9"/>
  <c r="G154" i="9"/>
  <c r="G155" i="9"/>
  <c r="G156" i="9"/>
  <c r="G158" i="9"/>
  <c r="G159" i="9"/>
  <c r="G160" i="9"/>
  <c r="G161" i="9"/>
  <c r="G162" i="9"/>
  <c r="G163" i="9"/>
  <c r="G164" i="9"/>
  <c r="G165" i="9"/>
  <c r="G166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E14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7" i="9"/>
  <c r="B149" i="9"/>
  <c r="B153" i="9"/>
  <c r="B162" i="9"/>
  <c r="C145" i="9"/>
  <c r="C149" i="9"/>
  <c r="C163" i="9"/>
  <c r="H159" i="9" l="1"/>
  <c r="I163" i="9"/>
  <c r="I165" i="9"/>
  <c r="I152" i="9"/>
  <c r="I143" i="9"/>
  <c r="I159" i="9"/>
  <c r="I145" i="9"/>
  <c r="E159" i="9"/>
  <c r="Q151" i="9"/>
  <c r="I158" i="9"/>
  <c r="I153" i="9"/>
  <c r="I144" i="9"/>
  <c r="D55" i="10"/>
  <c r="D82" i="10"/>
  <c r="O152" i="9"/>
  <c r="Q157" i="9"/>
  <c r="Q164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I54" i="10"/>
  <c r="L136" i="10"/>
  <c r="M82" i="10"/>
  <c r="F17" i="10"/>
  <c r="F142" i="10" s="1"/>
  <c r="I151" i="10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43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G147" i="10"/>
  <c r="G158" i="10"/>
  <c r="G141" i="10"/>
  <c r="B66" i="14"/>
  <c r="D136" i="10"/>
  <c r="O60" i="14"/>
  <c r="L59" i="14"/>
  <c r="L62" i="14"/>
  <c r="L63" i="14"/>
  <c r="L66" i="14"/>
  <c r="L67" i="14"/>
  <c r="P54" i="10" l="1"/>
  <c r="C151" i="10"/>
  <c r="E146" i="10"/>
  <c r="E137" i="10"/>
  <c r="K62" i="14"/>
  <c r="E156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Q66" i="12" l="1"/>
  <c r="Q88" i="12" s="1"/>
  <c r="E66" i="12"/>
  <c r="E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G66" i="12"/>
  <c r="G88" i="12" s="1"/>
  <c r="C117" i="12" l="1"/>
  <c r="D66" i="12"/>
  <c r="D88" i="12" s="1"/>
  <c r="N66" i="12"/>
  <c r="N88" i="12" s="1"/>
  <c r="M66" i="12"/>
  <c r="M88" i="12" s="1"/>
  <c r="K66" i="12"/>
  <c r="K88" i="12" s="1"/>
  <c r="I66" i="12"/>
  <c r="I88" i="12" s="1"/>
  <c r="O66" i="12"/>
  <c r="O88" i="12" s="1"/>
  <c r="F66" i="12"/>
  <c r="F88" i="12" s="1"/>
  <c r="C66" i="12"/>
  <c r="C88" i="12" s="1"/>
  <c r="P31" i="13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N62" i="12" l="1"/>
  <c r="N84" i="12" s="1"/>
  <c r="Q62" i="12"/>
  <c r="Q84" i="12" s="1"/>
  <c r="M62" i="12"/>
  <c r="M84" i="12" s="1"/>
  <c r="H62" i="12"/>
  <c r="H84" i="12" s="1"/>
  <c r="I62" i="12"/>
  <c r="I84" i="12" s="1"/>
  <c r="L62" i="12"/>
  <c r="L84" i="12" s="1"/>
  <c r="P62" i="12"/>
  <c r="P84" i="12" s="1"/>
  <c r="G62" i="12"/>
  <c r="G84" i="12" s="1"/>
  <c r="K62" i="12"/>
  <c r="K84" i="12" s="1"/>
  <c r="P28" i="14"/>
  <c r="D62" i="12"/>
  <c r="D84" i="12" s="1"/>
  <c r="C62" i="12"/>
  <c r="C84" i="12" s="1"/>
  <c r="F62" i="12"/>
  <c r="F84" i="12" s="1"/>
  <c r="B62" i="12"/>
  <c r="B84" i="12" s="1"/>
  <c r="J62" i="12"/>
  <c r="J84" i="12" s="1"/>
  <c r="E62" i="12"/>
  <c r="E84" i="12" s="1"/>
  <c r="O62" i="12"/>
  <c r="O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I118" i="12" l="1"/>
  <c r="D65" i="12"/>
  <c r="D87" i="12" s="1"/>
  <c r="K118" i="12"/>
  <c r="Q65" i="12"/>
  <c r="Q87" i="12" s="1"/>
  <c r="N118" i="12"/>
  <c r="N65" i="12"/>
  <c r="N87" i="12" s="1"/>
  <c r="K65" i="12"/>
  <c r="K87" i="12" s="1"/>
  <c r="M65" i="12"/>
  <c r="M87" i="12" s="1"/>
  <c r="G65" i="12"/>
  <c r="G87" i="12" s="1"/>
  <c r="E118" i="12"/>
  <c r="O65" i="12"/>
  <c r="O87" i="12" s="1"/>
  <c r="P65" i="12"/>
  <c r="P87" i="12" s="1"/>
  <c r="L65" i="12"/>
  <c r="L87" i="12" s="1"/>
  <c r="C61" i="12"/>
  <c r="M118" i="12"/>
  <c r="H65" i="12"/>
  <c r="H87" i="12" s="1"/>
  <c r="O118" i="12"/>
  <c r="J65" i="12"/>
  <c r="J87" i="12" s="1"/>
  <c r="E65" i="12"/>
  <c r="E87" i="12" s="1"/>
  <c r="F65" i="12"/>
  <c r="F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I65" i="12" l="1"/>
  <c r="I87" i="12" s="1"/>
  <c r="H63" i="12"/>
  <c r="K63" i="12"/>
  <c r="Q63" i="12"/>
  <c r="F63" i="12"/>
  <c r="N63" i="12"/>
  <c r="J63" i="12"/>
  <c r="D63" i="12"/>
  <c r="P63" i="12"/>
  <c r="O63" i="12"/>
  <c r="M63" i="12"/>
  <c r="E63" i="12"/>
  <c r="L63" i="12"/>
  <c r="G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D61" i="12" l="1"/>
  <c r="H61" i="12"/>
  <c r="F61" i="12"/>
  <c r="Q61" i="12"/>
  <c r="L61" i="12"/>
  <c r="N61" i="12"/>
  <c r="I63" i="12"/>
  <c r="K61" i="12"/>
  <c r="J61" i="12"/>
  <c r="G61" i="12"/>
  <c r="E61" i="12"/>
  <c r="O61" i="12"/>
  <c r="M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I69" i="13"/>
  <c r="G36" i="7"/>
  <c r="G42" i="13"/>
  <c r="G31" i="13"/>
  <c r="I167" i="7" l="1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J124" i="12" l="1"/>
  <c r="G124" i="12"/>
  <c r="K46" i="14"/>
  <c r="K10" i="12"/>
  <c r="H205" i="7"/>
  <c r="J21" i="7"/>
  <c r="J122" i="12"/>
  <c r="J44" i="14"/>
  <c r="J123" i="12"/>
  <c r="G44" i="14"/>
  <c r="G21" i="7"/>
  <c r="G122" i="12"/>
  <c r="G123" i="12"/>
  <c r="H68" i="12" l="1"/>
  <c r="H90" i="12" s="1"/>
  <c r="K124" i="12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G68" i="12" l="1"/>
  <c r="G90" i="12" s="1"/>
  <c r="J68" i="12"/>
  <c r="J90" i="12" s="1"/>
  <c r="L124" i="12"/>
  <c r="H69" i="12"/>
  <c r="H91" i="12" s="1"/>
  <c r="F124" i="12"/>
  <c r="H21" i="12"/>
  <c r="H134" i="12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J69" i="12" l="1"/>
  <c r="J91" i="12" s="1"/>
  <c r="K68" i="12"/>
  <c r="K90" i="12" s="1"/>
  <c r="H67" i="12"/>
  <c r="H36" i="13"/>
  <c r="H133" i="12"/>
  <c r="H33" i="14"/>
  <c r="H14" i="12"/>
  <c r="H26" i="14" s="1"/>
  <c r="G69" i="12"/>
  <c r="G91" i="12" s="1"/>
  <c r="H135" i="12"/>
  <c r="J21" i="12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M122" i="12"/>
  <c r="M44" i="14"/>
  <c r="M21" i="7"/>
  <c r="M123" i="12"/>
  <c r="G35" i="14"/>
  <c r="G21" i="12"/>
  <c r="K37" i="13"/>
  <c r="M124" i="12"/>
  <c r="H179" i="7"/>
  <c r="F205" i="7"/>
  <c r="N124" i="12" l="1"/>
  <c r="J67" i="12"/>
  <c r="O124" i="12"/>
  <c r="J14" i="12"/>
  <c r="J26" i="14" s="1"/>
  <c r="L68" i="12"/>
  <c r="L90" i="12" s="1"/>
  <c r="F68" i="12"/>
  <c r="F90" i="12" s="1"/>
  <c r="K69" i="12"/>
  <c r="K91" i="12" s="1"/>
  <c r="G67" i="12"/>
  <c r="J133" i="12"/>
  <c r="J33" i="14"/>
  <c r="J134" i="12"/>
  <c r="J135" i="12"/>
  <c r="K21" i="12"/>
  <c r="G135" i="12"/>
  <c r="K33" i="14"/>
  <c r="K133" i="12"/>
  <c r="K14" i="12"/>
  <c r="K13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K135" i="12"/>
  <c r="G19" i="13"/>
  <c r="N21" i="7"/>
  <c r="N122" i="12"/>
  <c r="N44" i="14"/>
  <c r="N123" i="12"/>
  <c r="F37" i="13"/>
  <c r="M68" i="12" l="1"/>
  <c r="M90" i="12" s="1"/>
  <c r="L69" i="12"/>
  <c r="L91" i="12" s="1"/>
  <c r="M69" i="12"/>
  <c r="M91" i="12" s="1"/>
  <c r="K67" i="12"/>
  <c r="F69" i="12"/>
  <c r="F91" i="12" s="1"/>
  <c r="L21" i="12"/>
  <c r="L33" i="14" s="1"/>
  <c r="L134" i="12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L14" i="12" l="1"/>
  <c r="L67" i="12"/>
  <c r="F67" i="12"/>
  <c r="O68" i="12"/>
  <c r="O90" i="12" s="1"/>
  <c r="M67" i="12"/>
  <c r="L135" i="12"/>
  <c r="B65" i="12"/>
  <c r="B87" i="12" s="1"/>
  <c r="N68" i="12"/>
  <c r="N90" i="12" s="1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41" i="13"/>
  <c r="H63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P68" i="12" l="1"/>
  <c r="P90" i="12" s="1"/>
  <c r="O69" i="12"/>
  <c r="O91" i="12" s="1"/>
  <c r="N69" i="12"/>
  <c r="N91" i="12" s="1"/>
  <c r="B63" i="12"/>
  <c r="E124" i="12"/>
  <c r="N21" i="12"/>
  <c r="N33" i="14" s="1"/>
  <c r="O21" i="12"/>
  <c r="K69" i="13"/>
  <c r="N134" i="12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3" i="12" l="1"/>
  <c r="D124" i="12"/>
  <c r="O33" i="14"/>
  <c r="O67" i="12"/>
  <c r="Q68" i="12"/>
  <c r="Q90" i="12" s="1"/>
  <c r="Q69" i="12"/>
  <c r="Q91" i="12" s="1"/>
  <c r="N14" i="12"/>
  <c r="N67" i="12"/>
  <c r="P69" i="12"/>
  <c r="P91" i="12" s="1"/>
  <c r="B61" i="12"/>
  <c r="O14" i="12"/>
  <c r="O26" i="14" s="1"/>
  <c r="N135" i="12"/>
  <c r="O135" i="12"/>
  <c r="O133" i="12"/>
  <c r="P21" i="12"/>
  <c r="P14" i="12" s="1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N26" i="14"/>
  <c r="E205" i="7"/>
  <c r="L179" i="7"/>
  <c r="F16" i="13"/>
  <c r="F63" i="13" s="1"/>
  <c r="F30" i="13"/>
  <c r="F41" i="13"/>
  <c r="P44" i="13"/>
  <c r="P33" i="13"/>
  <c r="M45" i="13"/>
  <c r="M34" i="13"/>
  <c r="M19" i="13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P135" i="12"/>
  <c r="B129" i="12"/>
  <c r="Q37" i="13"/>
  <c r="F35" i="7"/>
  <c r="F169" i="7"/>
  <c r="Q67" i="12" l="1"/>
  <c r="C124" i="12"/>
  <c r="P133" i="12"/>
  <c r="P67" i="12"/>
  <c r="E68" i="12"/>
  <c r="E90" i="12" s="1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7" i="12" l="1"/>
  <c r="E69" i="12"/>
  <c r="E91" i="12" s="1"/>
  <c r="D68" i="12"/>
  <c r="D90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B69" i="12" l="1"/>
  <c r="B91" i="12" s="1"/>
  <c r="C69" i="12"/>
  <c r="C91" i="12" s="1"/>
  <c r="D67" i="12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C67" i="12" l="1"/>
  <c r="B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M22" i="7" s="1"/>
  <c r="N24" i="7"/>
  <c r="N22" i="7" s="1"/>
  <c r="P8" i="15"/>
  <c r="P111" i="15" s="1"/>
  <c r="O17" i="7"/>
  <c r="M109" i="15"/>
  <c r="M110" i="15"/>
  <c r="N109" i="15"/>
  <c r="N110" i="15"/>
  <c r="M111" i="15"/>
  <c r="Q24" i="7" l="1"/>
  <c r="L8" i="15"/>
  <c r="L109" i="15" s="1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10" i="15"/>
  <c r="L111" i="15"/>
  <c r="L22" i="7"/>
  <c r="M17" i="7"/>
  <c r="M102" i="7" s="1"/>
  <c r="N17" i="7"/>
  <c r="N102" i="7" s="1"/>
  <c r="P17" i="7"/>
  <c r="P102" i="7" s="1"/>
  <c r="Q22" i="7"/>
  <c r="O102" i="7"/>
  <c r="Q110" i="15" l="1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09" i="15"/>
  <c r="J110" i="15"/>
  <c r="K17" i="7"/>
  <c r="K102" i="7" s="1"/>
  <c r="I8" i="15" l="1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10" i="15"/>
  <c r="H22" i="7"/>
  <c r="I17" i="7"/>
  <c r="I102" i="7" s="1"/>
  <c r="H109" i="15" l="1"/>
  <c r="G24" i="7"/>
  <c r="G22" i="7" s="1"/>
  <c r="G8" i="15"/>
  <c r="G111" i="15" s="1"/>
  <c r="G109" i="15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10" i="15" l="1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E14" i="7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13" i="7" s="1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C109" i="15" l="1"/>
  <c r="K23" i="15"/>
  <c r="L107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L90" i="15"/>
  <c r="L7" i="18"/>
  <c r="L99" i="15"/>
  <c r="C102" i="15"/>
  <c r="C93" i="15"/>
  <c r="K16" i="7"/>
  <c r="K13" i="7" s="1"/>
  <c r="E62" i="15"/>
  <c r="F44" i="15"/>
  <c r="K4" i="15"/>
  <c r="K105" i="15" s="1"/>
  <c r="B17" i="15" l="1"/>
  <c r="B119" i="15" s="1"/>
  <c r="B93" i="15"/>
  <c r="B102" i="15"/>
  <c r="B26" i="15"/>
  <c r="B73" i="15" s="1"/>
  <c r="B118" i="15"/>
  <c r="N14" i="15"/>
  <c r="B91" i="15"/>
  <c r="B120" i="15"/>
  <c r="K108" i="15"/>
  <c r="K107" i="15"/>
  <c r="K106" i="15"/>
  <c r="F62" i="15"/>
  <c r="G44" i="15"/>
  <c r="K4" i="7"/>
  <c r="K93" i="7" s="1"/>
  <c r="B100" i="15" l="1"/>
  <c r="B82" i="15"/>
  <c r="N97" i="15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 s="1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/>
  <c r="J108" i="15" l="1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6" i="15"/>
  <c r="I107" i="15" l="1"/>
  <c r="I105" i="15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 s="1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31" i="15"/>
  <c r="Q102" i="15"/>
  <c r="Q93" i="15"/>
  <c r="H105" i="15"/>
  <c r="H106" i="15"/>
  <c r="H107" i="15"/>
  <c r="H108" i="15"/>
  <c r="H13" i="7"/>
  <c r="H4" i="7" l="1"/>
  <c r="H93" i="7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 s="1"/>
  <c r="H48" i="15"/>
  <c r="G97" i="15" l="1"/>
  <c r="G5" i="18"/>
  <c r="G88" i="15"/>
  <c r="H72" i="15"/>
  <c r="H25" i="15" l="1"/>
  <c r="H16" i="15"/>
  <c r="H90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 s="1"/>
  <c r="F88" i="15" l="1"/>
  <c r="F97" i="15"/>
  <c r="F5" i="18"/>
  <c r="G49" i="15"/>
  <c r="G48" i="15" l="1"/>
  <c r="G72" i="15" l="1"/>
  <c r="G25" i="15" l="1"/>
  <c r="G16" i="15"/>
  <c r="G90" i="15" l="1"/>
  <c r="G7" i="18"/>
  <c r="G99" i="15"/>
  <c r="F16" i="7" l="1"/>
  <c r="F4" i="15"/>
  <c r="F108" i="15" s="1"/>
  <c r="F106" i="15"/>
  <c r="F13" i="7"/>
  <c r="F31" i="15" l="1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/>
  <c r="E97" i="15"/>
  <c r="E5" i="18"/>
  <c r="F48" i="15"/>
  <c r="E88" i="15" l="1"/>
  <c r="F72" i="15" l="1"/>
  <c r="F25" i="15" l="1"/>
  <c r="F16" i="15" s="1"/>
  <c r="D70" i="15"/>
  <c r="D23" i="15" l="1"/>
  <c r="D14" i="15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/>
  <c r="D72" i="15"/>
  <c r="D25" i="15" l="1"/>
  <c r="D16" i="15" s="1"/>
  <c r="B14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6" i="15"/>
  <c r="C107" i="15"/>
  <c r="C105" i="15" l="1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6" i="15"/>
  <c r="B107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6" i="15"/>
  <c r="B86" i="7"/>
  <c r="B88" i="7"/>
  <c r="B92" i="7"/>
  <c r="B85" i="7"/>
  <c r="B84" i="7"/>
  <c r="B87" i="7"/>
  <c r="B91" i="7"/>
  <c r="B89" i="7"/>
  <c r="B90" i="7"/>
  <c r="B94" i="7"/>
  <c r="B95" i="7"/>
  <c r="B96" i="7"/>
  <c r="N105" i="15" l="1"/>
  <c r="N107" i="15"/>
  <c r="O31" i="15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5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I65" i="16" l="1"/>
  <c r="N25" i="15"/>
  <c r="J20" i="16"/>
  <c r="J25" i="18"/>
  <c r="Q107" i="15"/>
  <c r="Q106" i="15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B25" i="15" l="1"/>
  <c r="B16" i="15" s="1"/>
  <c r="M25" i="15"/>
  <c r="O25" i="15"/>
  <c r="L38" i="16"/>
  <c r="L25" i="18"/>
  <c r="M16" i="15"/>
  <c r="O16" i="15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L65" i="16" l="1"/>
  <c r="M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B27" i="18"/>
  <c r="B26" i="18"/>
  <c r="E39" i="15"/>
  <c r="N172" i="7"/>
  <c r="P25" i="15" l="1"/>
  <c r="O40" i="7"/>
  <c r="O25" i="18"/>
  <c r="O20" i="16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O172" i="7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P65" i="16" l="1"/>
  <c r="O65" i="16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C42" i="7"/>
  <c r="C22" i="16"/>
  <c r="C67" i="16" s="1"/>
  <c r="C40" i="16"/>
  <c r="C31" i="16"/>
  <c r="B174" i="7"/>
  <c r="B67" i="7"/>
  <c r="B34" i="17"/>
  <c r="B43" i="17"/>
  <c r="B25" i="17"/>
  <c r="B23" i="16" l="1"/>
  <c r="B68" i="16" s="1"/>
  <c r="P24" i="17"/>
  <c r="B41" i="16"/>
  <c r="C8" i="16"/>
  <c r="C28" i="16" s="1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/>
  <c r="Q90" i="15"/>
  <c r="Q7" i="18"/>
  <c r="Q99" i="15"/>
  <c r="Q27" i="18" l="1"/>
  <c r="Q41" i="7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/>
  <c r="C24" i="17"/>
  <c r="C20" i="16"/>
  <c r="C25" i="18" l="1"/>
  <c r="C38" i="16"/>
  <c r="C5" i="18"/>
  <c r="C97" i="15"/>
  <c r="C42" i="17"/>
  <c r="C88" i="15"/>
  <c r="C65" i="16"/>
  <c r="D71" i="15" l="1"/>
  <c r="E71" i="15"/>
  <c r="E24" i="15" l="1"/>
  <c r="D24" i="15"/>
  <c r="D15" i="15" s="1"/>
  <c r="E15" i="15"/>
  <c r="E22" i="15"/>
  <c r="F71" i="15"/>
  <c r="D22" i="15" l="1"/>
  <c r="F24" i="15"/>
  <c r="E13" i="15"/>
  <c r="E26" i="18"/>
  <c r="D13" i="15"/>
  <c r="D26" i="18"/>
  <c r="F15" i="15"/>
  <c r="F22" i="15"/>
  <c r="E25" i="17"/>
  <c r="E55" i="16"/>
  <c r="E21" i="16"/>
  <c r="E116" i="15"/>
  <c r="D25" i="17"/>
  <c r="D21" i="16"/>
  <c r="F13" i="15" l="1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G24" i="15" l="1"/>
  <c r="I24" i="15"/>
  <c r="I15" i="15" s="1"/>
  <c r="D12" i="18"/>
  <c r="D24" i="18" s="1"/>
  <c r="D18" i="18"/>
  <c r="E12" i="18"/>
  <c r="E24" i="18" s="1"/>
  <c r="E18" i="18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I22" i="15" l="1"/>
  <c r="H24" i="15"/>
  <c r="K24" i="15"/>
  <c r="K22" i="15" s="1"/>
  <c r="O24" i="15"/>
  <c r="O15" i="15" s="1"/>
  <c r="P24" i="15"/>
  <c r="P15" i="15" s="1"/>
  <c r="M24" i="15"/>
  <c r="M15" i="15" s="1"/>
  <c r="G13" i="15"/>
  <c r="G26" i="18"/>
  <c r="I13" i="15"/>
  <c r="I55" i="16" s="1"/>
  <c r="I26" i="18"/>
  <c r="F12" i="18"/>
  <c r="F24" i="18" s="1"/>
  <c r="F18" i="18"/>
  <c r="K15" i="15"/>
  <c r="H15" i="15"/>
  <c r="H22" i="15"/>
  <c r="P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I116" i="15" l="1"/>
  <c r="L24" i="15"/>
  <c r="M22" i="15"/>
  <c r="O22" i="15"/>
  <c r="C24" i="15"/>
  <c r="C15" i="15" s="1"/>
  <c r="N24" i="15"/>
  <c r="N15" i="15" s="1"/>
  <c r="Q24" i="15"/>
  <c r="Q22" i="15" s="1"/>
  <c r="J24" i="15"/>
  <c r="J22" i="15" s="1"/>
  <c r="P13" i="15"/>
  <c r="P26" i="18"/>
  <c r="H13" i="15"/>
  <c r="H26" i="18"/>
  <c r="K13" i="15"/>
  <c r="K55" i="16" s="1"/>
  <c r="K26" i="18"/>
  <c r="M13" i="15"/>
  <c r="M116" i="15" s="1"/>
  <c r="M26" i="18"/>
  <c r="O13" i="15"/>
  <c r="O116" i="15" s="1"/>
  <c r="O26" i="18"/>
  <c r="L15" i="15"/>
  <c r="L22" i="15"/>
  <c r="G115" i="15"/>
  <c r="G23" i="17"/>
  <c r="G19" i="16"/>
  <c r="G114" i="15"/>
  <c r="G117" i="15"/>
  <c r="G55" i="16"/>
  <c r="G116" i="15"/>
  <c r="P25" i="17"/>
  <c r="P21" i="16"/>
  <c r="H25" i="17"/>
  <c r="H21" i="16"/>
  <c r="H116" i="15"/>
  <c r="G66" i="16"/>
  <c r="I115" i="15"/>
  <c r="I117" i="15"/>
  <c r="I19" i="16"/>
  <c r="I64" i="16" s="1"/>
  <c r="I114" i="15"/>
  <c r="I23" i="17"/>
  <c r="K25" i="17"/>
  <c r="K21" i="16"/>
  <c r="O25" i="17"/>
  <c r="O21" i="16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J15" i="15" l="1"/>
  <c r="N22" i="15"/>
  <c r="Q15" i="15"/>
  <c r="C22" i="15"/>
  <c r="C13" i="15"/>
  <c r="C55" i="16" s="1"/>
  <c r="C26" i="18"/>
  <c r="N13" i="15"/>
  <c r="N55" i="16" s="1"/>
  <c r="N26" i="18"/>
  <c r="J13" i="15"/>
  <c r="J55" i="16" s="1"/>
  <c r="J26" i="18"/>
  <c r="L13" i="15"/>
  <c r="L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78" i="15"/>
  <c r="H39" i="16"/>
  <c r="H89" i="15"/>
  <c r="H43" i="17"/>
  <c r="H98" i="15"/>
  <c r="H6" i="18"/>
  <c r="H4" i="18" s="1"/>
  <c r="P116" i="15"/>
  <c r="N25" i="17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M66" i="16"/>
  <c r="O66" i="16"/>
  <c r="Q25" i="17"/>
  <c r="Q21" i="16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Q26" i="18" l="1"/>
  <c r="Q13" i="15"/>
  <c r="Q23" i="17" s="1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115" i="15"/>
  <c r="Q114" i="15"/>
  <c r="Q19" i="16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Q78" i="15" l="1"/>
  <c r="Q117" i="15"/>
  <c r="Q116" i="15"/>
  <c r="Q55" i="16"/>
  <c r="Q64" i="16" s="1"/>
  <c r="N12" i="18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F42" i="16" s="1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H17" i="15" l="1"/>
  <c r="H12" i="15" s="1"/>
  <c r="O17" i="15"/>
  <c r="O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32" i="16"/>
  <c r="L7" i="16"/>
  <c r="L50" i="16" s="1"/>
  <c r="M32" i="16"/>
  <c r="M7" i="16"/>
  <c r="M50" i="16" s="1"/>
  <c r="I32" i="16"/>
  <c r="I7" i="16"/>
  <c r="I50" i="16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H59" i="16"/>
  <c r="O28" i="17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L59" i="16" l="1"/>
  <c r="L23" i="16"/>
  <c r="D17" i="15"/>
  <c r="D12" i="15" s="1"/>
  <c r="I17" i="15"/>
  <c r="I12" i="15" s="1"/>
  <c r="Q17" i="15"/>
  <c r="Q12" i="15" s="1"/>
  <c r="K17" i="15"/>
  <c r="K12" i="15" s="1"/>
  <c r="J17" i="15"/>
  <c r="J12" i="15" s="1"/>
  <c r="C17" i="15"/>
  <c r="C12" i="15" s="1"/>
  <c r="N17" i="15"/>
  <c r="N12" i="15" s="1"/>
  <c r="O119" i="15"/>
  <c r="G17" i="15"/>
  <c r="G12" i="15" s="1"/>
  <c r="G18" i="16" s="1"/>
  <c r="E17" i="15"/>
  <c r="E12" i="15" s="1"/>
  <c r="D24" i="16"/>
  <c r="P17" i="15"/>
  <c r="P12" i="15" s="1"/>
  <c r="P24" i="16"/>
  <c r="J24" i="16"/>
  <c r="F17" i="15"/>
  <c r="F82" i="15" s="1"/>
  <c r="F119" i="15"/>
  <c r="F24" i="16"/>
  <c r="G24" i="16"/>
  <c r="F41" i="16"/>
  <c r="G23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24" i="16"/>
  <c r="C37" i="17"/>
  <c r="C12" i="17"/>
  <c r="C75" i="7"/>
  <c r="G46" i="17"/>
  <c r="G82" i="15"/>
  <c r="G92" i="15"/>
  <c r="G35" i="15"/>
  <c r="G101" i="15"/>
  <c r="G42" i="16"/>
  <c r="D37" i="17"/>
  <c r="D12" i="17"/>
  <c r="D75" i="7"/>
  <c r="M59" i="16"/>
  <c r="E37" i="17"/>
  <c r="E12" i="17"/>
  <c r="E75" i="7"/>
  <c r="C59" i="16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43" i="7"/>
  <c r="F180" i="7"/>
  <c r="L37" i="17"/>
  <c r="L12" i="17"/>
  <c r="L75" i="7"/>
  <c r="C180" i="7"/>
  <c r="C43" i="7"/>
  <c r="K43" i="7"/>
  <c r="K180" i="7"/>
  <c r="G118" i="15"/>
  <c r="G120" i="15"/>
  <c r="E180" i="7"/>
  <c r="E43" i="7"/>
  <c r="G37" i="17"/>
  <c r="G12" i="17"/>
  <c r="G75" i="7"/>
  <c r="J7" i="16"/>
  <c r="J32" i="16"/>
  <c r="I28" i="17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P59" i="16"/>
  <c r="O207" i="7"/>
  <c r="O74" i="7"/>
  <c r="D181" i="7"/>
  <c r="D48" i="7"/>
  <c r="D69" i="16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G119" i="15"/>
  <c r="L45" i="16"/>
  <c r="L52" i="16"/>
  <c r="L48" i="16"/>
  <c r="L47" i="16"/>
  <c r="L46" i="16"/>
  <c r="L18" i="16"/>
  <c r="L49" i="16"/>
  <c r="L51" i="16"/>
  <c r="G27" i="17" l="1"/>
  <c r="G59" i="16"/>
  <c r="G68" i="16" s="1"/>
  <c r="C119" i="15"/>
  <c r="K59" i="16"/>
  <c r="I119" i="15"/>
  <c r="E59" i="16"/>
  <c r="N59" i="16"/>
  <c r="K119" i="15"/>
  <c r="N119" i="15"/>
  <c r="P69" i="16"/>
  <c r="G69" i="16"/>
  <c r="J59" i="16"/>
  <c r="Q119" i="15"/>
  <c r="M68" i="16"/>
  <c r="J69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E68" i="16" s="1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N68" i="16" l="1"/>
  <c r="L54" i="17"/>
  <c r="G54" i="17"/>
  <c r="O63" i="16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B78" i="12" l="1"/>
  <c r="B89" i="12" s="1"/>
  <c r="B111" i="12"/>
  <c r="B100" i="12"/>
  <c r="D113" i="12"/>
  <c r="D102" i="12"/>
  <c r="C112" i="12"/>
  <c r="C101" i="12"/>
  <c r="C32" i="12"/>
  <c r="B55" i="14"/>
  <c r="B58" i="13"/>
  <c r="D60" i="13"/>
  <c r="D57" i="14"/>
  <c r="C43" i="12"/>
  <c r="C59" i="13"/>
  <c r="C56" i="14"/>
  <c r="D54" i="12"/>
  <c r="C111" i="12" l="1"/>
  <c r="C100" i="12"/>
  <c r="D112" i="12"/>
  <c r="D101" i="12"/>
  <c r="B108" i="12"/>
  <c r="B97" i="12"/>
  <c r="E113" i="12"/>
  <c r="E102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E112" i="12" l="1"/>
  <c r="E101" i="12"/>
  <c r="C108" i="12"/>
  <c r="C97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F112" i="12" l="1"/>
  <c r="F101" i="12"/>
  <c r="E78" i="12"/>
  <c r="E89" i="12" s="1"/>
  <c r="E111" i="12"/>
  <c r="E100" i="12"/>
  <c r="D108" i="12"/>
  <c r="D97" i="12"/>
  <c r="B109" i="12"/>
  <c r="B98" i="12"/>
  <c r="G113" i="12"/>
  <c r="G102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B74" i="12" l="1"/>
  <c r="B85" i="12" s="1"/>
  <c r="B107" i="12"/>
  <c r="B96" i="12"/>
  <c r="E108" i="12"/>
  <c r="E97" i="12"/>
  <c r="F78" i="12"/>
  <c r="F89" i="12" s="1"/>
  <c r="F111" i="12"/>
  <c r="F100" i="12"/>
  <c r="C109" i="12"/>
  <c r="C98" i="12"/>
  <c r="G112" i="12"/>
  <c r="G101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B72" i="12" s="1"/>
  <c r="B83" i="12" s="1"/>
  <c r="E52" i="14"/>
  <c r="E55" i="13"/>
  <c r="G32" i="12"/>
  <c r="F58" i="13"/>
  <c r="F55" i="14"/>
  <c r="C28" i="12"/>
  <c r="H43" i="12"/>
  <c r="H57" i="14"/>
  <c r="H60" i="13"/>
  <c r="D50" i="12"/>
  <c r="H54" i="12"/>
  <c r="G78" i="12" l="1"/>
  <c r="G89" i="12" s="1"/>
  <c r="G111" i="12"/>
  <c r="G100" i="12"/>
  <c r="H78" i="12"/>
  <c r="H89" i="12" s="1"/>
  <c r="H111" i="12"/>
  <c r="H100" i="12"/>
  <c r="F108" i="12"/>
  <c r="F97" i="12"/>
  <c r="B105" i="12"/>
  <c r="B94" i="12"/>
  <c r="C74" i="12"/>
  <c r="C85" i="12" s="1"/>
  <c r="C107" i="12"/>
  <c r="C96" i="12"/>
  <c r="H112" i="12"/>
  <c r="H101" i="12"/>
  <c r="D109" i="12"/>
  <c r="D98" i="12"/>
  <c r="I113" i="12"/>
  <c r="I102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D74" i="12" l="1"/>
  <c r="D85" i="12" s="1"/>
  <c r="D107" i="12"/>
  <c r="D96" i="12"/>
  <c r="E109" i="12"/>
  <c r="E98" i="12"/>
  <c r="G108" i="12"/>
  <c r="G97" i="12"/>
  <c r="J113" i="12"/>
  <c r="J102" i="12"/>
  <c r="C72" i="12"/>
  <c r="C83" i="12" s="1"/>
  <c r="C105" i="12"/>
  <c r="C94" i="12"/>
  <c r="I112" i="12"/>
  <c r="I101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K113" i="12" l="1"/>
  <c r="K102" i="12"/>
  <c r="I78" i="12"/>
  <c r="I89" i="12" s="1"/>
  <c r="I111" i="12"/>
  <c r="I100" i="12"/>
  <c r="H108" i="12"/>
  <c r="H97" i="12"/>
  <c r="D72" i="12"/>
  <c r="D83" i="12" s="1"/>
  <c r="D105" i="12"/>
  <c r="D94" i="12"/>
  <c r="F109" i="12"/>
  <c r="F98" i="12"/>
  <c r="J112" i="12"/>
  <c r="J101" i="12"/>
  <c r="E74" i="12"/>
  <c r="E85" i="12" s="1"/>
  <c r="E107" i="12"/>
  <c r="E96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K112" i="12" l="1"/>
  <c r="K101" i="12"/>
  <c r="L113" i="12"/>
  <c r="L102" i="12"/>
  <c r="I108" i="12"/>
  <c r="I97" i="12"/>
  <c r="G109" i="12"/>
  <c r="G98" i="12"/>
  <c r="E72" i="12"/>
  <c r="E83" i="12" s="1"/>
  <c r="E105" i="12"/>
  <c r="E94" i="12"/>
  <c r="F74" i="12"/>
  <c r="F85" i="12" s="1"/>
  <c r="F107" i="12"/>
  <c r="F96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H109" i="12" l="1"/>
  <c r="H98" i="12"/>
  <c r="K78" i="12"/>
  <c r="K89" i="12" s="1"/>
  <c r="K111" i="12"/>
  <c r="K100" i="12"/>
  <c r="F72" i="12"/>
  <c r="F83" i="12" s="1"/>
  <c r="F105" i="12"/>
  <c r="F94" i="12"/>
  <c r="L112" i="12"/>
  <c r="L101" i="12"/>
  <c r="G74" i="12"/>
  <c r="G85" i="12" s="1"/>
  <c r="G107" i="12"/>
  <c r="G96" i="12"/>
  <c r="M113" i="12"/>
  <c r="M102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M112" i="12" l="1"/>
  <c r="M101" i="12"/>
  <c r="G72" i="12"/>
  <c r="G83" i="12" s="1"/>
  <c r="G105" i="12"/>
  <c r="G94" i="12"/>
  <c r="K108" i="12"/>
  <c r="K97" i="12"/>
  <c r="H74" i="12"/>
  <c r="H85" i="12" s="1"/>
  <c r="H107" i="12"/>
  <c r="H96" i="12"/>
  <c r="L78" i="12"/>
  <c r="L89" i="12" s="1"/>
  <c r="L111" i="12"/>
  <c r="L100" i="12"/>
  <c r="N113" i="12"/>
  <c r="N102" i="12"/>
  <c r="I109" i="12"/>
  <c r="I98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I74" i="12" l="1"/>
  <c r="I85" i="12" s="1"/>
  <c r="I107" i="12"/>
  <c r="I96" i="12"/>
  <c r="J109" i="12"/>
  <c r="J98" i="12"/>
  <c r="M78" i="12"/>
  <c r="M89" i="12" s="1"/>
  <c r="M111" i="12"/>
  <c r="M100" i="12"/>
  <c r="O113" i="12"/>
  <c r="O102" i="12"/>
  <c r="H72" i="12"/>
  <c r="H83" i="12" s="1"/>
  <c r="H105" i="12"/>
  <c r="H94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K109" i="12" l="1"/>
  <c r="K98" i="12"/>
  <c r="N78" i="12"/>
  <c r="N89" i="12" s="1"/>
  <c r="N111" i="12"/>
  <c r="N100" i="12"/>
  <c r="M108" i="12"/>
  <c r="M97" i="12"/>
  <c r="J74" i="12"/>
  <c r="J85" i="12" s="1"/>
  <c r="J107" i="12"/>
  <c r="J96" i="12"/>
  <c r="P113" i="12"/>
  <c r="P102" i="12"/>
  <c r="O112" i="12"/>
  <c r="O101" i="12"/>
  <c r="I72" i="12"/>
  <c r="I83" i="12" s="1"/>
  <c r="I105" i="12"/>
  <c r="I94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J105" i="12" l="1"/>
  <c r="J94" i="12"/>
  <c r="J72" i="12"/>
  <c r="J83" i="12" s="1"/>
  <c r="L109" i="12"/>
  <c r="L98" i="12"/>
  <c r="O78" i="12"/>
  <c r="O89" i="12" s="1"/>
  <c r="O111" i="12"/>
  <c r="O100" i="12"/>
  <c r="N108" i="12"/>
  <c r="N97" i="12"/>
  <c r="P112" i="12"/>
  <c r="P101" i="12"/>
  <c r="K74" i="12"/>
  <c r="K85" i="12" s="1"/>
  <c r="K107" i="12"/>
  <c r="K96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72" i="12" s="1"/>
  <c r="K83" i="12" s="1"/>
  <c r="K54" i="13"/>
  <c r="K51" i="14"/>
  <c r="Q54" i="12"/>
  <c r="M50" i="12"/>
  <c r="Q112" i="12" l="1"/>
  <c r="Q101" i="12"/>
  <c r="M109" i="12"/>
  <c r="M98" i="12"/>
  <c r="L74" i="12"/>
  <c r="L85" i="12" s="1"/>
  <c r="L107" i="12"/>
  <c r="L96" i="12"/>
  <c r="K105" i="12"/>
  <c r="K94" i="12"/>
  <c r="P78" i="12"/>
  <c r="P89" i="12" s="1"/>
  <c r="P111" i="12"/>
  <c r="P100" i="12"/>
  <c r="O108" i="12"/>
  <c r="O97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N109" i="12" l="1"/>
  <c r="N98" i="12"/>
  <c r="Q78" i="12"/>
  <c r="Q89" i="12" s="1"/>
  <c r="Q111" i="12"/>
  <c r="Q100" i="12"/>
  <c r="M74" i="12"/>
  <c r="M85" i="12" s="1"/>
  <c r="M107" i="12"/>
  <c r="M96" i="12"/>
  <c r="L72" i="12"/>
  <c r="L83" i="12" s="1"/>
  <c r="L105" i="12"/>
  <c r="L94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Q108" i="12" l="1"/>
  <c r="Q97" i="12"/>
  <c r="O109" i="12"/>
  <c r="O98" i="12"/>
  <c r="M72" i="12"/>
  <c r="M83" i="12" s="1"/>
  <c r="M105" i="12"/>
  <c r="M94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105" i="12" l="1"/>
  <c r="N94" i="12"/>
  <c r="N72" i="12"/>
  <c r="N83" i="12" s="1"/>
  <c r="O74" i="12"/>
  <c r="O85" i="12" s="1"/>
  <c r="O107" i="12"/>
  <c r="O96" i="12"/>
  <c r="P109" i="12"/>
  <c r="P98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P74" i="12" l="1"/>
  <c r="P85" i="12" s="1"/>
  <c r="P107" i="12"/>
  <c r="P96" i="12"/>
  <c r="Q109" i="12"/>
  <c r="Q98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Q74" i="12" l="1"/>
  <c r="Q85" i="12" s="1"/>
  <c r="Q107" i="12"/>
  <c r="Q96" i="12"/>
  <c r="P72" i="12"/>
  <c r="P83" i="12" s="1"/>
  <c r="P105" i="12"/>
  <c r="P94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<sst xmlns="http://schemas.openxmlformats.org/spreadsheetml/2006/main" count="1919" uniqueCount="194">
  <si>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</si>
  <si>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</si>
  <si>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</si>
  <si>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</si>
  <si>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</si>
  <si>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</si>
  <si>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</si>
  <si>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</si>
  <si>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</si>
  <si>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</si>
  <si>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</si>
  <si>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</si>
  <si>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</si>
  <si>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</si>
  <si>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</si>
  <si>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</si>
  <si>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</si>
  <si>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</si>
  <si>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</si>
  <si>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</si>
  <si>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</si>
  <si>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</si>
  <si>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</si>
  <si>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</si>
  <si>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</si>
  <si>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</si>
  <si>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</si>
  <si>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</si>
  <si>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</si>
  <si>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</si>
  <si>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</si>
  <si>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</si>
  <si>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</si>
  <si>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</si>
  <si>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</si>
  <si>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</si>
  <si>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</si>
  <si>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</si>
  <si>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</si>
  <si>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</si>
  <si>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</si>
  <si>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</si>
  <si>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</si>
  <si>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</si>
  <si>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</si>
  <si>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</si>
  <si>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</si>
  <si>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</si>
  <si>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</si>
  <si>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</si>
  <si>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</si>
  <si>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</si>
  <si>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</si>
  <si>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</si>
  <si>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</si>
  <si>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</si>
  <si>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</si>
  <si>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</si>
  <si>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</si>
  <si>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</si>
  <si>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</si>
  <si>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</si>
  <si>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</si>
  <si>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</si>
  <si>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</si>
  <si>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</si>
  <si>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</si>
  <si>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</si>
  <si>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</si>
  <si>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</si>
  <si>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</si>
  <si>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</si>
  <si>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</si>
  <si>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</si>
  <si>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</si>
  <si>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</si>
  <si>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</si>
  <si>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</si>
  <si>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</si>
  <si>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</si>
  <si>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</si>
  <si>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</si>
  <si>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</si>
  <si>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</si>
  <si>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</si>
  <si>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</si>
  <si>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</si>
  <si>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</si>
  <si>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</si>
  <si>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</si>
  <si>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</si>
  <si>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</si>
  <si>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</si>
  <si>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</si>
  <si>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</si>
  <si>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</si>
  <si>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</si>
  <si>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</si>
  <si>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</si>
  <si>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</si>
  <si>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</si>
  <si>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</si>
  <si>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</si>
  <si>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</si>
  <si>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</si>
  <si>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</si>
  <si>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</si>
  <si>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</si>
  <si>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</si>
  <si>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</si>
  <si>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</si>
  <si>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</si>
  <si>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</si>
  <si>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</si>
  <si>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</si>
  <si>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</si>
  <si>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</si>
  <si>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</si>
  <si>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</si>
  <si>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</si>
  <si>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</si>
  <si>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</si>
  <si>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</si>
  <si>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</si>
  <si>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</si>
  <si>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</si>
  <si>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</si>
  <si>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</si>
  <si>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</si>
  <si>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</si>
  <si>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</si>
  <si>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</si>
  <si>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</si>
  <si>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</si>
  <si>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</si>
  <si>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</si>
  <si>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</si>
  <si>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</si>
  <si>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</si>
  <si>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</si>
  <si>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</si>
  <si>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</si>
  <si>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</si>
  <si>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</si>
  <si>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</si>
  <si>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</si>
  <si>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</si>
  <si>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</si>
  <si>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</si>
  <si>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</si>
  <si>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</si>
  <si>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</si>
  <si>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</si>
  <si>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</si>
  <si>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</si>
  <si>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</si>
  <si>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</si>
  <si>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</si>
  <si>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</si>
  <si>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</si>
  <si>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</si>
  <si>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</si>
  <si>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</si>
  <si>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</si>
  <si>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</si>
  <si>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</si>
  <si>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</si>
  <si>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</si>
  <si>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</si>
  <si>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</si>
  <si>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</si>
  <si>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</si>
  <si>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</si>
  <si>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</si>
  <si>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</si>
  <si>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</si>
  <si>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</si>
  <si>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CY</t>
  </si>
  <si>
    <t>Cyprus</t>
  </si>
  <si>
    <t>CY - Aviation</t>
  </si>
  <si>
    <t>CY - Aviation / energy consumption</t>
  </si>
  <si>
    <t/>
  </si>
  <si>
    <t>CY - Aviation / passenger transport specific data</t>
  </si>
  <si>
    <t>CY - Road transport</t>
  </si>
  <si>
    <t>CY - Road transport / energy consumption</t>
  </si>
  <si>
    <t>CY - Road transport / CO2 emissions</t>
  </si>
  <si>
    <t>CY - Road transport / technologies</t>
  </si>
  <si>
    <t>CY - Rail, metro and tram</t>
  </si>
  <si>
    <t>CY - Rail, metro and tram / energy consumption</t>
  </si>
  <si>
    <t>CY - Rail, metro and tram / CO2 emissions</t>
  </si>
  <si>
    <t>CY - Aviation / CO2 emissions</t>
  </si>
  <si>
    <t>CY - Coastal shipping and inland waterways</t>
  </si>
  <si>
    <t>CY - Coastal shipping and inland waterways / energy consumption</t>
  </si>
  <si>
    <t>CY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</si>
</sst>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43297.733587962961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G4" s="124">
        <v>0</v>
      </c>
      <c r="H4" s="124">
        <v>0</v>
      </c>
      <c r="I4" s="124">
        <v>0</v>
      </c>
      <c r="J4" s="124">
        <v>0</v>
      </c>
      <c r="K4" s="124">
        <v>0</v>
      </c>
      <c r="L4" s="124">
        <v>0</v>
      </c>
      <c r="M4" s="124">
        <v>0</v>
      </c>
      <c r="N4" s="124">
        <v>0</v>
      </c>
      <c r="O4" s="124">
        <v>0</v>
      </c>
      <c r="P4" s="124">
        <v>0</v>
      </c>
      <c r="Q4" s="124">
        <v>0</v>
      </c>
    </row>
    <row r="5" spans="1:17" ht="11.45" customHeight="1" x14ac:dyDescent="0.25">
      <c r="A5" s="91" t="s">
        <v>116</v>
      </c>
      <c r="B5" s="90">
        <f t="shared" ref="B5:Q5" si="0">B4-B6</f>
        <v>0</v>
      </c>
      <c r="C5" s="90">
        <f t="shared" si="0"/>
        <v>0</v>
      </c>
      <c r="D5" s="90">
        <f t="shared" si="0"/>
        <v>0</v>
      </c>
      <c r="E5" s="90">
        <f t="shared" si="0"/>
        <v>0</v>
      </c>
      <c r="F5" s="90">
        <f t="shared" si="0"/>
        <v>0</v>
      </c>
      <c r="G5" s="90">
        <f t="shared" si="0"/>
        <v>0</v>
      </c>
      <c r="H5" s="90">
        <f t="shared" si="0"/>
        <v>0</v>
      </c>
      <c r="I5" s="90">
        <f t="shared" si="0"/>
        <v>0</v>
      </c>
      <c r="J5" s="90">
        <f t="shared" si="0"/>
        <v>0</v>
      </c>
      <c r="K5" s="90">
        <f t="shared" si="0"/>
        <v>0</v>
      </c>
      <c r="L5" s="90">
        <f t="shared" si="0"/>
        <v>0</v>
      </c>
      <c r="M5" s="90">
        <f t="shared" si="0"/>
        <v>0</v>
      </c>
      <c r="N5" s="90">
        <f t="shared" si="0"/>
        <v>0</v>
      </c>
      <c r="O5" s="90">
        <f t="shared" si="0"/>
        <v>0</v>
      </c>
      <c r="P5" s="90">
        <f t="shared" si="0"/>
        <v>0</v>
      </c>
      <c r="Q5" s="90">
        <f t="shared" si="0"/>
        <v>0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0</v>
      </c>
      <c r="C8" s="71">
        <f t="shared" si="1"/>
        <v>0</v>
      </c>
      <c r="D8" s="71">
        <f t="shared" si="1"/>
        <v>0</v>
      </c>
      <c r="E8" s="71">
        <f t="shared" si="1"/>
        <v>0</v>
      </c>
      <c r="F8" s="71">
        <f t="shared" si="1"/>
        <v>0</v>
      </c>
      <c r="G8" s="71">
        <f t="shared" si="1"/>
        <v>0</v>
      </c>
      <c r="H8" s="71">
        <f t="shared" si="1"/>
        <v>0</v>
      </c>
      <c r="I8" s="71">
        <f t="shared" si="1"/>
        <v>0</v>
      </c>
      <c r="J8" s="71">
        <f t="shared" si="1"/>
        <v>0</v>
      </c>
      <c r="K8" s="71">
        <f t="shared" si="1"/>
        <v>0</v>
      </c>
      <c r="L8" s="71">
        <f t="shared" si="1"/>
        <v>0</v>
      </c>
      <c r="M8" s="71">
        <f t="shared" si="1"/>
        <v>0</v>
      </c>
      <c r="N8" s="71">
        <f t="shared" si="1"/>
        <v>0</v>
      </c>
      <c r="O8" s="71">
        <f t="shared" si="1"/>
        <v>0</v>
      </c>
      <c r="P8" s="71">
        <f t="shared" si="1"/>
        <v>0</v>
      </c>
      <c r="Q8" s="71">
        <f t="shared" si="1"/>
        <v>0</v>
      </c>
    </row>
    <row r="9" spans="1:17" ht="11.45" customHeight="1" x14ac:dyDescent="0.25">
      <c r="A9" s="25" t="s">
        <v>39</v>
      </c>
      <c r="B9" s="24">
        <f t="shared" ref="B9:Q9" si="2">SUM(B10,B11,B14)</f>
        <v>0</v>
      </c>
      <c r="C9" s="24">
        <f t="shared" si="2"/>
        <v>0</v>
      </c>
      <c r="D9" s="24">
        <f t="shared" si="2"/>
        <v>0</v>
      </c>
      <c r="E9" s="24">
        <f t="shared" si="2"/>
        <v>0</v>
      </c>
      <c r="F9" s="24">
        <f t="shared" si="2"/>
        <v>0</v>
      </c>
      <c r="G9" s="24">
        <f t="shared" si="2"/>
        <v>0</v>
      </c>
      <c r="H9" s="24">
        <f t="shared" si="2"/>
        <v>0</v>
      </c>
      <c r="I9" s="24">
        <f t="shared" si="2"/>
        <v>0</v>
      </c>
      <c r="J9" s="24">
        <f t="shared" si="2"/>
        <v>0</v>
      </c>
      <c r="K9" s="24">
        <f t="shared" si="2"/>
        <v>0</v>
      </c>
      <c r="L9" s="24">
        <f t="shared" si="2"/>
        <v>0</v>
      </c>
      <c r="M9" s="24">
        <f t="shared" si="2"/>
        <v>0</v>
      </c>
      <c r="N9" s="24">
        <f t="shared" si="2"/>
        <v>0</v>
      </c>
      <c r="O9" s="24">
        <f t="shared" si="2"/>
        <v>0</v>
      </c>
      <c r="P9" s="24">
        <f t="shared" si="2"/>
        <v>0</v>
      </c>
      <c r="Q9" s="24">
        <f t="shared" si="2"/>
        <v>0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0</v>
      </c>
      <c r="C11" s="21">
        <f t="shared" si="3"/>
        <v>0</v>
      </c>
      <c r="D11" s="21">
        <f t="shared" si="3"/>
        <v>0</v>
      </c>
      <c r="E11" s="21">
        <f t="shared" si="3"/>
        <v>0</v>
      </c>
      <c r="F11" s="21">
        <f t="shared" si="3"/>
        <v>0</v>
      </c>
      <c r="G11" s="21">
        <f t="shared" si="3"/>
        <v>0</v>
      </c>
      <c r="H11" s="21">
        <f t="shared" si="3"/>
        <v>0</v>
      </c>
      <c r="I11" s="21">
        <f t="shared" si="3"/>
        <v>0</v>
      </c>
      <c r="J11" s="21">
        <f t="shared" si="3"/>
        <v>0</v>
      </c>
      <c r="K11" s="21">
        <f t="shared" si="3"/>
        <v>0</v>
      </c>
      <c r="L11" s="21">
        <f t="shared" si="3"/>
        <v>0</v>
      </c>
      <c r="M11" s="21">
        <f t="shared" si="3"/>
        <v>0</v>
      </c>
      <c r="N11" s="21">
        <f t="shared" si="3"/>
        <v>0</v>
      </c>
      <c r="O11" s="21">
        <f t="shared" si="3"/>
        <v>0</v>
      </c>
      <c r="P11" s="21">
        <f t="shared" si="3"/>
        <v>0</v>
      </c>
      <c r="Q11" s="21">
        <f t="shared" si="3"/>
        <v>0</v>
      </c>
    </row>
    <row r="12" spans="1:17" ht="11.45" customHeight="1" x14ac:dyDescent="0.25">
      <c r="A12" s="62" t="s">
        <v>17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0</v>
      </c>
      <c r="C15" s="24">
        <f t="shared" si="4"/>
        <v>0</v>
      </c>
      <c r="D15" s="24">
        <f t="shared" si="4"/>
        <v>0</v>
      </c>
      <c r="E15" s="24">
        <f t="shared" si="4"/>
        <v>0</v>
      </c>
      <c r="F15" s="24">
        <f t="shared" si="4"/>
        <v>0</v>
      </c>
      <c r="G15" s="24">
        <f t="shared" si="4"/>
        <v>0</v>
      </c>
      <c r="H15" s="24">
        <f t="shared" si="4"/>
        <v>0</v>
      </c>
      <c r="I15" s="24">
        <f t="shared" si="4"/>
        <v>0</v>
      </c>
      <c r="J15" s="24">
        <f t="shared" si="4"/>
        <v>0</v>
      </c>
      <c r="K15" s="24">
        <f t="shared" si="4"/>
        <v>0</v>
      </c>
      <c r="L15" s="24">
        <f t="shared" si="4"/>
        <v>0</v>
      </c>
      <c r="M15" s="24">
        <f t="shared" si="4"/>
        <v>0</v>
      </c>
      <c r="N15" s="24">
        <f t="shared" si="4"/>
        <v>0</v>
      </c>
      <c r="O15" s="24">
        <f t="shared" si="4"/>
        <v>0</v>
      </c>
      <c r="P15" s="24">
        <f t="shared" si="4"/>
        <v>0</v>
      </c>
      <c r="Q15" s="24">
        <f t="shared" si="4"/>
        <v>0</v>
      </c>
    </row>
    <row r="16" spans="1:17" ht="11.45" customHeight="1" x14ac:dyDescent="0.25">
      <c r="A16" s="116" t="s">
        <v>17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0</v>
      </c>
      <c r="P16" s="70">
        <v>0</v>
      </c>
      <c r="Q16" s="70">
        <v>0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0</v>
      </c>
      <c r="C22" s="124">
        <v>0</v>
      </c>
      <c r="D22" s="124">
        <v>0</v>
      </c>
      <c r="E22" s="124">
        <v>0</v>
      </c>
      <c r="F22" s="124">
        <v>0</v>
      </c>
      <c r="G22" s="124">
        <v>0</v>
      </c>
      <c r="H22" s="124">
        <v>0</v>
      </c>
      <c r="I22" s="124">
        <v>0</v>
      </c>
      <c r="J22" s="124">
        <v>0</v>
      </c>
      <c r="K22" s="124">
        <v>0</v>
      </c>
      <c r="L22" s="124">
        <v>0</v>
      </c>
      <c r="M22" s="124">
        <v>0</v>
      </c>
      <c r="N22" s="124">
        <v>0</v>
      </c>
      <c r="O22" s="124">
        <v>0</v>
      </c>
      <c r="P22" s="124">
        <v>0</v>
      </c>
      <c r="Q22" s="124">
        <v>0</v>
      </c>
    </row>
    <row r="23" spans="1:17" ht="11.45" customHeight="1" x14ac:dyDescent="0.25">
      <c r="A23" s="91" t="s">
        <v>116</v>
      </c>
      <c r="B23" s="90">
        <v>0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0</v>
      </c>
      <c r="I23" s="90">
        <v>0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0">
        <v>0</v>
      </c>
      <c r="P23" s="90">
        <v>0</v>
      </c>
      <c r="Q23" s="90">
        <v>0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 t="str">
        <f>IF(TrRail_act!B14=0,"",B8/TrRail_act!B14*100)</f>
        <v/>
      </c>
      <c r="C26" s="68" t="str">
        <f>IF(TrRail_act!C14=0,"",C8/TrRail_act!C14*100)</f>
        <v/>
      </c>
      <c r="D26" s="68" t="str">
        <f>IF(TrRail_act!D14=0,"",D8/TrRail_act!D14*100)</f>
        <v/>
      </c>
      <c r="E26" s="68" t="str">
        <f>IF(TrRail_act!E14=0,"",E8/TrRail_act!E14*100)</f>
        <v/>
      </c>
      <c r="F26" s="68" t="str">
        <f>IF(TrRail_act!F14=0,"",F8/TrRail_act!F14*100)</f>
        <v/>
      </c>
      <c r="G26" s="68" t="str">
        <f>IF(TrRail_act!G14=0,"",G8/TrRail_act!G14*100)</f>
        <v/>
      </c>
      <c r="H26" s="68" t="str">
        <f>IF(TrRail_act!H14=0,"",H8/TrRail_act!H14*100)</f>
        <v/>
      </c>
      <c r="I26" s="68" t="str">
        <f>IF(TrRail_act!I14=0,"",I8/TrRail_act!I14*100)</f>
        <v/>
      </c>
      <c r="J26" s="68" t="str">
        <f>IF(TrRail_act!J14=0,"",J8/TrRail_act!J14*100)</f>
        <v/>
      </c>
      <c r="K26" s="68" t="str">
        <f>IF(TrRail_act!K14=0,"",K8/TrRail_act!K14*100)</f>
        <v/>
      </c>
      <c r="L26" s="68" t="str">
        <f>IF(TrRail_act!L14=0,"",L8/TrRail_act!L14*100)</f>
        <v/>
      </c>
      <c r="M26" s="68" t="str">
        <f>IF(TrRail_act!M14=0,"",M8/TrRail_act!M14*100)</f>
        <v/>
      </c>
      <c r="N26" s="68" t="str">
        <f>IF(TrRail_act!N14=0,"",N8/TrRail_act!N14*100)</f>
        <v/>
      </c>
      <c r="O26" s="68" t="str">
        <f>IF(TrRail_act!O14=0,"",O8/TrRail_act!O14*100)</f>
        <v/>
      </c>
      <c r="P26" s="68" t="str">
        <f>IF(TrRail_act!P14=0,"",P8/TrRail_act!P14*100)</f>
        <v/>
      </c>
      <c r="Q26" s="68" t="str">
        <f>IF(TrRail_act!Q14=0,"",Q8/TrRail_act!Q14*100)</f>
        <v/>
      </c>
    </row>
    <row r="27" spans="1:17" ht="11.45" customHeight="1" x14ac:dyDescent="0.25">
      <c r="A27" s="25" t="s">
        <v>39</v>
      </c>
      <c r="B27" s="79" t="str">
        <f>IF(TrRail_act!B15=0,"",B9/TrRail_act!B15*100)</f>
        <v/>
      </c>
      <c r="C27" s="79" t="str">
        <f>IF(TrRail_act!C15=0,"",C9/TrRail_act!C15*100)</f>
        <v/>
      </c>
      <c r="D27" s="79" t="str">
        <f>IF(TrRail_act!D15=0,"",D9/TrRail_act!D15*100)</f>
        <v/>
      </c>
      <c r="E27" s="79" t="str">
        <f>IF(TrRail_act!E15=0,"",E9/TrRail_act!E15*100)</f>
        <v/>
      </c>
      <c r="F27" s="79" t="str">
        <f>IF(TrRail_act!F15=0,"",F9/TrRail_act!F15*100)</f>
        <v/>
      </c>
      <c r="G27" s="79" t="str">
        <f>IF(TrRail_act!G15=0,"",G9/TrRail_act!G15*100)</f>
        <v/>
      </c>
      <c r="H27" s="79" t="str">
        <f>IF(TrRail_act!H15=0,"",H9/TrRail_act!H15*100)</f>
        <v/>
      </c>
      <c r="I27" s="79" t="str">
        <f>IF(TrRail_act!I15=0,"",I9/TrRail_act!I15*100)</f>
        <v/>
      </c>
      <c r="J27" s="79" t="str">
        <f>IF(TrRail_act!J15=0,"",J9/TrRail_act!J15*100)</f>
        <v/>
      </c>
      <c r="K27" s="79" t="str">
        <f>IF(TrRail_act!K15=0,"",K9/TrRail_act!K15*100)</f>
        <v/>
      </c>
      <c r="L27" s="79" t="str">
        <f>IF(TrRail_act!L15=0,"",L9/TrRail_act!L15*100)</f>
        <v/>
      </c>
      <c r="M27" s="79" t="str">
        <f>IF(TrRail_act!M15=0,"",M9/TrRail_act!M15*100)</f>
        <v/>
      </c>
      <c r="N27" s="79" t="str">
        <f>IF(TrRail_act!N15=0,"",N9/TrRail_act!N15*100)</f>
        <v/>
      </c>
      <c r="O27" s="79" t="str">
        <f>IF(TrRail_act!O15=0,"",O9/TrRail_act!O15*100)</f>
        <v/>
      </c>
      <c r="P27" s="79" t="str">
        <f>IF(TrRail_act!P15=0,"",P9/TrRail_act!P15*100)</f>
        <v/>
      </c>
      <c r="Q27" s="79" t="str">
        <f>IF(TrRail_act!Q15=0,"",Q9/TrRail_act!Q15*100)</f>
        <v/>
      </c>
    </row>
    <row r="28" spans="1:17" ht="11.45" customHeight="1" x14ac:dyDescent="0.25">
      <c r="A28" s="91" t="s">
        <v>21</v>
      </c>
      <c r="B28" s="123" t="str">
        <f>IF(TrRail_act!B16=0,"",B10/TrRail_act!B16*100)</f>
        <v/>
      </c>
      <c r="C28" s="123" t="str">
        <f>IF(TrRail_act!C16=0,"",C10/TrRail_act!C16*100)</f>
        <v/>
      </c>
      <c r="D28" s="123" t="str">
        <f>IF(TrRail_act!D16=0,"",D10/TrRail_act!D16*100)</f>
        <v/>
      </c>
      <c r="E28" s="123" t="str">
        <f>IF(TrRail_act!E16=0,"",E10/TrRail_act!E16*100)</f>
        <v/>
      </c>
      <c r="F28" s="123" t="str">
        <f>IF(TrRail_act!F16=0,"",F10/TrRail_act!F16*100)</f>
        <v/>
      </c>
      <c r="G28" s="123" t="str">
        <f>IF(TrRail_act!G16=0,"",G10/TrRail_act!G16*100)</f>
        <v/>
      </c>
      <c r="H28" s="123" t="str">
        <f>IF(TrRail_act!H16=0,"",H10/TrRail_act!H16*100)</f>
        <v/>
      </c>
      <c r="I28" s="123" t="str">
        <f>IF(TrRail_act!I16=0,"",I10/TrRail_act!I16*100)</f>
        <v/>
      </c>
      <c r="J28" s="123" t="str">
        <f>IF(TrRail_act!J16=0,"",J10/TrRail_act!J16*100)</f>
        <v/>
      </c>
      <c r="K28" s="123" t="str">
        <f>IF(TrRail_act!K16=0,"",K10/TrRail_act!K16*100)</f>
        <v/>
      </c>
      <c r="L28" s="123" t="str">
        <f>IF(TrRail_act!L16=0,"",L10/TrRail_act!L16*100)</f>
        <v/>
      </c>
      <c r="M28" s="123" t="str">
        <f>IF(TrRail_act!M16=0,"",M10/TrRail_act!M16*100)</f>
        <v/>
      </c>
      <c r="N28" s="123" t="str">
        <f>IF(TrRail_act!N16=0,"",N10/TrRail_act!N16*100)</f>
        <v/>
      </c>
      <c r="O28" s="123" t="str">
        <f>IF(TrRail_act!O16=0,"",O10/TrRail_act!O16*100)</f>
        <v/>
      </c>
      <c r="P28" s="123" t="str">
        <f>IF(TrRail_act!P16=0,"",P10/TrRail_act!P16*100)</f>
        <v/>
      </c>
      <c r="Q28" s="123" t="str">
        <f>IF(TrRail_act!Q16=0,"",Q10/TrRail_act!Q16*100)</f>
        <v/>
      </c>
    </row>
    <row r="29" spans="1:17" ht="11.45" customHeight="1" x14ac:dyDescent="0.25">
      <c r="A29" s="19" t="s">
        <v>20</v>
      </c>
      <c r="B29" s="76" t="str">
        <f>IF(TrRail_act!B17=0,"",B11/TrRail_act!B17*100)</f>
        <v/>
      </c>
      <c r="C29" s="76" t="str">
        <f>IF(TrRail_act!C17=0,"",C11/TrRail_act!C17*100)</f>
        <v/>
      </c>
      <c r="D29" s="76" t="str">
        <f>IF(TrRail_act!D17=0,"",D11/TrRail_act!D17*100)</f>
        <v/>
      </c>
      <c r="E29" s="76" t="str">
        <f>IF(TrRail_act!E17=0,"",E11/TrRail_act!E17*100)</f>
        <v/>
      </c>
      <c r="F29" s="76" t="str">
        <f>IF(TrRail_act!F17=0,"",F11/TrRail_act!F17*100)</f>
        <v/>
      </c>
      <c r="G29" s="76" t="str">
        <f>IF(TrRail_act!G17=0,"",G11/TrRail_act!G17*100)</f>
        <v/>
      </c>
      <c r="H29" s="76" t="str">
        <f>IF(TrRail_act!H17=0,"",H11/TrRail_act!H17*100)</f>
        <v/>
      </c>
      <c r="I29" s="76" t="str">
        <f>IF(TrRail_act!I17=0,"",I11/TrRail_act!I17*100)</f>
        <v/>
      </c>
      <c r="J29" s="76" t="str">
        <f>IF(TrRail_act!J17=0,"",J11/TrRail_act!J17*100)</f>
        <v/>
      </c>
      <c r="K29" s="76" t="str">
        <f>IF(TrRail_act!K17=0,"",K11/TrRail_act!K17*100)</f>
        <v/>
      </c>
      <c r="L29" s="76" t="str">
        <f>IF(TrRail_act!L17=0,"",L11/TrRail_act!L17*100)</f>
        <v/>
      </c>
      <c r="M29" s="76" t="str">
        <f>IF(TrRail_act!M17=0,"",M11/TrRail_act!M17*100)</f>
        <v/>
      </c>
      <c r="N29" s="76" t="str">
        <f>IF(TrRail_act!N17=0,"",N11/TrRail_act!N17*100)</f>
        <v/>
      </c>
      <c r="O29" s="76" t="str">
        <f>IF(TrRail_act!O17=0,"",O11/TrRail_act!O17*100)</f>
        <v/>
      </c>
      <c r="P29" s="76" t="str">
        <f>IF(TrRail_act!P17=0,"",P11/TrRail_act!P17*100)</f>
        <v/>
      </c>
      <c r="Q29" s="76" t="str">
        <f>IF(TrRail_act!Q17=0,"",Q11/TrRail_act!Q17*100)</f>
        <v/>
      </c>
    </row>
    <row r="30" spans="1:17" ht="11.45" customHeight="1" x14ac:dyDescent="0.25">
      <c r="A30" s="62" t="s">
        <v>17</v>
      </c>
      <c r="B30" s="77" t="str">
        <f>IF(TrRail_act!B18=0,"",B12/TrRail_act!B18*100)</f>
        <v/>
      </c>
      <c r="C30" s="77" t="str">
        <f>IF(TrRail_act!C18=0,"",C12/TrRail_act!C18*100)</f>
        <v/>
      </c>
      <c r="D30" s="77" t="str">
        <f>IF(TrRail_act!D18=0,"",D12/TrRail_act!D18*100)</f>
        <v/>
      </c>
      <c r="E30" s="77" t="str">
        <f>IF(TrRail_act!E18=0,"",E12/TrRail_act!E18*100)</f>
        <v/>
      </c>
      <c r="F30" s="77" t="str">
        <f>IF(TrRail_act!F18=0,"",F12/TrRail_act!F18*100)</f>
        <v/>
      </c>
      <c r="G30" s="77" t="str">
        <f>IF(TrRail_act!G18=0,"",G12/TrRail_act!G18*100)</f>
        <v/>
      </c>
      <c r="H30" s="77" t="str">
        <f>IF(TrRail_act!H18=0,"",H12/TrRail_act!H18*100)</f>
        <v/>
      </c>
      <c r="I30" s="77" t="str">
        <f>IF(TrRail_act!I18=0,"",I12/TrRail_act!I18*100)</f>
        <v/>
      </c>
      <c r="J30" s="77" t="str">
        <f>IF(TrRail_act!J18=0,"",J12/TrRail_act!J18*100)</f>
        <v/>
      </c>
      <c r="K30" s="77" t="str">
        <f>IF(TrRail_act!K18=0,"",K12/TrRail_act!K18*100)</f>
        <v/>
      </c>
      <c r="L30" s="77" t="str">
        <f>IF(TrRail_act!L18=0,"",L12/TrRail_act!L18*100)</f>
        <v/>
      </c>
      <c r="M30" s="77" t="str">
        <f>IF(TrRail_act!M18=0,"",M12/TrRail_act!M18*100)</f>
        <v/>
      </c>
      <c r="N30" s="77" t="str">
        <f>IF(TrRail_act!N18=0,"",N12/TrRail_act!N18*100)</f>
        <v/>
      </c>
      <c r="O30" s="77" t="str">
        <f>IF(TrRail_act!O18=0,"",O12/TrRail_act!O18*100)</f>
        <v/>
      </c>
      <c r="P30" s="77" t="str">
        <f>IF(TrRail_act!P18=0,"",P12/TrRail_act!P18*100)</f>
        <v/>
      </c>
      <c r="Q30" s="77" t="str">
        <f>IF(TrRail_act!Q18=0,"",Q12/TrRail_act!Q18*100)</f>
        <v/>
      </c>
    </row>
    <row r="31" spans="1:17" ht="11.45" customHeight="1" x14ac:dyDescent="0.25">
      <c r="A31" s="62" t="s">
        <v>16</v>
      </c>
      <c r="B31" s="77" t="str">
        <f>IF(TrRail_act!B19=0,"",B13/TrRail_act!B19*100)</f>
        <v/>
      </c>
      <c r="C31" s="77" t="str">
        <f>IF(TrRail_act!C19=0,"",C13/TrRail_act!C19*100)</f>
        <v/>
      </c>
      <c r="D31" s="77" t="str">
        <f>IF(TrRail_act!D19=0,"",D13/TrRail_act!D19*100)</f>
        <v/>
      </c>
      <c r="E31" s="77" t="str">
        <f>IF(TrRail_act!E19=0,"",E13/TrRail_act!E19*100)</f>
        <v/>
      </c>
      <c r="F31" s="77" t="str">
        <f>IF(TrRail_act!F19=0,"",F13/TrRail_act!F19*100)</f>
        <v/>
      </c>
      <c r="G31" s="77" t="str">
        <f>IF(TrRail_act!G19=0,"",G13/TrRail_act!G19*100)</f>
        <v/>
      </c>
      <c r="H31" s="77" t="str">
        <f>IF(TrRail_act!H19=0,"",H13/TrRail_act!H19*100)</f>
        <v/>
      </c>
      <c r="I31" s="77" t="str">
        <f>IF(TrRail_act!I19=0,"",I13/TrRail_act!I19*100)</f>
        <v/>
      </c>
      <c r="J31" s="77" t="str">
        <f>IF(TrRail_act!J19=0,"",J13/TrRail_act!J19*100)</f>
        <v/>
      </c>
      <c r="K31" s="77" t="str">
        <f>IF(TrRail_act!K19=0,"",K13/TrRail_act!K19*100)</f>
        <v/>
      </c>
      <c r="L31" s="77" t="str">
        <f>IF(TrRail_act!L19=0,"",L13/TrRail_act!L19*100)</f>
        <v/>
      </c>
      <c r="M31" s="77" t="str">
        <f>IF(TrRail_act!M19=0,"",M13/TrRail_act!M19*100)</f>
        <v/>
      </c>
      <c r="N31" s="77" t="str">
        <f>IF(TrRail_act!N19=0,"",N13/TrRail_act!N19*100)</f>
        <v/>
      </c>
      <c r="O31" s="77" t="str">
        <f>IF(TrRail_act!O19=0,"",O13/TrRail_act!O19*100)</f>
        <v/>
      </c>
      <c r="P31" s="77" t="str">
        <f>IF(TrRail_act!P19=0,"",P13/TrRail_act!P19*100)</f>
        <v/>
      </c>
      <c r="Q31" s="77" t="str">
        <f>IF(TrRail_act!Q19=0,"",Q13/TrRail_act!Q19*100)</f>
        <v/>
      </c>
    </row>
    <row r="32" spans="1:17" ht="11.45" customHeight="1" x14ac:dyDescent="0.25">
      <c r="A32" s="118" t="s">
        <v>19</v>
      </c>
      <c r="B32" s="122" t="str">
        <f>IF(TrRail_act!B20=0,"",B14/TrRail_act!B20*100)</f>
        <v/>
      </c>
      <c r="C32" s="122" t="str">
        <f>IF(TrRail_act!C20=0,"",C14/TrRail_act!C20*100)</f>
        <v/>
      </c>
      <c r="D32" s="122" t="str">
        <f>IF(TrRail_act!D20=0,"",D14/TrRail_act!D20*100)</f>
        <v/>
      </c>
      <c r="E32" s="122" t="str">
        <f>IF(TrRail_act!E20=0,"",E14/TrRail_act!E20*100)</f>
        <v/>
      </c>
      <c r="F32" s="122" t="str">
        <f>IF(TrRail_act!F20=0,"",F14/TrRail_act!F20*100)</f>
        <v/>
      </c>
      <c r="G32" s="122" t="str">
        <f>IF(TrRail_act!G20=0,"",G14/TrRail_act!G20*100)</f>
        <v/>
      </c>
      <c r="H32" s="122" t="str">
        <f>IF(TrRail_act!H20=0,"",H14/TrRail_act!H20*100)</f>
        <v/>
      </c>
      <c r="I32" s="122" t="str">
        <f>IF(TrRail_act!I20=0,"",I14/TrRail_act!I20*100)</f>
        <v/>
      </c>
      <c r="J32" s="122" t="str">
        <f>IF(TrRail_act!J20=0,"",J14/TrRail_act!J20*100)</f>
        <v/>
      </c>
      <c r="K32" s="122" t="str">
        <f>IF(TrRail_act!K20=0,"",K14/TrRail_act!K20*100)</f>
        <v/>
      </c>
      <c r="L32" s="122" t="str">
        <f>IF(TrRail_act!L20=0,"",L14/TrRail_act!L20*100)</f>
        <v/>
      </c>
      <c r="M32" s="122" t="str">
        <f>IF(TrRail_act!M20=0,"",M14/TrRail_act!M20*100)</f>
        <v/>
      </c>
      <c r="N32" s="122" t="str">
        <f>IF(TrRail_act!N20=0,"",N14/TrRail_act!N20*100)</f>
        <v/>
      </c>
      <c r="O32" s="122" t="str">
        <f>IF(TrRail_act!O20=0,"",O14/TrRail_act!O20*100)</f>
        <v/>
      </c>
      <c r="P32" s="122" t="str">
        <f>IF(TrRail_act!P20=0,"",P14/TrRail_act!P20*100)</f>
        <v/>
      </c>
      <c r="Q32" s="122" t="str">
        <f>IF(TrRail_act!Q20=0,"",Q14/TrRail_act!Q20*100)</f>
        <v/>
      </c>
    </row>
    <row r="33" spans="1:17" ht="11.45" customHeight="1" x14ac:dyDescent="0.25">
      <c r="A33" s="25" t="s">
        <v>18</v>
      </c>
      <c r="B33" s="79" t="str">
        <f>IF(TrRail_act!B21=0,"",B15/TrRail_act!B21*100)</f>
        <v/>
      </c>
      <c r="C33" s="79" t="str">
        <f>IF(TrRail_act!C21=0,"",C15/TrRail_act!C21*100)</f>
        <v/>
      </c>
      <c r="D33" s="79" t="str">
        <f>IF(TrRail_act!D21=0,"",D15/TrRail_act!D21*100)</f>
        <v/>
      </c>
      <c r="E33" s="79" t="str">
        <f>IF(TrRail_act!E21=0,"",E15/TrRail_act!E21*100)</f>
        <v/>
      </c>
      <c r="F33" s="79" t="str">
        <f>IF(TrRail_act!F21=0,"",F15/TrRail_act!F21*100)</f>
        <v/>
      </c>
      <c r="G33" s="79" t="str">
        <f>IF(TrRail_act!G21=0,"",G15/TrRail_act!G21*100)</f>
        <v/>
      </c>
      <c r="H33" s="79" t="str">
        <f>IF(TrRail_act!H21=0,"",H15/TrRail_act!H21*100)</f>
        <v/>
      </c>
      <c r="I33" s="79" t="str">
        <f>IF(TrRail_act!I21=0,"",I15/TrRail_act!I21*100)</f>
        <v/>
      </c>
      <c r="J33" s="79" t="str">
        <f>IF(TrRail_act!J21=0,"",J15/TrRail_act!J21*100)</f>
        <v/>
      </c>
      <c r="K33" s="79" t="str">
        <f>IF(TrRail_act!K21=0,"",K15/TrRail_act!K21*100)</f>
        <v/>
      </c>
      <c r="L33" s="79" t="str">
        <f>IF(TrRail_act!L21=0,"",L15/TrRail_act!L21*100)</f>
        <v/>
      </c>
      <c r="M33" s="79" t="str">
        <f>IF(TrRail_act!M21=0,"",M15/TrRail_act!M21*100)</f>
        <v/>
      </c>
      <c r="N33" s="79" t="str">
        <f>IF(TrRail_act!N21=0,"",N15/TrRail_act!N21*100)</f>
        <v/>
      </c>
      <c r="O33" s="79" t="str">
        <f>IF(TrRail_act!O21=0,"",O15/TrRail_act!O21*100)</f>
        <v/>
      </c>
      <c r="P33" s="79" t="str">
        <f>IF(TrRail_act!P21=0,"",P15/TrRail_act!P21*100)</f>
        <v/>
      </c>
      <c r="Q33" s="79" t="str">
        <f>IF(TrRail_act!Q21=0,"",Q15/TrRail_act!Q21*100)</f>
        <v/>
      </c>
    </row>
    <row r="34" spans="1:17" ht="11.45" customHeight="1" x14ac:dyDescent="0.25">
      <c r="A34" s="116" t="s">
        <v>17</v>
      </c>
      <c r="B34" s="77" t="str">
        <f>IF(TrRail_act!B22=0,"",B16/TrRail_act!B22*100)</f>
        <v/>
      </c>
      <c r="C34" s="77" t="str">
        <f>IF(TrRail_act!C22=0,"",C16/TrRail_act!C22*100)</f>
        <v/>
      </c>
      <c r="D34" s="77" t="str">
        <f>IF(TrRail_act!D22=0,"",D16/TrRail_act!D22*100)</f>
        <v/>
      </c>
      <c r="E34" s="77" t="str">
        <f>IF(TrRail_act!E22=0,"",E16/TrRail_act!E22*100)</f>
        <v/>
      </c>
      <c r="F34" s="77" t="str">
        <f>IF(TrRail_act!F22=0,"",F16/TrRail_act!F22*100)</f>
        <v/>
      </c>
      <c r="G34" s="77" t="str">
        <f>IF(TrRail_act!G22=0,"",G16/TrRail_act!G22*100)</f>
        <v/>
      </c>
      <c r="H34" s="77" t="str">
        <f>IF(TrRail_act!H22=0,"",H16/TrRail_act!H22*100)</f>
        <v/>
      </c>
      <c r="I34" s="77" t="str">
        <f>IF(TrRail_act!I22=0,"",I16/TrRail_act!I22*100)</f>
        <v/>
      </c>
      <c r="J34" s="77" t="str">
        <f>IF(TrRail_act!J22=0,"",J16/TrRail_act!J22*100)</f>
        <v/>
      </c>
      <c r="K34" s="77" t="str">
        <f>IF(TrRail_act!K22=0,"",K16/TrRail_act!K22*100)</f>
        <v/>
      </c>
      <c r="L34" s="77" t="str">
        <f>IF(TrRail_act!L22=0,"",L16/TrRail_act!L22*100)</f>
        <v/>
      </c>
      <c r="M34" s="77" t="str">
        <f>IF(TrRail_act!M22=0,"",M16/TrRail_act!M22*100)</f>
        <v/>
      </c>
      <c r="N34" s="77" t="str">
        <f>IF(TrRail_act!N22=0,"",N16/TrRail_act!N22*100)</f>
        <v/>
      </c>
      <c r="O34" s="77" t="str">
        <f>IF(TrRail_act!O22=0,"",O16/TrRail_act!O22*100)</f>
        <v/>
      </c>
      <c r="P34" s="77" t="str">
        <f>IF(TrRail_act!P22=0,"",P16/TrRail_act!P22*100)</f>
        <v/>
      </c>
      <c r="Q34" s="77" t="str">
        <f>IF(TrRail_act!Q22=0,"",Q16/TrRail_act!Q22*100)</f>
        <v/>
      </c>
    </row>
    <row r="35" spans="1:17" ht="11.45" customHeight="1" x14ac:dyDescent="0.25">
      <c r="A35" s="93" t="s">
        <v>16</v>
      </c>
      <c r="B35" s="74" t="str">
        <f>IF(TrRail_act!B23=0,"",B17/TrRail_act!B23*100)</f>
        <v/>
      </c>
      <c r="C35" s="74" t="str">
        <f>IF(TrRail_act!C23=0,"",C17/TrRail_act!C23*100)</f>
        <v/>
      </c>
      <c r="D35" s="74" t="str">
        <f>IF(TrRail_act!D23=0,"",D17/TrRail_act!D23*100)</f>
        <v/>
      </c>
      <c r="E35" s="74" t="str">
        <f>IF(TrRail_act!E23=0,"",E17/TrRail_act!E23*100)</f>
        <v/>
      </c>
      <c r="F35" s="74" t="str">
        <f>IF(TrRail_act!F23=0,"",F17/TrRail_act!F23*100)</f>
        <v/>
      </c>
      <c r="G35" s="74" t="str">
        <f>IF(TrRail_act!G23=0,"",G17/TrRail_act!G23*100)</f>
        <v/>
      </c>
      <c r="H35" s="74" t="str">
        <f>IF(TrRail_act!H23=0,"",H17/TrRail_act!H23*100)</f>
        <v/>
      </c>
      <c r="I35" s="74" t="str">
        <f>IF(TrRail_act!I23=0,"",I17/TrRail_act!I23*100)</f>
        <v/>
      </c>
      <c r="J35" s="74" t="str">
        <f>IF(TrRail_act!J23=0,"",J17/TrRail_act!J23*100)</f>
        <v/>
      </c>
      <c r="K35" s="74" t="str">
        <f>IF(TrRail_act!K23=0,"",K17/TrRail_act!K23*100)</f>
        <v/>
      </c>
      <c r="L35" s="74" t="str">
        <f>IF(TrRail_act!L23=0,"",L17/TrRail_act!L23*100)</f>
        <v/>
      </c>
      <c r="M35" s="74" t="str">
        <f>IF(TrRail_act!M23=0,"",M17/TrRail_act!M23*100)</f>
        <v/>
      </c>
      <c r="N35" s="74" t="str">
        <f>IF(TrRail_act!N23=0,"",N17/TrRail_act!N23*100)</f>
        <v/>
      </c>
      <c r="O35" s="74" t="str">
        <f>IF(TrRail_act!O23=0,"",O17/TrRail_act!O23*100)</f>
        <v/>
      </c>
      <c r="P35" s="74" t="str">
        <f>IF(TrRail_act!P23=0,"",P17/TrRail_act!P23*100)</f>
        <v/>
      </c>
      <c r="Q35" s="74" t="str">
        <f>IF(TrRail_act!Q23=0,"",Q17/TrRail_act!Q23*100)</f>
        <v/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 t="str">
        <f>IF(TrRail_act!B4=0,"",B9/TrRail_act!B4*1000)</f>
        <v/>
      </c>
      <c r="C38" s="79" t="str">
        <f>IF(TrRail_act!C4=0,"",C9/TrRail_act!C4*1000)</f>
        <v/>
      </c>
      <c r="D38" s="79" t="str">
        <f>IF(TrRail_act!D4=0,"",D9/TrRail_act!D4*1000)</f>
        <v/>
      </c>
      <c r="E38" s="79" t="str">
        <f>IF(TrRail_act!E4=0,"",E9/TrRail_act!E4*1000)</f>
        <v/>
      </c>
      <c r="F38" s="79" t="str">
        <f>IF(TrRail_act!F4=0,"",F9/TrRail_act!F4*1000)</f>
        <v/>
      </c>
      <c r="G38" s="79" t="str">
        <f>IF(TrRail_act!G4=0,"",G9/TrRail_act!G4*1000)</f>
        <v/>
      </c>
      <c r="H38" s="79" t="str">
        <f>IF(TrRail_act!H4=0,"",H9/TrRail_act!H4*1000)</f>
        <v/>
      </c>
      <c r="I38" s="79" t="str">
        <f>IF(TrRail_act!I4=0,"",I9/TrRail_act!I4*1000)</f>
        <v/>
      </c>
      <c r="J38" s="79" t="str">
        <f>IF(TrRail_act!J4=0,"",J9/TrRail_act!J4*1000)</f>
        <v/>
      </c>
      <c r="K38" s="79" t="str">
        <f>IF(TrRail_act!K4=0,"",K9/TrRail_act!K4*1000)</f>
        <v/>
      </c>
      <c r="L38" s="79" t="str">
        <f>IF(TrRail_act!L4=0,"",L9/TrRail_act!L4*1000)</f>
        <v/>
      </c>
      <c r="M38" s="79" t="str">
        <f>IF(TrRail_act!M4=0,"",M9/TrRail_act!M4*1000)</f>
        <v/>
      </c>
      <c r="N38" s="79" t="str">
        <f>IF(TrRail_act!N4=0,"",N9/TrRail_act!N4*1000)</f>
        <v/>
      </c>
      <c r="O38" s="79" t="str">
        <f>IF(TrRail_act!O4=0,"",O9/TrRail_act!O4*1000)</f>
        <v/>
      </c>
      <c r="P38" s="79" t="str">
        <f>IF(TrRail_act!P4=0,"",P9/TrRail_act!P4*1000)</f>
        <v/>
      </c>
      <c r="Q38" s="79" t="str">
        <f>IF(TrRail_act!Q4=0,"",Q9/TrRail_act!Q4*1000)</f>
        <v/>
      </c>
    </row>
    <row r="39" spans="1:17" ht="11.45" customHeight="1" x14ac:dyDescent="0.25">
      <c r="A39" s="91" t="s">
        <v>21</v>
      </c>
      <c r="B39" s="123" t="str">
        <f>IF(TrRail_act!B5=0,"",B10/TrRail_act!B5*1000)</f>
        <v/>
      </c>
      <c r="C39" s="123" t="str">
        <f>IF(TrRail_act!C5=0,"",C10/TrRail_act!C5*1000)</f>
        <v/>
      </c>
      <c r="D39" s="123" t="str">
        <f>IF(TrRail_act!D5=0,"",D10/TrRail_act!D5*1000)</f>
        <v/>
      </c>
      <c r="E39" s="123" t="str">
        <f>IF(TrRail_act!E5=0,"",E10/TrRail_act!E5*1000)</f>
        <v/>
      </c>
      <c r="F39" s="123" t="str">
        <f>IF(TrRail_act!F5=0,"",F10/TrRail_act!F5*1000)</f>
        <v/>
      </c>
      <c r="G39" s="123" t="str">
        <f>IF(TrRail_act!G5=0,"",G10/TrRail_act!G5*1000)</f>
        <v/>
      </c>
      <c r="H39" s="123" t="str">
        <f>IF(TrRail_act!H5=0,"",H10/TrRail_act!H5*1000)</f>
        <v/>
      </c>
      <c r="I39" s="123" t="str">
        <f>IF(TrRail_act!I5=0,"",I10/TrRail_act!I5*1000)</f>
        <v/>
      </c>
      <c r="J39" s="123" t="str">
        <f>IF(TrRail_act!J5=0,"",J10/TrRail_act!J5*1000)</f>
        <v/>
      </c>
      <c r="K39" s="123" t="str">
        <f>IF(TrRail_act!K5=0,"",K10/TrRail_act!K5*1000)</f>
        <v/>
      </c>
      <c r="L39" s="123" t="str">
        <f>IF(TrRail_act!L5=0,"",L10/TrRail_act!L5*1000)</f>
        <v/>
      </c>
      <c r="M39" s="123" t="str">
        <f>IF(TrRail_act!M5=0,"",M10/TrRail_act!M5*1000)</f>
        <v/>
      </c>
      <c r="N39" s="123" t="str">
        <f>IF(TrRail_act!N5=0,"",N10/TrRail_act!N5*1000)</f>
        <v/>
      </c>
      <c r="O39" s="123" t="str">
        <f>IF(TrRail_act!O5=0,"",O10/TrRail_act!O5*1000)</f>
        <v/>
      </c>
      <c r="P39" s="123" t="str">
        <f>IF(TrRail_act!P5=0,"",P10/TrRail_act!P5*1000)</f>
        <v/>
      </c>
      <c r="Q39" s="123" t="str">
        <f>IF(TrRail_act!Q5=0,"",Q10/TrRail_act!Q5*1000)</f>
        <v/>
      </c>
    </row>
    <row r="40" spans="1:17" ht="11.45" customHeight="1" x14ac:dyDescent="0.25">
      <c r="A40" s="19" t="s">
        <v>20</v>
      </c>
      <c r="B40" s="76" t="str">
        <f>IF(TrRail_act!B6=0,"",B11/TrRail_act!B6*1000)</f>
        <v/>
      </c>
      <c r="C40" s="76" t="str">
        <f>IF(TrRail_act!C6=0,"",C11/TrRail_act!C6*1000)</f>
        <v/>
      </c>
      <c r="D40" s="76" t="str">
        <f>IF(TrRail_act!D6=0,"",D11/TrRail_act!D6*1000)</f>
        <v/>
      </c>
      <c r="E40" s="76" t="str">
        <f>IF(TrRail_act!E6=0,"",E11/TrRail_act!E6*1000)</f>
        <v/>
      </c>
      <c r="F40" s="76" t="str">
        <f>IF(TrRail_act!F6=0,"",F11/TrRail_act!F6*1000)</f>
        <v/>
      </c>
      <c r="G40" s="76" t="str">
        <f>IF(TrRail_act!G6=0,"",G11/TrRail_act!G6*1000)</f>
        <v/>
      </c>
      <c r="H40" s="76" t="str">
        <f>IF(TrRail_act!H6=0,"",H11/TrRail_act!H6*1000)</f>
        <v/>
      </c>
      <c r="I40" s="76" t="str">
        <f>IF(TrRail_act!I6=0,"",I11/TrRail_act!I6*1000)</f>
        <v/>
      </c>
      <c r="J40" s="76" t="str">
        <f>IF(TrRail_act!J6=0,"",J11/TrRail_act!J6*1000)</f>
        <v/>
      </c>
      <c r="K40" s="76" t="str">
        <f>IF(TrRail_act!K6=0,"",K11/TrRail_act!K6*1000)</f>
        <v/>
      </c>
      <c r="L40" s="76" t="str">
        <f>IF(TrRail_act!L6=0,"",L11/TrRail_act!L6*1000)</f>
        <v/>
      </c>
      <c r="M40" s="76" t="str">
        <f>IF(TrRail_act!M6=0,"",M11/TrRail_act!M6*1000)</f>
        <v/>
      </c>
      <c r="N40" s="76" t="str">
        <f>IF(TrRail_act!N6=0,"",N11/TrRail_act!N6*1000)</f>
        <v/>
      </c>
      <c r="O40" s="76" t="str">
        <f>IF(TrRail_act!O6=0,"",O11/TrRail_act!O6*1000)</f>
        <v/>
      </c>
      <c r="P40" s="76" t="str">
        <f>IF(TrRail_act!P6=0,"",P11/TrRail_act!P6*1000)</f>
        <v/>
      </c>
      <c r="Q40" s="76" t="str">
        <f>IF(TrRail_act!Q6=0,"",Q11/TrRail_act!Q6*1000)</f>
        <v/>
      </c>
    </row>
    <row r="41" spans="1:17" ht="11.45" customHeight="1" x14ac:dyDescent="0.25">
      <c r="A41" s="62" t="s">
        <v>17</v>
      </c>
      <c r="B41" s="77" t="str">
        <f>IF(TrRail_act!B7=0,"",B12/TrRail_act!B7*1000)</f>
        <v/>
      </c>
      <c r="C41" s="77" t="str">
        <f>IF(TrRail_act!C7=0,"",C12/TrRail_act!C7*1000)</f>
        <v/>
      </c>
      <c r="D41" s="77" t="str">
        <f>IF(TrRail_act!D7=0,"",D12/TrRail_act!D7*1000)</f>
        <v/>
      </c>
      <c r="E41" s="77" t="str">
        <f>IF(TrRail_act!E7=0,"",E12/TrRail_act!E7*1000)</f>
        <v/>
      </c>
      <c r="F41" s="77" t="str">
        <f>IF(TrRail_act!F7=0,"",F12/TrRail_act!F7*1000)</f>
        <v/>
      </c>
      <c r="G41" s="77" t="str">
        <f>IF(TrRail_act!G7=0,"",G12/TrRail_act!G7*1000)</f>
        <v/>
      </c>
      <c r="H41" s="77" t="str">
        <f>IF(TrRail_act!H7=0,"",H12/TrRail_act!H7*1000)</f>
        <v/>
      </c>
      <c r="I41" s="77" t="str">
        <f>IF(TrRail_act!I7=0,"",I12/TrRail_act!I7*1000)</f>
        <v/>
      </c>
      <c r="J41" s="77" t="str">
        <f>IF(TrRail_act!J7=0,"",J12/TrRail_act!J7*1000)</f>
        <v/>
      </c>
      <c r="K41" s="77" t="str">
        <f>IF(TrRail_act!K7=0,"",K12/TrRail_act!K7*1000)</f>
        <v/>
      </c>
      <c r="L41" s="77" t="str">
        <f>IF(TrRail_act!L7=0,"",L12/TrRail_act!L7*1000)</f>
        <v/>
      </c>
      <c r="M41" s="77" t="str">
        <f>IF(TrRail_act!M7=0,"",M12/TrRail_act!M7*1000)</f>
        <v/>
      </c>
      <c r="N41" s="77" t="str">
        <f>IF(TrRail_act!N7=0,"",N12/TrRail_act!N7*1000)</f>
        <v/>
      </c>
      <c r="O41" s="77" t="str">
        <f>IF(TrRail_act!O7=0,"",O12/TrRail_act!O7*1000)</f>
        <v/>
      </c>
      <c r="P41" s="77" t="str">
        <f>IF(TrRail_act!P7=0,"",P12/TrRail_act!P7*1000)</f>
        <v/>
      </c>
      <c r="Q41" s="77" t="str">
        <f>IF(TrRail_act!Q7=0,"",Q12/TrRail_act!Q7*1000)</f>
        <v/>
      </c>
    </row>
    <row r="42" spans="1:17" ht="11.45" customHeight="1" x14ac:dyDescent="0.25">
      <c r="A42" s="62" t="s">
        <v>16</v>
      </c>
      <c r="B42" s="77" t="str">
        <f>IF(TrRail_act!B8=0,"",B13/TrRail_act!B8*1000)</f>
        <v/>
      </c>
      <c r="C42" s="77" t="str">
        <f>IF(TrRail_act!C8=0,"",C13/TrRail_act!C8*1000)</f>
        <v/>
      </c>
      <c r="D42" s="77" t="str">
        <f>IF(TrRail_act!D8=0,"",D13/TrRail_act!D8*1000)</f>
        <v/>
      </c>
      <c r="E42" s="77" t="str">
        <f>IF(TrRail_act!E8=0,"",E13/TrRail_act!E8*1000)</f>
        <v/>
      </c>
      <c r="F42" s="77" t="str">
        <f>IF(TrRail_act!F8=0,"",F13/TrRail_act!F8*1000)</f>
        <v/>
      </c>
      <c r="G42" s="77" t="str">
        <f>IF(TrRail_act!G8=0,"",G13/TrRail_act!G8*1000)</f>
        <v/>
      </c>
      <c r="H42" s="77" t="str">
        <f>IF(TrRail_act!H8=0,"",H13/TrRail_act!H8*1000)</f>
        <v/>
      </c>
      <c r="I42" s="77" t="str">
        <f>IF(TrRail_act!I8=0,"",I13/TrRail_act!I8*1000)</f>
        <v/>
      </c>
      <c r="J42" s="77" t="str">
        <f>IF(TrRail_act!J8=0,"",J13/TrRail_act!J8*1000)</f>
        <v/>
      </c>
      <c r="K42" s="77" t="str">
        <f>IF(TrRail_act!K8=0,"",K13/TrRail_act!K8*1000)</f>
        <v/>
      </c>
      <c r="L42" s="77" t="str">
        <f>IF(TrRail_act!L8=0,"",L13/TrRail_act!L8*1000)</f>
        <v/>
      </c>
      <c r="M42" s="77" t="str">
        <f>IF(TrRail_act!M8=0,"",M13/TrRail_act!M8*1000)</f>
        <v/>
      </c>
      <c r="N42" s="77" t="str">
        <f>IF(TrRail_act!N8=0,"",N13/TrRail_act!N8*1000)</f>
        <v/>
      </c>
      <c r="O42" s="77" t="str">
        <f>IF(TrRail_act!O8=0,"",O13/TrRail_act!O8*1000)</f>
        <v/>
      </c>
      <c r="P42" s="77" t="str">
        <f>IF(TrRail_act!P8=0,"",P13/TrRail_act!P8*1000)</f>
        <v/>
      </c>
      <c r="Q42" s="77" t="str">
        <f>IF(TrRail_act!Q8=0,"",Q13/TrRail_act!Q8*1000)</f>
        <v/>
      </c>
    </row>
    <row r="43" spans="1:17" ht="11.45" customHeight="1" x14ac:dyDescent="0.25">
      <c r="A43" s="118" t="s">
        <v>19</v>
      </c>
      <c r="B43" s="122" t="str">
        <f>IF(TrRail_act!B9=0,"",B14/TrRail_act!B9*1000)</f>
        <v/>
      </c>
      <c r="C43" s="122" t="str">
        <f>IF(TrRail_act!C9=0,"",C14/TrRail_act!C9*1000)</f>
        <v/>
      </c>
      <c r="D43" s="122" t="str">
        <f>IF(TrRail_act!D9=0,"",D14/TrRail_act!D9*1000)</f>
        <v/>
      </c>
      <c r="E43" s="122" t="str">
        <f>IF(TrRail_act!E9=0,"",E14/TrRail_act!E9*1000)</f>
        <v/>
      </c>
      <c r="F43" s="122" t="str">
        <f>IF(TrRail_act!F9=0,"",F14/TrRail_act!F9*1000)</f>
        <v/>
      </c>
      <c r="G43" s="122" t="str">
        <f>IF(TrRail_act!G9=0,"",G14/TrRail_act!G9*1000)</f>
        <v/>
      </c>
      <c r="H43" s="122" t="str">
        <f>IF(TrRail_act!H9=0,"",H14/TrRail_act!H9*1000)</f>
        <v/>
      </c>
      <c r="I43" s="122" t="str">
        <f>IF(TrRail_act!I9=0,"",I14/TrRail_act!I9*1000)</f>
        <v/>
      </c>
      <c r="J43" s="122" t="str">
        <f>IF(TrRail_act!J9=0,"",J14/TrRail_act!J9*1000)</f>
        <v/>
      </c>
      <c r="K43" s="122" t="str">
        <f>IF(TrRail_act!K9=0,"",K14/TrRail_act!K9*1000)</f>
        <v/>
      </c>
      <c r="L43" s="122" t="str">
        <f>IF(TrRail_act!L9=0,"",L14/TrRail_act!L9*1000)</f>
        <v/>
      </c>
      <c r="M43" s="122" t="str">
        <f>IF(TrRail_act!M9=0,"",M14/TrRail_act!M9*1000)</f>
        <v/>
      </c>
      <c r="N43" s="122" t="str">
        <f>IF(TrRail_act!N9=0,"",N14/TrRail_act!N9*1000)</f>
        <v/>
      </c>
      <c r="O43" s="122" t="str">
        <f>IF(TrRail_act!O9=0,"",O14/TrRail_act!O9*1000)</f>
        <v/>
      </c>
      <c r="P43" s="122" t="str">
        <f>IF(TrRail_act!P9=0,"",P14/TrRail_act!P9*1000)</f>
        <v/>
      </c>
      <c r="Q43" s="122" t="str">
        <f>IF(TrRail_act!Q9=0,"",Q14/TrRail_act!Q9*1000)</f>
        <v/>
      </c>
    </row>
    <row r="44" spans="1:17" ht="11.45" customHeight="1" x14ac:dyDescent="0.25">
      <c r="A44" s="25" t="s">
        <v>33</v>
      </c>
      <c r="B44" s="79" t="str">
        <f>IF(TrRail_act!B10=0,"",B15/TrRail_act!B10*1000)</f>
        <v/>
      </c>
      <c r="C44" s="79" t="str">
        <f>IF(TrRail_act!C10=0,"",C15/TrRail_act!C10*1000)</f>
        <v/>
      </c>
      <c r="D44" s="79" t="str">
        <f>IF(TrRail_act!D10=0,"",D15/TrRail_act!D10*1000)</f>
        <v/>
      </c>
      <c r="E44" s="79" t="str">
        <f>IF(TrRail_act!E10=0,"",E15/TrRail_act!E10*1000)</f>
        <v/>
      </c>
      <c r="F44" s="79" t="str">
        <f>IF(TrRail_act!F10=0,"",F15/TrRail_act!F10*1000)</f>
        <v/>
      </c>
      <c r="G44" s="79" t="str">
        <f>IF(TrRail_act!G10=0,"",G15/TrRail_act!G10*1000)</f>
        <v/>
      </c>
      <c r="H44" s="79" t="str">
        <f>IF(TrRail_act!H10=0,"",H15/TrRail_act!H10*1000)</f>
        <v/>
      </c>
      <c r="I44" s="79" t="str">
        <f>IF(TrRail_act!I10=0,"",I15/TrRail_act!I10*1000)</f>
        <v/>
      </c>
      <c r="J44" s="79" t="str">
        <f>IF(TrRail_act!J10=0,"",J15/TrRail_act!J10*1000)</f>
        <v/>
      </c>
      <c r="K44" s="79" t="str">
        <f>IF(TrRail_act!K10=0,"",K15/TrRail_act!K10*1000)</f>
        <v/>
      </c>
      <c r="L44" s="79" t="str">
        <f>IF(TrRail_act!L10=0,"",L15/TrRail_act!L10*1000)</f>
        <v/>
      </c>
      <c r="M44" s="79" t="str">
        <f>IF(TrRail_act!M10=0,"",M15/TrRail_act!M10*1000)</f>
        <v/>
      </c>
      <c r="N44" s="79" t="str">
        <f>IF(TrRail_act!N10=0,"",N15/TrRail_act!N10*1000)</f>
        <v/>
      </c>
      <c r="O44" s="79" t="str">
        <f>IF(TrRail_act!O10=0,"",O15/TrRail_act!O10*1000)</f>
        <v/>
      </c>
      <c r="P44" s="79" t="str">
        <f>IF(TrRail_act!P10=0,"",P15/TrRail_act!P10*1000)</f>
        <v/>
      </c>
      <c r="Q44" s="79" t="str">
        <f>IF(TrRail_act!Q10=0,"",Q15/TrRail_act!Q10*1000)</f>
        <v/>
      </c>
    </row>
    <row r="45" spans="1:17" ht="11.45" customHeight="1" x14ac:dyDescent="0.25">
      <c r="A45" s="116" t="s">
        <v>17</v>
      </c>
      <c r="B45" s="77" t="str">
        <f>IF(TrRail_act!B11=0,"",B16/TrRail_act!B11*1000)</f>
        <v/>
      </c>
      <c r="C45" s="77" t="str">
        <f>IF(TrRail_act!C11=0,"",C16/TrRail_act!C11*1000)</f>
        <v/>
      </c>
      <c r="D45" s="77" t="str">
        <f>IF(TrRail_act!D11=0,"",D16/TrRail_act!D11*1000)</f>
        <v/>
      </c>
      <c r="E45" s="77" t="str">
        <f>IF(TrRail_act!E11=0,"",E16/TrRail_act!E11*1000)</f>
        <v/>
      </c>
      <c r="F45" s="77" t="str">
        <f>IF(TrRail_act!F11=0,"",F16/TrRail_act!F11*1000)</f>
        <v/>
      </c>
      <c r="G45" s="77" t="str">
        <f>IF(TrRail_act!G11=0,"",G16/TrRail_act!G11*1000)</f>
        <v/>
      </c>
      <c r="H45" s="77" t="str">
        <f>IF(TrRail_act!H11=0,"",H16/TrRail_act!H11*1000)</f>
        <v/>
      </c>
      <c r="I45" s="77" t="str">
        <f>IF(TrRail_act!I11=0,"",I16/TrRail_act!I11*1000)</f>
        <v/>
      </c>
      <c r="J45" s="77" t="str">
        <f>IF(TrRail_act!J11=0,"",J16/TrRail_act!J11*1000)</f>
        <v/>
      </c>
      <c r="K45" s="77" t="str">
        <f>IF(TrRail_act!K11=0,"",K16/TrRail_act!K11*1000)</f>
        <v/>
      </c>
      <c r="L45" s="77" t="str">
        <f>IF(TrRail_act!L11=0,"",L16/TrRail_act!L11*1000)</f>
        <v/>
      </c>
      <c r="M45" s="77" t="str">
        <f>IF(TrRail_act!M11=0,"",M16/TrRail_act!M11*1000)</f>
        <v/>
      </c>
      <c r="N45" s="77" t="str">
        <f>IF(TrRail_act!N11=0,"",N16/TrRail_act!N11*1000)</f>
        <v/>
      </c>
      <c r="O45" s="77" t="str">
        <f>IF(TrRail_act!O11=0,"",O16/TrRail_act!O11*1000)</f>
        <v/>
      </c>
      <c r="P45" s="77" t="str">
        <f>IF(TrRail_act!P11=0,"",P16/TrRail_act!P11*1000)</f>
        <v/>
      </c>
      <c r="Q45" s="77" t="str">
        <f>IF(TrRail_act!Q11=0,"",Q16/TrRail_act!Q11*1000)</f>
        <v/>
      </c>
    </row>
    <row r="46" spans="1:17" ht="11.45" customHeight="1" x14ac:dyDescent="0.25">
      <c r="A46" s="93" t="s">
        <v>16</v>
      </c>
      <c r="B46" s="74" t="str">
        <f>IF(TrRail_act!B12=0,"",B17/TrRail_act!B12*1000)</f>
        <v/>
      </c>
      <c r="C46" s="74" t="str">
        <f>IF(TrRail_act!C12=0,"",C17/TrRail_act!C12*1000)</f>
        <v/>
      </c>
      <c r="D46" s="74" t="str">
        <f>IF(TrRail_act!D12=0,"",D17/TrRail_act!D12*1000)</f>
        <v/>
      </c>
      <c r="E46" s="74" t="str">
        <f>IF(TrRail_act!E12=0,"",E17/TrRail_act!E12*1000)</f>
        <v/>
      </c>
      <c r="F46" s="74" t="str">
        <f>IF(TrRail_act!F12=0,"",F17/TrRail_act!F12*1000)</f>
        <v/>
      </c>
      <c r="G46" s="74" t="str">
        <f>IF(TrRail_act!G12=0,"",G17/TrRail_act!G12*1000)</f>
        <v/>
      </c>
      <c r="H46" s="74" t="str">
        <f>IF(TrRail_act!H12=0,"",H17/TrRail_act!H12*1000)</f>
        <v/>
      </c>
      <c r="I46" s="74" t="str">
        <f>IF(TrRail_act!I12=0,"",I17/TrRail_act!I12*1000)</f>
        <v/>
      </c>
      <c r="J46" s="74" t="str">
        <f>IF(TrRail_act!J12=0,"",J17/TrRail_act!J12*1000)</f>
        <v/>
      </c>
      <c r="K46" s="74" t="str">
        <f>IF(TrRail_act!K12=0,"",K17/TrRail_act!K12*1000)</f>
        <v/>
      </c>
      <c r="L46" s="74" t="str">
        <f>IF(TrRail_act!L12=0,"",L17/TrRail_act!L12*1000)</f>
        <v/>
      </c>
      <c r="M46" s="74" t="str">
        <f>IF(TrRail_act!M12=0,"",M17/TrRail_act!M12*1000)</f>
        <v/>
      </c>
      <c r="N46" s="74" t="str">
        <f>IF(TrRail_act!N12=0,"",N17/TrRail_act!N12*1000)</f>
        <v/>
      </c>
      <c r="O46" s="74" t="str">
        <f>IF(TrRail_act!O12=0,"",O17/TrRail_act!O12*1000)</f>
        <v/>
      </c>
      <c r="P46" s="74" t="str">
        <f>IF(TrRail_act!P12=0,"",P17/TrRail_act!P12*1000)</f>
        <v/>
      </c>
      <c r="Q46" s="74" t="str">
        <f>IF(TrRail_act!Q12=0,"",Q17/TrRail_act!Q12*1000)</f>
        <v/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 t="str">
        <f>IF(TrRail_act!B37=0,"",1000000*B9/TrRail_act!B37/1000)</f>
        <v/>
      </c>
      <c r="C49" s="79" t="str">
        <f>IF(TrRail_act!C37=0,"",1000000*C9/TrRail_act!C37/1000)</f>
        <v/>
      </c>
      <c r="D49" s="79" t="str">
        <f>IF(TrRail_act!D37=0,"",1000000*D9/TrRail_act!D37/1000)</f>
        <v/>
      </c>
      <c r="E49" s="79" t="str">
        <f>IF(TrRail_act!E37=0,"",1000000*E9/TrRail_act!E37/1000)</f>
        <v/>
      </c>
      <c r="F49" s="79" t="str">
        <f>IF(TrRail_act!F37=0,"",1000000*F9/TrRail_act!F37/1000)</f>
        <v/>
      </c>
      <c r="G49" s="79" t="str">
        <f>IF(TrRail_act!G37=0,"",1000000*G9/TrRail_act!G37/1000)</f>
        <v/>
      </c>
      <c r="H49" s="79" t="str">
        <f>IF(TrRail_act!H37=0,"",1000000*H9/TrRail_act!H37/1000)</f>
        <v/>
      </c>
      <c r="I49" s="79" t="str">
        <f>IF(TrRail_act!I37=0,"",1000000*I9/TrRail_act!I37/1000)</f>
        <v/>
      </c>
      <c r="J49" s="79" t="str">
        <f>IF(TrRail_act!J37=0,"",1000000*J9/TrRail_act!J37/1000)</f>
        <v/>
      </c>
      <c r="K49" s="79" t="str">
        <f>IF(TrRail_act!K37=0,"",1000000*K9/TrRail_act!K37/1000)</f>
        <v/>
      </c>
      <c r="L49" s="79" t="str">
        <f>IF(TrRail_act!L37=0,"",1000000*L9/TrRail_act!L37/1000)</f>
        <v/>
      </c>
      <c r="M49" s="79" t="str">
        <f>IF(TrRail_act!M37=0,"",1000000*M9/TrRail_act!M37/1000)</f>
        <v/>
      </c>
      <c r="N49" s="79" t="str">
        <f>IF(TrRail_act!N37=0,"",1000000*N9/TrRail_act!N37/1000)</f>
        <v/>
      </c>
      <c r="O49" s="79" t="str">
        <f>IF(TrRail_act!O37=0,"",1000000*O9/TrRail_act!O37/1000)</f>
        <v/>
      </c>
      <c r="P49" s="79" t="str">
        <f>IF(TrRail_act!P37=0,"",1000000*P9/TrRail_act!P37/1000)</f>
        <v/>
      </c>
      <c r="Q49" s="79" t="str">
        <f>IF(TrRail_act!Q37=0,"",1000000*Q9/TrRail_act!Q37/1000)</f>
        <v/>
      </c>
    </row>
    <row r="50" spans="1:17" ht="11.45" customHeight="1" x14ac:dyDescent="0.25">
      <c r="A50" s="91" t="s">
        <v>21</v>
      </c>
      <c r="B50" s="123" t="str">
        <f>IF(TrRail_act!B38=0,"",1000000*B10/TrRail_act!B38/1000)</f>
        <v/>
      </c>
      <c r="C50" s="123" t="str">
        <f>IF(TrRail_act!C38=0,"",1000000*C10/TrRail_act!C38/1000)</f>
        <v/>
      </c>
      <c r="D50" s="123" t="str">
        <f>IF(TrRail_act!D38=0,"",1000000*D10/TrRail_act!D38/1000)</f>
        <v/>
      </c>
      <c r="E50" s="123" t="str">
        <f>IF(TrRail_act!E38=0,"",1000000*E10/TrRail_act!E38/1000)</f>
        <v/>
      </c>
      <c r="F50" s="123" t="str">
        <f>IF(TrRail_act!F38=0,"",1000000*F10/TrRail_act!F38/1000)</f>
        <v/>
      </c>
      <c r="G50" s="123" t="str">
        <f>IF(TrRail_act!G38=0,"",1000000*G10/TrRail_act!G38/1000)</f>
        <v/>
      </c>
      <c r="H50" s="123" t="str">
        <f>IF(TrRail_act!H38=0,"",1000000*H10/TrRail_act!H38/1000)</f>
        <v/>
      </c>
      <c r="I50" s="123" t="str">
        <f>IF(TrRail_act!I38=0,"",1000000*I10/TrRail_act!I38/1000)</f>
        <v/>
      </c>
      <c r="J50" s="123" t="str">
        <f>IF(TrRail_act!J38=0,"",1000000*J10/TrRail_act!J38/1000)</f>
        <v/>
      </c>
      <c r="K50" s="123" t="str">
        <f>IF(TrRail_act!K38=0,"",1000000*K10/TrRail_act!K38/1000)</f>
        <v/>
      </c>
      <c r="L50" s="123" t="str">
        <f>IF(TrRail_act!L38=0,"",1000000*L10/TrRail_act!L38/1000)</f>
        <v/>
      </c>
      <c r="M50" s="123" t="str">
        <f>IF(TrRail_act!M38=0,"",1000000*M10/TrRail_act!M38/1000)</f>
        <v/>
      </c>
      <c r="N50" s="123" t="str">
        <f>IF(TrRail_act!N38=0,"",1000000*N10/TrRail_act!N38/1000)</f>
        <v/>
      </c>
      <c r="O50" s="123" t="str">
        <f>IF(TrRail_act!O38=0,"",1000000*O10/TrRail_act!O38/1000)</f>
        <v/>
      </c>
      <c r="P50" s="123" t="str">
        <f>IF(TrRail_act!P38=0,"",1000000*P10/TrRail_act!P38/1000)</f>
        <v/>
      </c>
      <c r="Q50" s="123" t="str">
        <f>IF(TrRail_act!Q38=0,"",1000000*Q10/TrRail_act!Q38/1000)</f>
        <v/>
      </c>
    </row>
    <row r="51" spans="1:17" ht="11.45" customHeight="1" x14ac:dyDescent="0.25">
      <c r="A51" s="19" t="s">
        <v>20</v>
      </c>
      <c r="B51" s="76" t="str">
        <f>IF(TrRail_act!B39=0,"",1000000*B11/TrRail_act!B39/1000)</f>
        <v/>
      </c>
      <c r="C51" s="76" t="str">
        <f>IF(TrRail_act!C39=0,"",1000000*C11/TrRail_act!C39/1000)</f>
        <v/>
      </c>
      <c r="D51" s="76" t="str">
        <f>IF(TrRail_act!D39=0,"",1000000*D11/TrRail_act!D39/1000)</f>
        <v/>
      </c>
      <c r="E51" s="76" t="str">
        <f>IF(TrRail_act!E39=0,"",1000000*E11/TrRail_act!E39/1000)</f>
        <v/>
      </c>
      <c r="F51" s="76" t="str">
        <f>IF(TrRail_act!F39=0,"",1000000*F11/TrRail_act!F39/1000)</f>
        <v/>
      </c>
      <c r="G51" s="76" t="str">
        <f>IF(TrRail_act!G39=0,"",1000000*G11/TrRail_act!G39/1000)</f>
        <v/>
      </c>
      <c r="H51" s="76" t="str">
        <f>IF(TrRail_act!H39=0,"",1000000*H11/TrRail_act!H39/1000)</f>
        <v/>
      </c>
      <c r="I51" s="76" t="str">
        <f>IF(TrRail_act!I39=0,"",1000000*I11/TrRail_act!I39/1000)</f>
        <v/>
      </c>
      <c r="J51" s="76" t="str">
        <f>IF(TrRail_act!J39=0,"",1000000*J11/TrRail_act!J39/1000)</f>
        <v/>
      </c>
      <c r="K51" s="76" t="str">
        <f>IF(TrRail_act!K39=0,"",1000000*K11/TrRail_act!K39/1000)</f>
        <v/>
      </c>
      <c r="L51" s="76" t="str">
        <f>IF(TrRail_act!L39=0,"",1000000*L11/TrRail_act!L39/1000)</f>
        <v/>
      </c>
      <c r="M51" s="76" t="str">
        <f>IF(TrRail_act!M39=0,"",1000000*M11/TrRail_act!M39/1000)</f>
        <v/>
      </c>
      <c r="N51" s="76" t="str">
        <f>IF(TrRail_act!N39=0,"",1000000*N11/TrRail_act!N39/1000)</f>
        <v/>
      </c>
      <c r="O51" s="76" t="str">
        <f>IF(TrRail_act!O39=0,"",1000000*O11/TrRail_act!O39/1000)</f>
        <v/>
      </c>
      <c r="P51" s="76" t="str">
        <f>IF(TrRail_act!P39=0,"",1000000*P11/TrRail_act!P39/1000)</f>
        <v/>
      </c>
      <c r="Q51" s="76" t="str">
        <f>IF(TrRail_act!Q39=0,"",1000000*Q11/TrRail_act!Q39/1000)</f>
        <v/>
      </c>
    </row>
    <row r="52" spans="1:17" ht="11.45" customHeight="1" x14ac:dyDescent="0.25">
      <c r="A52" s="62" t="s">
        <v>17</v>
      </c>
      <c r="B52" s="77" t="str">
        <f>IF(TrRail_act!B40=0,"",1000000*B12/TrRail_act!B40/1000)</f>
        <v/>
      </c>
      <c r="C52" s="77" t="str">
        <f>IF(TrRail_act!C40=0,"",1000000*C12/TrRail_act!C40/1000)</f>
        <v/>
      </c>
      <c r="D52" s="77" t="str">
        <f>IF(TrRail_act!D40=0,"",1000000*D12/TrRail_act!D40/1000)</f>
        <v/>
      </c>
      <c r="E52" s="77" t="str">
        <f>IF(TrRail_act!E40=0,"",1000000*E12/TrRail_act!E40/1000)</f>
        <v/>
      </c>
      <c r="F52" s="77" t="str">
        <f>IF(TrRail_act!F40=0,"",1000000*F12/TrRail_act!F40/1000)</f>
        <v/>
      </c>
      <c r="G52" s="77" t="str">
        <f>IF(TrRail_act!G40=0,"",1000000*G12/TrRail_act!G40/1000)</f>
        <v/>
      </c>
      <c r="H52" s="77" t="str">
        <f>IF(TrRail_act!H40=0,"",1000000*H12/TrRail_act!H40/1000)</f>
        <v/>
      </c>
      <c r="I52" s="77" t="str">
        <f>IF(TrRail_act!I40=0,"",1000000*I12/TrRail_act!I40/1000)</f>
        <v/>
      </c>
      <c r="J52" s="77" t="str">
        <f>IF(TrRail_act!J40=0,"",1000000*J12/TrRail_act!J40/1000)</f>
        <v/>
      </c>
      <c r="K52" s="77" t="str">
        <f>IF(TrRail_act!K40=0,"",1000000*K12/TrRail_act!K40/1000)</f>
        <v/>
      </c>
      <c r="L52" s="77" t="str">
        <f>IF(TrRail_act!L40=0,"",1000000*L12/TrRail_act!L40/1000)</f>
        <v/>
      </c>
      <c r="M52" s="77" t="str">
        <f>IF(TrRail_act!M40=0,"",1000000*M12/TrRail_act!M40/1000)</f>
        <v/>
      </c>
      <c r="N52" s="77" t="str">
        <f>IF(TrRail_act!N40=0,"",1000000*N12/TrRail_act!N40/1000)</f>
        <v/>
      </c>
      <c r="O52" s="77" t="str">
        <f>IF(TrRail_act!O40=0,"",1000000*O12/TrRail_act!O40/1000)</f>
        <v/>
      </c>
      <c r="P52" s="77" t="str">
        <f>IF(TrRail_act!P40=0,"",1000000*P12/TrRail_act!P40/1000)</f>
        <v/>
      </c>
      <c r="Q52" s="77" t="str">
        <f>IF(TrRail_act!Q40=0,"",1000000*Q12/TrRail_act!Q40/1000)</f>
        <v/>
      </c>
    </row>
    <row r="53" spans="1:17" ht="11.45" customHeight="1" x14ac:dyDescent="0.25">
      <c r="A53" s="62" t="s">
        <v>16</v>
      </c>
      <c r="B53" s="77" t="str">
        <f>IF(TrRail_act!B41=0,"",1000000*B13/TrRail_act!B41/1000)</f>
        <v/>
      </c>
      <c r="C53" s="77" t="str">
        <f>IF(TrRail_act!C41=0,"",1000000*C13/TrRail_act!C41/1000)</f>
        <v/>
      </c>
      <c r="D53" s="77" t="str">
        <f>IF(TrRail_act!D41=0,"",1000000*D13/TrRail_act!D41/1000)</f>
        <v/>
      </c>
      <c r="E53" s="77" t="str">
        <f>IF(TrRail_act!E41=0,"",1000000*E13/TrRail_act!E41/1000)</f>
        <v/>
      </c>
      <c r="F53" s="77" t="str">
        <f>IF(TrRail_act!F41=0,"",1000000*F13/TrRail_act!F41/1000)</f>
        <v/>
      </c>
      <c r="G53" s="77" t="str">
        <f>IF(TrRail_act!G41=0,"",1000000*G13/TrRail_act!G41/1000)</f>
        <v/>
      </c>
      <c r="H53" s="77" t="str">
        <f>IF(TrRail_act!H41=0,"",1000000*H13/TrRail_act!H41/1000)</f>
        <v/>
      </c>
      <c r="I53" s="77" t="str">
        <f>IF(TrRail_act!I41=0,"",1000000*I13/TrRail_act!I41/1000)</f>
        <v/>
      </c>
      <c r="J53" s="77" t="str">
        <f>IF(TrRail_act!J41=0,"",1000000*J13/TrRail_act!J41/1000)</f>
        <v/>
      </c>
      <c r="K53" s="77" t="str">
        <f>IF(TrRail_act!K41=0,"",1000000*K13/TrRail_act!K41/1000)</f>
        <v/>
      </c>
      <c r="L53" s="77" t="str">
        <f>IF(TrRail_act!L41=0,"",1000000*L13/TrRail_act!L41/1000)</f>
        <v/>
      </c>
      <c r="M53" s="77" t="str">
        <f>IF(TrRail_act!M41=0,"",1000000*M13/TrRail_act!M41/1000)</f>
        <v/>
      </c>
      <c r="N53" s="77" t="str">
        <f>IF(TrRail_act!N41=0,"",1000000*N13/TrRail_act!N41/1000)</f>
        <v/>
      </c>
      <c r="O53" s="77" t="str">
        <f>IF(TrRail_act!O41=0,"",1000000*O13/TrRail_act!O41/1000)</f>
        <v/>
      </c>
      <c r="P53" s="77" t="str">
        <f>IF(TrRail_act!P41=0,"",1000000*P13/TrRail_act!P41/1000)</f>
        <v/>
      </c>
      <c r="Q53" s="77" t="str">
        <f>IF(TrRail_act!Q41=0,"",1000000*Q13/TrRail_act!Q41/1000)</f>
        <v/>
      </c>
    </row>
    <row r="54" spans="1:17" ht="11.45" customHeight="1" x14ac:dyDescent="0.25">
      <c r="A54" s="118" t="s">
        <v>19</v>
      </c>
      <c r="B54" s="122" t="str">
        <f>IF(TrRail_act!B42=0,"",1000000*B14/TrRail_act!B42/1000)</f>
        <v/>
      </c>
      <c r="C54" s="122" t="str">
        <f>IF(TrRail_act!C42=0,"",1000000*C14/TrRail_act!C42/1000)</f>
        <v/>
      </c>
      <c r="D54" s="122" t="str">
        <f>IF(TrRail_act!D42=0,"",1000000*D14/TrRail_act!D42/1000)</f>
        <v/>
      </c>
      <c r="E54" s="122" t="str">
        <f>IF(TrRail_act!E42=0,"",1000000*E14/TrRail_act!E42/1000)</f>
        <v/>
      </c>
      <c r="F54" s="122" t="str">
        <f>IF(TrRail_act!F42=0,"",1000000*F14/TrRail_act!F42/1000)</f>
        <v/>
      </c>
      <c r="G54" s="122" t="str">
        <f>IF(TrRail_act!G42=0,"",1000000*G14/TrRail_act!G42/1000)</f>
        <v/>
      </c>
      <c r="H54" s="122" t="str">
        <f>IF(TrRail_act!H42=0,"",1000000*H14/TrRail_act!H42/1000)</f>
        <v/>
      </c>
      <c r="I54" s="122" t="str">
        <f>IF(TrRail_act!I42=0,"",1000000*I14/TrRail_act!I42/1000)</f>
        <v/>
      </c>
      <c r="J54" s="122" t="str">
        <f>IF(TrRail_act!J42=0,"",1000000*J14/TrRail_act!J42/1000)</f>
        <v/>
      </c>
      <c r="K54" s="122" t="str">
        <f>IF(TrRail_act!K42=0,"",1000000*K14/TrRail_act!K42/1000)</f>
        <v/>
      </c>
      <c r="L54" s="122" t="str">
        <f>IF(TrRail_act!L42=0,"",1000000*L14/TrRail_act!L42/1000)</f>
        <v/>
      </c>
      <c r="M54" s="122" t="str">
        <f>IF(TrRail_act!M42=0,"",1000000*M14/TrRail_act!M42/1000)</f>
        <v/>
      </c>
      <c r="N54" s="122" t="str">
        <f>IF(TrRail_act!N42=0,"",1000000*N14/TrRail_act!N42/1000)</f>
        <v/>
      </c>
      <c r="O54" s="122" t="str">
        <f>IF(TrRail_act!O42=0,"",1000000*O14/TrRail_act!O42/1000)</f>
        <v/>
      </c>
      <c r="P54" s="122" t="str">
        <f>IF(TrRail_act!P42=0,"",1000000*P14/TrRail_act!P42/1000)</f>
        <v/>
      </c>
      <c r="Q54" s="122" t="str">
        <f>IF(TrRail_act!Q42=0,"",1000000*Q14/TrRail_act!Q42/1000)</f>
        <v/>
      </c>
    </row>
    <row r="55" spans="1:17" ht="11.45" customHeight="1" x14ac:dyDescent="0.25">
      <c r="A55" s="25" t="s">
        <v>18</v>
      </c>
      <c r="B55" s="79" t="str">
        <f>IF(TrRail_act!B43=0,"",1000000*B15/TrRail_act!B43/1000)</f>
        <v/>
      </c>
      <c r="C55" s="79" t="str">
        <f>IF(TrRail_act!C43=0,"",1000000*C15/TrRail_act!C43/1000)</f>
        <v/>
      </c>
      <c r="D55" s="79" t="str">
        <f>IF(TrRail_act!D43=0,"",1000000*D15/TrRail_act!D43/1000)</f>
        <v/>
      </c>
      <c r="E55" s="79" t="str">
        <f>IF(TrRail_act!E43=0,"",1000000*E15/TrRail_act!E43/1000)</f>
        <v/>
      </c>
      <c r="F55" s="79" t="str">
        <f>IF(TrRail_act!F43=0,"",1000000*F15/TrRail_act!F43/1000)</f>
        <v/>
      </c>
      <c r="G55" s="79" t="str">
        <f>IF(TrRail_act!G43=0,"",1000000*G15/TrRail_act!G43/1000)</f>
        <v/>
      </c>
      <c r="H55" s="79" t="str">
        <f>IF(TrRail_act!H43=0,"",1000000*H15/TrRail_act!H43/1000)</f>
        <v/>
      </c>
      <c r="I55" s="79" t="str">
        <f>IF(TrRail_act!I43=0,"",1000000*I15/TrRail_act!I43/1000)</f>
        <v/>
      </c>
      <c r="J55" s="79" t="str">
        <f>IF(TrRail_act!J43=0,"",1000000*J15/TrRail_act!J43/1000)</f>
        <v/>
      </c>
      <c r="K55" s="79" t="str">
        <f>IF(TrRail_act!K43=0,"",1000000*K15/TrRail_act!K43/1000)</f>
        <v/>
      </c>
      <c r="L55" s="79" t="str">
        <f>IF(TrRail_act!L43=0,"",1000000*L15/TrRail_act!L43/1000)</f>
        <v/>
      </c>
      <c r="M55" s="79" t="str">
        <f>IF(TrRail_act!M43=0,"",1000000*M15/TrRail_act!M43/1000)</f>
        <v/>
      </c>
      <c r="N55" s="79" t="str">
        <f>IF(TrRail_act!N43=0,"",1000000*N15/TrRail_act!N43/1000)</f>
        <v/>
      </c>
      <c r="O55" s="79" t="str">
        <f>IF(TrRail_act!O43=0,"",1000000*O15/TrRail_act!O43/1000)</f>
        <v/>
      </c>
      <c r="P55" s="79" t="str">
        <f>IF(TrRail_act!P43=0,"",1000000*P15/TrRail_act!P43/1000)</f>
        <v/>
      </c>
      <c r="Q55" s="79" t="str">
        <f>IF(TrRail_act!Q43=0,"",1000000*Q15/TrRail_act!Q43/1000)</f>
        <v/>
      </c>
    </row>
    <row r="56" spans="1:17" ht="11.45" customHeight="1" x14ac:dyDescent="0.25">
      <c r="A56" s="116" t="s">
        <v>17</v>
      </c>
      <c r="B56" s="77" t="str">
        <f>IF(TrRail_act!B44=0,"",1000000*B16/TrRail_act!B44/1000)</f>
        <v/>
      </c>
      <c r="C56" s="77" t="str">
        <f>IF(TrRail_act!C44=0,"",1000000*C16/TrRail_act!C44/1000)</f>
        <v/>
      </c>
      <c r="D56" s="77" t="str">
        <f>IF(TrRail_act!D44=0,"",1000000*D16/TrRail_act!D44/1000)</f>
        <v/>
      </c>
      <c r="E56" s="77" t="str">
        <f>IF(TrRail_act!E44=0,"",1000000*E16/TrRail_act!E44/1000)</f>
        <v/>
      </c>
      <c r="F56" s="77" t="str">
        <f>IF(TrRail_act!F44=0,"",1000000*F16/TrRail_act!F44/1000)</f>
        <v/>
      </c>
      <c r="G56" s="77" t="str">
        <f>IF(TrRail_act!G44=0,"",1000000*G16/TrRail_act!G44/1000)</f>
        <v/>
      </c>
      <c r="H56" s="77" t="str">
        <f>IF(TrRail_act!H44=0,"",1000000*H16/TrRail_act!H44/1000)</f>
        <v/>
      </c>
      <c r="I56" s="77" t="str">
        <f>IF(TrRail_act!I44=0,"",1000000*I16/TrRail_act!I44/1000)</f>
        <v/>
      </c>
      <c r="J56" s="77" t="str">
        <f>IF(TrRail_act!J44=0,"",1000000*J16/TrRail_act!J44/1000)</f>
        <v/>
      </c>
      <c r="K56" s="77" t="str">
        <f>IF(TrRail_act!K44=0,"",1000000*K16/TrRail_act!K44/1000)</f>
        <v/>
      </c>
      <c r="L56" s="77" t="str">
        <f>IF(TrRail_act!L44=0,"",1000000*L16/TrRail_act!L44/1000)</f>
        <v/>
      </c>
      <c r="M56" s="77" t="str">
        <f>IF(TrRail_act!M44=0,"",1000000*M16/TrRail_act!M44/1000)</f>
        <v/>
      </c>
      <c r="N56" s="77" t="str">
        <f>IF(TrRail_act!N44=0,"",1000000*N16/TrRail_act!N44/1000)</f>
        <v/>
      </c>
      <c r="O56" s="77" t="str">
        <f>IF(TrRail_act!O44=0,"",1000000*O16/TrRail_act!O44/1000)</f>
        <v/>
      </c>
      <c r="P56" s="77" t="str">
        <f>IF(TrRail_act!P44=0,"",1000000*P16/TrRail_act!P44/1000)</f>
        <v/>
      </c>
      <c r="Q56" s="77" t="str">
        <f>IF(TrRail_act!Q44=0,"",1000000*Q16/TrRail_act!Q44/1000)</f>
        <v/>
      </c>
    </row>
    <row r="57" spans="1:17" ht="11.45" customHeight="1" x14ac:dyDescent="0.25">
      <c r="A57" s="93" t="s">
        <v>16</v>
      </c>
      <c r="B57" s="74" t="str">
        <f>IF(TrRail_act!B45=0,"",1000000*B17/TrRail_act!B45/1000)</f>
        <v/>
      </c>
      <c r="C57" s="74" t="str">
        <f>IF(TrRail_act!C45=0,"",1000000*C17/TrRail_act!C45/1000)</f>
        <v/>
      </c>
      <c r="D57" s="74" t="str">
        <f>IF(TrRail_act!D45=0,"",1000000*D17/TrRail_act!D45/1000)</f>
        <v/>
      </c>
      <c r="E57" s="74" t="str">
        <f>IF(TrRail_act!E45=0,"",1000000*E17/TrRail_act!E45/1000)</f>
        <v/>
      </c>
      <c r="F57" s="74" t="str">
        <f>IF(TrRail_act!F45=0,"",1000000*F17/TrRail_act!F45/1000)</f>
        <v/>
      </c>
      <c r="G57" s="74" t="str">
        <f>IF(TrRail_act!G45=0,"",1000000*G17/TrRail_act!G45/1000)</f>
        <v/>
      </c>
      <c r="H57" s="74" t="str">
        <f>IF(TrRail_act!H45=0,"",1000000*H17/TrRail_act!H45/1000)</f>
        <v/>
      </c>
      <c r="I57" s="74" t="str">
        <f>IF(TrRail_act!I45=0,"",1000000*I17/TrRail_act!I45/1000)</f>
        <v/>
      </c>
      <c r="J57" s="74" t="str">
        <f>IF(TrRail_act!J45=0,"",1000000*J17/TrRail_act!J45/1000)</f>
        <v/>
      </c>
      <c r="K57" s="74" t="str">
        <f>IF(TrRail_act!K45=0,"",1000000*K17/TrRail_act!K45/1000)</f>
        <v/>
      </c>
      <c r="L57" s="74" t="str">
        <f>IF(TrRail_act!L45=0,"",1000000*L17/TrRail_act!L45/1000)</f>
        <v/>
      </c>
      <c r="M57" s="74" t="str">
        <f>IF(TrRail_act!M45=0,"",1000000*M17/TrRail_act!M45/1000)</f>
        <v/>
      </c>
      <c r="N57" s="74" t="str">
        <f>IF(TrRail_act!N45=0,"",1000000*N17/TrRail_act!N45/1000)</f>
        <v/>
      </c>
      <c r="O57" s="74" t="str">
        <f>IF(TrRail_act!O45=0,"",1000000*O17/TrRail_act!O45/1000)</f>
        <v/>
      </c>
      <c r="P57" s="74" t="str">
        <f>IF(TrRail_act!P45=0,"",1000000*P17/TrRail_act!P45/1000)</f>
        <v/>
      </c>
      <c r="Q57" s="74" t="str">
        <f>IF(TrRail_act!Q45=0,"",1000000*Q17/TrRail_act!Q45/1000)</f>
        <v/>
      </c>
    </row>
    <row r="59" spans="1:17" ht="11.45" customHeight="1" x14ac:dyDescent="0.25">
      <c r="A59" s="27" t="s">
        <v>40</v>
      </c>
      <c r="B59" s="33">
        <f t="shared" ref="B59:Q59" si="5">IF(B8=0,0,B8/B$8)</f>
        <v>0</v>
      </c>
      <c r="C59" s="33">
        <f t="shared" si="5"/>
        <v>0</v>
      </c>
      <c r="D59" s="33">
        <f t="shared" si="5"/>
        <v>0</v>
      </c>
      <c r="E59" s="33">
        <f t="shared" si="5"/>
        <v>0</v>
      </c>
      <c r="F59" s="33">
        <f t="shared" si="5"/>
        <v>0</v>
      </c>
      <c r="G59" s="33">
        <f t="shared" si="5"/>
        <v>0</v>
      </c>
      <c r="H59" s="33">
        <f t="shared" si="5"/>
        <v>0</v>
      </c>
      <c r="I59" s="33">
        <f t="shared" si="5"/>
        <v>0</v>
      </c>
      <c r="J59" s="33">
        <f t="shared" si="5"/>
        <v>0</v>
      </c>
      <c r="K59" s="33">
        <f t="shared" si="5"/>
        <v>0</v>
      </c>
      <c r="L59" s="33">
        <f t="shared" si="5"/>
        <v>0</v>
      </c>
      <c r="M59" s="33">
        <f t="shared" si="5"/>
        <v>0</v>
      </c>
      <c r="N59" s="33">
        <f t="shared" si="5"/>
        <v>0</v>
      </c>
      <c r="O59" s="33">
        <f t="shared" si="5"/>
        <v>0</v>
      </c>
      <c r="P59" s="33">
        <f t="shared" si="5"/>
        <v>0</v>
      </c>
      <c r="Q59" s="33">
        <f t="shared" si="5"/>
        <v>0</v>
      </c>
    </row>
    <row r="60" spans="1:17" ht="11.45" customHeight="1" x14ac:dyDescent="0.25">
      <c r="A60" s="25" t="s">
        <v>39</v>
      </c>
      <c r="B60" s="32">
        <f t="shared" ref="B60:Q60" si="6">IF(B9=0,0,B9/B$8)</f>
        <v>0</v>
      </c>
      <c r="C60" s="32">
        <f t="shared" si="6"/>
        <v>0</v>
      </c>
      <c r="D60" s="32">
        <f t="shared" si="6"/>
        <v>0</v>
      </c>
      <c r="E60" s="32">
        <f t="shared" si="6"/>
        <v>0</v>
      </c>
      <c r="F60" s="32">
        <f t="shared" si="6"/>
        <v>0</v>
      </c>
      <c r="G60" s="32">
        <f t="shared" si="6"/>
        <v>0</v>
      </c>
      <c r="H60" s="32">
        <f t="shared" si="6"/>
        <v>0</v>
      </c>
      <c r="I60" s="32">
        <f t="shared" si="6"/>
        <v>0</v>
      </c>
      <c r="J60" s="32">
        <f t="shared" si="6"/>
        <v>0</v>
      </c>
      <c r="K60" s="32">
        <f t="shared" si="6"/>
        <v>0</v>
      </c>
      <c r="L60" s="32">
        <f t="shared" si="6"/>
        <v>0</v>
      </c>
      <c r="M60" s="32">
        <f t="shared" si="6"/>
        <v>0</v>
      </c>
      <c r="N60" s="32">
        <f t="shared" si="6"/>
        <v>0</v>
      </c>
      <c r="O60" s="32">
        <f t="shared" si="6"/>
        <v>0</v>
      </c>
      <c r="P60" s="32">
        <f t="shared" si="6"/>
        <v>0</v>
      </c>
      <c r="Q60" s="32">
        <f t="shared" si="6"/>
        <v>0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</v>
      </c>
      <c r="C62" s="30">
        <f t="shared" si="8"/>
        <v>0</v>
      </c>
      <c r="D62" s="30">
        <f t="shared" si="8"/>
        <v>0</v>
      </c>
      <c r="E62" s="30">
        <f t="shared" si="8"/>
        <v>0</v>
      </c>
      <c r="F62" s="30">
        <f t="shared" si="8"/>
        <v>0</v>
      </c>
      <c r="G62" s="30">
        <f t="shared" si="8"/>
        <v>0</v>
      </c>
      <c r="H62" s="30">
        <f t="shared" si="8"/>
        <v>0</v>
      </c>
      <c r="I62" s="30">
        <f t="shared" si="8"/>
        <v>0</v>
      </c>
      <c r="J62" s="30">
        <f t="shared" si="8"/>
        <v>0</v>
      </c>
      <c r="K62" s="30">
        <f t="shared" si="8"/>
        <v>0</v>
      </c>
      <c r="L62" s="30">
        <f t="shared" si="8"/>
        <v>0</v>
      </c>
      <c r="M62" s="30">
        <f t="shared" si="8"/>
        <v>0</v>
      </c>
      <c r="N62" s="30">
        <f t="shared" si="8"/>
        <v>0</v>
      </c>
      <c r="O62" s="30">
        <f t="shared" si="8"/>
        <v>0</v>
      </c>
      <c r="P62" s="30">
        <f t="shared" si="8"/>
        <v>0</v>
      </c>
      <c r="Q62" s="30">
        <f t="shared" si="8"/>
        <v>0</v>
      </c>
    </row>
    <row r="63" spans="1:17" ht="11.45" customHeight="1" x14ac:dyDescent="0.25">
      <c r="A63" s="62" t="s">
        <v>17</v>
      </c>
      <c r="B63" s="115">
        <f t="shared" ref="B63:Q63" si="9">IF(B12=0,0,B12/B$8)</f>
        <v>0</v>
      </c>
      <c r="C63" s="115">
        <f t="shared" si="9"/>
        <v>0</v>
      </c>
      <c r="D63" s="115">
        <f t="shared" si="9"/>
        <v>0</v>
      </c>
      <c r="E63" s="115">
        <f t="shared" si="9"/>
        <v>0</v>
      </c>
      <c r="F63" s="115">
        <f t="shared" si="9"/>
        <v>0</v>
      </c>
      <c r="G63" s="115">
        <f t="shared" si="9"/>
        <v>0</v>
      </c>
      <c r="H63" s="115">
        <f t="shared" si="9"/>
        <v>0</v>
      </c>
      <c r="I63" s="115">
        <f t="shared" si="9"/>
        <v>0</v>
      </c>
      <c r="J63" s="115">
        <f t="shared" si="9"/>
        <v>0</v>
      </c>
      <c r="K63" s="115">
        <f t="shared" si="9"/>
        <v>0</v>
      </c>
      <c r="L63" s="115">
        <f t="shared" si="9"/>
        <v>0</v>
      </c>
      <c r="M63" s="115">
        <f t="shared" si="9"/>
        <v>0</v>
      </c>
      <c r="N63" s="115">
        <f t="shared" si="9"/>
        <v>0</v>
      </c>
      <c r="O63" s="115">
        <f t="shared" si="9"/>
        <v>0</v>
      </c>
      <c r="P63" s="115">
        <f t="shared" si="9"/>
        <v>0</v>
      </c>
      <c r="Q63" s="115">
        <f t="shared" si="9"/>
        <v>0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</v>
      </c>
      <c r="C66" s="32">
        <f t="shared" si="12"/>
        <v>0</v>
      </c>
      <c r="D66" s="32">
        <f t="shared" si="12"/>
        <v>0</v>
      </c>
      <c r="E66" s="32">
        <f t="shared" si="12"/>
        <v>0</v>
      </c>
      <c r="F66" s="32">
        <f t="shared" si="12"/>
        <v>0</v>
      </c>
      <c r="G66" s="32">
        <f t="shared" si="12"/>
        <v>0</v>
      </c>
      <c r="H66" s="32">
        <f t="shared" si="12"/>
        <v>0</v>
      </c>
      <c r="I66" s="32">
        <f t="shared" si="12"/>
        <v>0</v>
      </c>
      <c r="J66" s="32">
        <f t="shared" si="12"/>
        <v>0</v>
      </c>
      <c r="K66" s="32">
        <f t="shared" si="12"/>
        <v>0</v>
      </c>
      <c r="L66" s="32">
        <f t="shared" si="12"/>
        <v>0</v>
      </c>
      <c r="M66" s="32">
        <f t="shared" si="12"/>
        <v>0</v>
      </c>
      <c r="N66" s="32">
        <f t="shared" si="12"/>
        <v>0</v>
      </c>
      <c r="O66" s="32">
        <f t="shared" si="12"/>
        <v>0</v>
      </c>
      <c r="P66" s="32">
        <f t="shared" si="12"/>
        <v>0</v>
      </c>
      <c r="Q66" s="32">
        <f t="shared" si="12"/>
        <v>0</v>
      </c>
    </row>
    <row r="67" spans="1:17" ht="11.45" customHeight="1" x14ac:dyDescent="0.25">
      <c r="A67" s="116" t="s">
        <v>17</v>
      </c>
      <c r="B67" s="115">
        <f t="shared" ref="B67:Q67" si="13">IF(B16=0,0,B16/B$8)</f>
        <v>0</v>
      </c>
      <c r="C67" s="115">
        <f t="shared" si="13"/>
        <v>0</v>
      </c>
      <c r="D67" s="115">
        <f t="shared" si="13"/>
        <v>0</v>
      </c>
      <c r="E67" s="115">
        <f t="shared" si="13"/>
        <v>0</v>
      </c>
      <c r="F67" s="115">
        <f t="shared" si="13"/>
        <v>0</v>
      </c>
      <c r="G67" s="115">
        <f t="shared" si="13"/>
        <v>0</v>
      </c>
      <c r="H67" s="115">
        <f t="shared" si="13"/>
        <v>0</v>
      </c>
      <c r="I67" s="115">
        <f t="shared" si="13"/>
        <v>0</v>
      </c>
      <c r="J67" s="115">
        <f t="shared" si="13"/>
        <v>0</v>
      </c>
      <c r="K67" s="115">
        <f t="shared" si="13"/>
        <v>0</v>
      </c>
      <c r="L67" s="115">
        <f t="shared" si="13"/>
        <v>0</v>
      </c>
      <c r="M67" s="115">
        <f t="shared" si="13"/>
        <v>0</v>
      </c>
      <c r="N67" s="115">
        <f t="shared" si="13"/>
        <v>0</v>
      </c>
      <c r="O67" s="115">
        <f t="shared" si="13"/>
        <v>0</v>
      </c>
      <c r="P67" s="115">
        <f t="shared" si="13"/>
        <v>0</v>
      </c>
      <c r="Q67" s="115">
        <f t="shared" si="13"/>
        <v>0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7434.2753938993083</v>
      </c>
      <c r="C4" s="132">
        <f t="shared" si="0"/>
        <v>10031.375616764293</v>
      </c>
      <c r="D4" s="132">
        <f t="shared" si="0"/>
        <v>7939.2922652034622</v>
      </c>
      <c r="E4" s="132">
        <f t="shared" si="0"/>
        <v>8788.2217851152564</v>
      </c>
      <c r="F4" s="132">
        <f t="shared" si="0"/>
        <v>8696.7616707739999</v>
      </c>
      <c r="G4" s="132">
        <f t="shared" si="0"/>
        <v>9099.3222156762367</v>
      </c>
      <c r="H4" s="132">
        <f t="shared" si="0"/>
        <v>9073.8181718641117</v>
      </c>
      <c r="I4" s="132">
        <f t="shared" si="0"/>
        <v>9246.5519133092112</v>
      </c>
      <c r="J4" s="132">
        <f t="shared" si="0"/>
        <v>9495.7132062641413</v>
      </c>
      <c r="K4" s="132">
        <f t="shared" si="0"/>
        <v>8963.0388111030243</v>
      </c>
      <c r="L4" s="132">
        <f t="shared" si="0"/>
        <v>9232.1806889148356</v>
      </c>
      <c r="M4" s="132">
        <f t="shared" si="0"/>
        <v>9235.4707374479549</v>
      </c>
      <c r="N4" s="132">
        <f t="shared" si="0"/>
        <v>9294.6856274856673</v>
      </c>
      <c r="O4" s="132">
        <f t="shared" si="0"/>
        <v>9049.780536249642</v>
      </c>
      <c r="P4" s="132">
        <f t="shared" si="0"/>
        <v>9365.2868675859409</v>
      </c>
      <c r="Q4" s="132">
        <f t="shared" si="0"/>
        <v>9772.3621631282076</v>
      </c>
    </row>
    <row r="5" spans="1:17" ht="11.45" customHeight="1" x14ac:dyDescent="0.25">
      <c r="A5" s="116" t="s">
        <v>23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</row>
    <row r="6" spans="1:17" ht="11.45" customHeight="1" x14ac:dyDescent="0.25">
      <c r="A6" s="116" t="s">
        <v>127</v>
      </c>
      <c r="B6" s="42">
        <v>6968.4263809724198</v>
      </c>
      <c r="C6" s="42">
        <v>9397.2725733386869</v>
      </c>
      <c r="D6" s="42">
        <v>6872.2857037821896</v>
      </c>
      <c r="E6" s="42">
        <v>7089.2933511387228</v>
      </c>
      <c r="F6" s="42">
        <v>7175.5011234158737</v>
      </c>
      <c r="G6" s="42">
        <v>7684.2588409740183</v>
      </c>
      <c r="H6" s="42">
        <v>7637.9792762173129</v>
      </c>
      <c r="I6" s="42">
        <v>7676.7756327359857</v>
      </c>
      <c r="J6" s="42">
        <v>7769.7858158511244</v>
      </c>
      <c r="K6" s="42">
        <v>7409.8815102790013</v>
      </c>
      <c r="L6" s="42">
        <v>7427.5271576900177</v>
      </c>
      <c r="M6" s="42">
        <v>7372.4790495098177</v>
      </c>
      <c r="N6" s="42">
        <v>7060.1919019734996</v>
      </c>
      <c r="O6" s="42">
        <v>6406.5402283116364</v>
      </c>
      <c r="P6" s="42">
        <v>6481.5187673748078</v>
      </c>
      <c r="Q6" s="42">
        <v>7049.0580121674448</v>
      </c>
    </row>
    <row r="7" spans="1:17" ht="11.45" customHeight="1" x14ac:dyDescent="0.25">
      <c r="A7" s="116" t="s">
        <v>125</v>
      </c>
      <c r="B7" s="42">
        <v>465.84901292688892</v>
      </c>
      <c r="C7" s="42">
        <v>634.10304342560664</v>
      </c>
      <c r="D7" s="42">
        <v>1067.0065614212729</v>
      </c>
      <c r="E7" s="42">
        <v>1698.9284339765345</v>
      </c>
      <c r="F7" s="42">
        <v>1521.2605473581259</v>
      </c>
      <c r="G7" s="42">
        <v>1415.0633747022184</v>
      </c>
      <c r="H7" s="42">
        <v>1435.8388956467995</v>
      </c>
      <c r="I7" s="42">
        <v>1569.7762805732252</v>
      </c>
      <c r="J7" s="42">
        <v>1725.9273904130166</v>
      </c>
      <c r="K7" s="42">
        <v>1553.1573008240237</v>
      </c>
      <c r="L7" s="42">
        <v>1804.6535312248175</v>
      </c>
      <c r="M7" s="42">
        <v>1862.9916879381376</v>
      </c>
      <c r="N7" s="42">
        <v>2234.4937255121677</v>
      </c>
      <c r="O7" s="42">
        <v>2643.2403079380056</v>
      </c>
      <c r="P7" s="42">
        <v>2883.7681002111326</v>
      </c>
      <c r="Q7" s="42">
        <v>2723.3041509607638</v>
      </c>
    </row>
    <row r="8" spans="1:17" ht="11.45" customHeight="1" x14ac:dyDescent="0.25">
      <c r="A8" s="128" t="s">
        <v>51</v>
      </c>
      <c r="B8" s="131">
        <f t="shared" ref="B8:Q8" si="1">SUM(B9:B10)</f>
        <v>54.210323856266747</v>
      </c>
      <c r="C8" s="131">
        <f t="shared" si="1"/>
        <v>45.312450949172394</v>
      </c>
      <c r="D8" s="131">
        <f t="shared" si="1"/>
        <v>40.132566099548512</v>
      </c>
      <c r="E8" s="131">
        <f t="shared" si="1"/>
        <v>41.208129379419013</v>
      </c>
      <c r="F8" s="131">
        <f t="shared" si="1"/>
        <v>42.833140614952711</v>
      </c>
      <c r="G8" s="131">
        <f t="shared" si="1"/>
        <v>44.434219263487869</v>
      </c>
      <c r="H8" s="131">
        <f t="shared" si="1"/>
        <v>47.489030264988919</v>
      </c>
      <c r="I8" s="131">
        <f t="shared" si="1"/>
        <v>42.71976340737227</v>
      </c>
      <c r="J8" s="131">
        <f t="shared" si="1"/>
        <v>45.426493068873235</v>
      </c>
      <c r="K8" s="131">
        <f t="shared" si="1"/>
        <v>48.368148581991527</v>
      </c>
      <c r="L8" s="131">
        <f t="shared" si="1"/>
        <v>42.496625870582946</v>
      </c>
      <c r="M8" s="131">
        <f t="shared" si="1"/>
        <v>32.441876995031038</v>
      </c>
      <c r="N8" s="131">
        <f t="shared" si="1"/>
        <v>31.508342527595527</v>
      </c>
      <c r="O8" s="131">
        <f t="shared" si="1"/>
        <v>33.275762326014075</v>
      </c>
      <c r="P8" s="131">
        <f t="shared" si="1"/>
        <v>31.957321517505218</v>
      </c>
      <c r="Q8" s="131">
        <f t="shared" si="1"/>
        <v>32.261953396269448</v>
      </c>
    </row>
    <row r="9" spans="1:17" ht="11.45" customHeight="1" x14ac:dyDescent="0.25">
      <c r="A9" s="95" t="s">
        <v>126</v>
      </c>
      <c r="B9" s="37">
        <v>42.205743278052218</v>
      </c>
      <c r="C9" s="37">
        <v>33.44601203971429</v>
      </c>
      <c r="D9" s="37">
        <v>29.217373174201004</v>
      </c>
      <c r="E9" s="37">
        <v>31.206424987964724</v>
      </c>
      <c r="F9" s="37">
        <v>31.725474431681633</v>
      </c>
      <c r="G9" s="37">
        <v>34.76450386723802</v>
      </c>
      <c r="H9" s="37">
        <v>33.481759543389259</v>
      </c>
      <c r="I9" s="37">
        <v>30.415582105390076</v>
      </c>
      <c r="J9" s="37">
        <v>33.642977135732288</v>
      </c>
      <c r="K9" s="37">
        <v>37.448483379305145</v>
      </c>
      <c r="L9" s="37">
        <v>30.567795862829421</v>
      </c>
      <c r="M9" s="37">
        <v>21.605682148726359</v>
      </c>
      <c r="N9" s="37">
        <v>19.323601980878617</v>
      </c>
      <c r="O9" s="37">
        <v>18.933294943556298</v>
      </c>
      <c r="P9" s="37">
        <v>17.931559722267039</v>
      </c>
      <c r="Q9" s="37">
        <v>17.030413153765899</v>
      </c>
    </row>
    <row r="10" spans="1:17" ht="11.45" customHeight="1" x14ac:dyDescent="0.25">
      <c r="A10" s="93" t="s">
        <v>125</v>
      </c>
      <c r="B10" s="36">
        <v>12.004580578214529</v>
      </c>
      <c r="C10" s="36">
        <v>11.866438909458106</v>
      </c>
      <c r="D10" s="36">
        <v>10.915192925347508</v>
      </c>
      <c r="E10" s="36">
        <v>10.00170439145429</v>
      </c>
      <c r="F10" s="36">
        <v>11.107666183271078</v>
      </c>
      <c r="G10" s="36">
        <v>9.6697153962498508</v>
      </c>
      <c r="H10" s="36">
        <v>14.007270721599658</v>
      </c>
      <c r="I10" s="36">
        <v>12.304181301982194</v>
      </c>
      <c r="J10" s="36">
        <v>11.783515933140945</v>
      </c>
      <c r="K10" s="36">
        <v>10.919665202686382</v>
      </c>
      <c r="L10" s="36">
        <v>11.928830007753527</v>
      </c>
      <c r="M10" s="36">
        <v>10.836194846304682</v>
      </c>
      <c r="N10" s="36">
        <v>12.18474054671691</v>
      </c>
      <c r="O10" s="36">
        <v>14.342467382457777</v>
      </c>
      <c r="P10" s="36">
        <v>14.025761795238179</v>
      </c>
      <c r="Q10" s="36">
        <v>15.231540242503545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70.936087823020046</v>
      </c>
      <c r="C12" s="41">
        <f t="shared" ref="C12:Q12" si="3">SUM(C13,C17)</f>
        <v>94.362250180666123</v>
      </c>
      <c r="D12" s="41">
        <f t="shared" si="3"/>
        <v>84.412996439010413</v>
      </c>
      <c r="E12" s="41">
        <f t="shared" si="3"/>
        <v>92.907272735606497</v>
      </c>
      <c r="F12" s="41">
        <f t="shared" si="3"/>
        <v>72.424560910789154</v>
      </c>
      <c r="G12" s="41">
        <f t="shared" si="3"/>
        <v>91.349676968035453</v>
      </c>
      <c r="H12" s="41">
        <f t="shared" si="3"/>
        <v>89.863776713030461</v>
      </c>
      <c r="I12" s="41">
        <f t="shared" si="3"/>
        <v>88.539415610907568</v>
      </c>
      <c r="J12" s="41">
        <f t="shared" si="3"/>
        <v>91.661790473227839</v>
      </c>
      <c r="K12" s="41">
        <f t="shared" si="3"/>
        <v>87.098296372616957</v>
      </c>
      <c r="L12" s="41">
        <f t="shared" si="3"/>
        <v>85.500709016201711</v>
      </c>
      <c r="M12" s="41">
        <f t="shared" si="3"/>
        <v>82.283785420028323</v>
      </c>
      <c r="N12" s="41">
        <f t="shared" si="3"/>
        <v>80.453573514907646</v>
      </c>
      <c r="O12" s="41">
        <f t="shared" si="3"/>
        <v>71.806912507909217</v>
      </c>
      <c r="P12" s="41">
        <f t="shared" si="3"/>
        <v>73.432582462343078</v>
      </c>
      <c r="Q12" s="41">
        <f t="shared" si="3"/>
        <v>74.684017446490529</v>
      </c>
    </row>
    <row r="13" spans="1:17" ht="11.45" customHeight="1" x14ac:dyDescent="0.25">
      <c r="A13" s="130" t="s">
        <v>39</v>
      </c>
      <c r="B13" s="132">
        <f t="shared" ref="B13" si="4">SUM(B14:B16)</f>
        <v>68.647962200171762</v>
      </c>
      <c r="C13" s="132">
        <f t="shared" ref="C13:Q13" si="5">SUM(C14:C16)</f>
        <v>92.54500660299027</v>
      </c>
      <c r="D13" s="132">
        <f t="shared" si="5"/>
        <v>82.83882079860139</v>
      </c>
      <c r="E13" s="132">
        <f t="shared" si="5"/>
        <v>91.275606613594761</v>
      </c>
      <c r="F13" s="132">
        <f t="shared" si="5"/>
        <v>70.769794426277684</v>
      </c>
      <c r="G13" s="132">
        <f t="shared" si="5"/>
        <v>89.567474538563744</v>
      </c>
      <c r="H13" s="132">
        <f t="shared" si="5"/>
        <v>87.995636114436351</v>
      </c>
      <c r="I13" s="132">
        <f t="shared" si="5"/>
        <v>86.833731423851361</v>
      </c>
      <c r="J13" s="132">
        <f t="shared" si="5"/>
        <v>89.76876720854824</v>
      </c>
      <c r="K13" s="132">
        <f t="shared" si="5"/>
        <v>85.057251831588204</v>
      </c>
      <c r="L13" s="132">
        <f t="shared" si="5"/>
        <v>83.839334883019063</v>
      </c>
      <c r="M13" s="132">
        <f t="shared" si="5"/>
        <v>81.098637343332925</v>
      </c>
      <c r="N13" s="132">
        <f t="shared" si="5"/>
        <v>79.334367101175758</v>
      </c>
      <c r="O13" s="132">
        <f t="shared" si="5"/>
        <v>70.662121449259047</v>
      </c>
      <c r="P13" s="132">
        <f t="shared" si="5"/>
        <v>72.412751296639584</v>
      </c>
      <c r="Q13" s="132">
        <f t="shared" si="5"/>
        <v>73.657862930700887</v>
      </c>
    </row>
    <row r="14" spans="1:17" ht="11.45" customHeight="1" x14ac:dyDescent="0.25">
      <c r="A14" s="116" t="s">
        <v>23</v>
      </c>
      <c r="B14" s="42">
        <f>B23*B79/1000000</f>
        <v>0</v>
      </c>
      <c r="C14" s="42">
        <f t="shared" ref="C14:Q14" si="6">C23*C79/1000000</f>
        <v>0</v>
      </c>
      <c r="D14" s="42">
        <f t="shared" si="6"/>
        <v>0</v>
      </c>
      <c r="E14" s="42">
        <f t="shared" si="6"/>
        <v>0</v>
      </c>
      <c r="F14" s="42">
        <f t="shared" si="6"/>
        <v>0</v>
      </c>
      <c r="G14" s="42">
        <f t="shared" si="6"/>
        <v>0</v>
      </c>
      <c r="H14" s="42">
        <f t="shared" si="6"/>
        <v>0</v>
      </c>
      <c r="I14" s="42">
        <f t="shared" si="6"/>
        <v>0</v>
      </c>
      <c r="J14" s="42">
        <f t="shared" si="6"/>
        <v>0</v>
      </c>
      <c r="K14" s="42">
        <f t="shared" si="6"/>
        <v>0</v>
      </c>
      <c r="L14" s="42">
        <f t="shared" si="6"/>
        <v>0</v>
      </c>
      <c r="M14" s="42">
        <f t="shared" si="6"/>
        <v>0</v>
      </c>
      <c r="N14" s="42">
        <f t="shared" si="6"/>
        <v>0</v>
      </c>
      <c r="O14" s="42">
        <f t="shared" si="6"/>
        <v>0</v>
      </c>
      <c r="P14" s="42">
        <f t="shared" si="6"/>
        <v>0</v>
      </c>
      <c r="Q14" s="42">
        <f t="shared" si="6"/>
        <v>0</v>
      </c>
    </row>
    <row r="15" spans="1:17" ht="11.45" customHeight="1" x14ac:dyDescent="0.25">
      <c r="A15" s="116" t="s">
        <v>127</v>
      </c>
      <c r="B15" s="42">
        <f>B24*B80/1000000</f>
        <v>63.984873647676984</v>
      </c>
      <c r="C15" s="42">
        <f t="shared" ref="C15:Q15" si="7">C24*C80/1000000</f>
        <v>86.22098074498561</v>
      </c>
      <c r="D15" s="42">
        <f t="shared" si="7"/>
        <v>71.951096498871848</v>
      </c>
      <c r="E15" s="42">
        <f t="shared" si="7"/>
        <v>73.666289910034621</v>
      </c>
      <c r="F15" s="42">
        <f t="shared" si="7"/>
        <v>60.485618169890436</v>
      </c>
      <c r="G15" s="42">
        <f t="shared" si="7"/>
        <v>76.588911163304672</v>
      </c>
      <c r="H15" s="42">
        <f t="shared" si="7"/>
        <v>74.752424048834754</v>
      </c>
      <c r="I15" s="42">
        <f t="shared" si="7"/>
        <v>72.724722964052276</v>
      </c>
      <c r="J15" s="42">
        <f t="shared" si="7"/>
        <v>74.567633836566444</v>
      </c>
      <c r="K15" s="42">
        <f t="shared" si="7"/>
        <v>71.640401484992637</v>
      </c>
      <c r="L15" s="42">
        <f t="shared" si="7"/>
        <v>69.348345685531029</v>
      </c>
      <c r="M15" s="42">
        <f t="shared" si="7"/>
        <v>66.706768437056851</v>
      </c>
      <c r="N15" s="42">
        <f t="shared" si="7"/>
        <v>63.680281194828069</v>
      </c>
      <c r="O15" s="42">
        <f t="shared" si="7"/>
        <v>53.361508634483968</v>
      </c>
      <c r="P15" s="42">
        <f t="shared" si="7"/>
        <v>53.047525621713625</v>
      </c>
      <c r="Q15" s="42">
        <f t="shared" si="7"/>
        <v>56.245886735796333</v>
      </c>
    </row>
    <row r="16" spans="1:17" ht="11.45" customHeight="1" x14ac:dyDescent="0.25">
      <c r="A16" s="116" t="s">
        <v>125</v>
      </c>
      <c r="B16" s="42">
        <f>B25*B81/1000000</f>
        <v>4.6630885524947709</v>
      </c>
      <c r="C16" s="42">
        <f t="shared" ref="C16:Q16" si="8">C25*C81/1000000</f>
        <v>6.3240258580046609</v>
      </c>
      <c r="D16" s="42">
        <f t="shared" si="8"/>
        <v>10.887724299729539</v>
      </c>
      <c r="E16" s="42">
        <f t="shared" si="8"/>
        <v>17.609316703560133</v>
      </c>
      <c r="F16" s="42">
        <f t="shared" si="8"/>
        <v>10.284176256387244</v>
      </c>
      <c r="G16" s="42">
        <f t="shared" si="8"/>
        <v>12.978563375259077</v>
      </c>
      <c r="H16" s="42">
        <f t="shared" si="8"/>
        <v>13.243212065601599</v>
      </c>
      <c r="I16" s="42">
        <f t="shared" si="8"/>
        <v>14.109008459799078</v>
      </c>
      <c r="J16" s="42">
        <f t="shared" si="8"/>
        <v>15.201133371981797</v>
      </c>
      <c r="K16" s="42">
        <f t="shared" si="8"/>
        <v>13.416850346595563</v>
      </c>
      <c r="L16" s="42">
        <f t="shared" si="8"/>
        <v>14.49098919748803</v>
      </c>
      <c r="M16" s="42">
        <f t="shared" si="8"/>
        <v>14.39186890627607</v>
      </c>
      <c r="N16" s="42">
        <f t="shared" si="8"/>
        <v>15.654085906347682</v>
      </c>
      <c r="O16" s="42">
        <f t="shared" si="8"/>
        <v>17.300612814775079</v>
      </c>
      <c r="P16" s="42">
        <f t="shared" si="8"/>
        <v>19.365225674925963</v>
      </c>
      <c r="Q16" s="42">
        <f t="shared" si="8"/>
        <v>17.411976194904554</v>
      </c>
    </row>
    <row r="17" spans="1:17" ht="11.45" customHeight="1" x14ac:dyDescent="0.25">
      <c r="A17" s="128" t="s">
        <v>18</v>
      </c>
      <c r="B17" s="131">
        <f t="shared" ref="B17" si="9">SUM(B18:B19)</f>
        <v>2.2881256228482791</v>
      </c>
      <c r="C17" s="131">
        <f t="shared" ref="C17:Q17" si="10">SUM(C18:C19)</f>
        <v>1.8172435776758515</v>
      </c>
      <c r="D17" s="131">
        <f t="shared" si="10"/>
        <v>1.5741756404090208</v>
      </c>
      <c r="E17" s="131">
        <f t="shared" si="10"/>
        <v>1.6316661220117348</v>
      </c>
      <c r="F17" s="131">
        <f t="shared" si="10"/>
        <v>1.6547664845114725</v>
      </c>
      <c r="G17" s="131">
        <f t="shared" si="10"/>
        <v>1.7822024294717029</v>
      </c>
      <c r="H17" s="131">
        <f t="shared" si="10"/>
        <v>1.8681405985941049</v>
      </c>
      <c r="I17" s="131">
        <f t="shared" si="10"/>
        <v>1.7056841870562132</v>
      </c>
      <c r="J17" s="131">
        <f t="shared" si="10"/>
        <v>1.8930232646795957</v>
      </c>
      <c r="K17" s="131">
        <f t="shared" si="10"/>
        <v>2.0410445410287528</v>
      </c>
      <c r="L17" s="131">
        <f t="shared" si="10"/>
        <v>1.6613741331826528</v>
      </c>
      <c r="M17" s="131">
        <f t="shared" si="10"/>
        <v>1.1851480766953915</v>
      </c>
      <c r="N17" s="131">
        <f t="shared" si="10"/>
        <v>1.119206413731882</v>
      </c>
      <c r="O17" s="131">
        <f t="shared" si="10"/>
        <v>1.1447910586501759</v>
      </c>
      <c r="P17" s="131">
        <f t="shared" si="10"/>
        <v>1.0198311657034951</v>
      </c>
      <c r="Q17" s="131">
        <f t="shared" si="10"/>
        <v>1.0261545157896466</v>
      </c>
    </row>
    <row r="18" spans="1:17" ht="11.45" customHeight="1" x14ac:dyDescent="0.25">
      <c r="A18" s="95" t="s">
        <v>126</v>
      </c>
      <c r="B18" s="37">
        <f>B27*B83/1000000</f>
        <v>2.0645104945770267</v>
      </c>
      <c r="C18" s="37">
        <f t="shared" ref="C18:Q18" si="11">C27*C83/1000000</f>
        <v>1.5953826734300842</v>
      </c>
      <c r="D18" s="37">
        <f t="shared" si="11"/>
        <v>1.3724312599642421</v>
      </c>
      <c r="E18" s="37">
        <f t="shared" si="11"/>
        <v>1.4453858228256116</v>
      </c>
      <c r="F18" s="37">
        <f t="shared" si="11"/>
        <v>1.4507768917226147</v>
      </c>
      <c r="G18" s="37">
        <f t="shared" si="11"/>
        <v>1.6064749127268905</v>
      </c>
      <c r="H18" s="37">
        <f t="shared" si="11"/>
        <v>1.6112235102030243</v>
      </c>
      <c r="I18" s="37">
        <f t="shared" si="11"/>
        <v>1.4802147378743338</v>
      </c>
      <c r="J18" s="37">
        <f t="shared" si="11"/>
        <v>1.6757589695858692</v>
      </c>
      <c r="K18" s="37">
        <f t="shared" si="11"/>
        <v>1.8375193909967265</v>
      </c>
      <c r="L18" s="37">
        <f t="shared" si="11"/>
        <v>1.4446287404245386</v>
      </c>
      <c r="M18" s="37">
        <f t="shared" si="11"/>
        <v>0.98487319468287737</v>
      </c>
      <c r="N18" s="37">
        <f t="shared" si="11"/>
        <v>0.88848951593121128</v>
      </c>
      <c r="O18" s="37">
        <f t="shared" si="11"/>
        <v>0.86064311053480336</v>
      </c>
      <c r="P18" s="37">
        <f t="shared" si="11"/>
        <v>0.75490863732667657</v>
      </c>
      <c r="Q18" s="37">
        <f t="shared" si="11"/>
        <v>0.72645266306874423</v>
      </c>
    </row>
    <row r="19" spans="1:17" ht="11.45" customHeight="1" x14ac:dyDescent="0.25">
      <c r="A19" s="93" t="s">
        <v>125</v>
      </c>
      <c r="B19" s="36">
        <f>B28*B84/1000000</f>
        <v>0.22361512827125241</v>
      </c>
      <c r="C19" s="36">
        <f t="shared" ref="C19:Q19" si="12">C28*C84/1000000</f>
        <v>0.22186090424576727</v>
      </c>
      <c r="D19" s="36">
        <f t="shared" si="12"/>
        <v>0.20174438044477874</v>
      </c>
      <c r="E19" s="36">
        <f t="shared" si="12"/>
        <v>0.18628029918612327</v>
      </c>
      <c r="F19" s="36">
        <f t="shared" si="12"/>
        <v>0.2039895927888577</v>
      </c>
      <c r="G19" s="36">
        <f t="shared" si="12"/>
        <v>0.17572751674481243</v>
      </c>
      <c r="H19" s="36">
        <f t="shared" si="12"/>
        <v>0.25691708839108057</v>
      </c>
      <c r="I19" s="36">
        <f t="shared" si="12"/>
        <v>0.22546944918187933</v>
      </c>
      <c r="J19" s="36">
        <f t="shared" si="12"/>
        <v>0.21726429509372655</v>
      </c>
      <c r="K19" s="36">
        <f t="shared" si="12"/>
        <v>0.20352515003202631</v>
      </c>
      <c r="L19" s="36">
        <f t="shared" si="12"/>
        <v>0.2167453927581143</v>
      </c>
      <c r="M19" s="36">
        <f t="shared" si="12"/>
        <v>0.20027488201251406</v>
      </c>
      <c r="N19" s="36">
        <f t="shared" si="12"/>
        <v>0.23071689780067081</v>
      </c>
      <c r="O19" s="36">
        <f t="shared" si="12"/>
        <v>0.28414794811537258</v>
      </c>
      <c r="P19" s="36">
        <f t="shared" si="12"/>
        <v>0.26492252837681857</v>
      </c>
      <c r="Q19" s="36">
        <f t="shared" si="12"/>
        <v>0.29970185272090222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57003</v>
      </c>
      <c r="C21" s="41">
        <f t="shared" ref="C21:Q21" si="14">SUM(C22,C26)</f>
        <v>70924</v>
      </c>
      <c r="D21" s="41">
        <f t="shared" si="14"/>
        <v>65699</v>
      </c>
      <c r="E21" s="41">
        <f t="shared" si="14"/>
        <v>71742</v>
      </c>
      <c r="F21" s="41">
        <f t="shared" si="14"/>
        <v>56822</v>
      </c>
      <c r="G21" s="41">
        <f t="shared" si="14"/>
        <v>71208</v>
      </c>
      <c r="H21" s="41">
        <f t="shared" si="14"/>
        <v>69998</v>
      </c>
      <c r="I21" s="41">
        <f t="shared" si="14"/>
        <v>70472</v>
      </c>
      <c r="J21" s="41">
        <f t="shared" si="14"/>
        <v>73382</v>
      </c>
      <c r="K21" s="41">
        <f t="shared" si="14"/>
        <v>68304</v>
      </c>
      <c r="L21" s="41">
        <f t="shared" si="14"/>
        <v>67009</v>
      </c>
      <c r="M21" s="41">
        <f t="shared" si="14"/>
        <v>64715</v>
      </c>
      <c r="N21" s="41">
        <f t="shared" si="14"/>
        <v>63657</v>
      </c>
      <c r="O21" s="41">
        <f t="shared" si="14"/>
        <v>56860</v>
      </c>
      <c r="P21" s="41">
        <f t="shared" si="14"/>
        <v>58486</v>
      </c>
      <c r="Q21" s="41">
        <f t="shared" si="14"/>
        <v>59538</v>
      </c>
    </row>
    <row r="22" spans="1:17" ht="11.45" customHeight="1" x14ac:dyDescent="0.25">
      <c r="A22" s="130" t="s">
        <v>39</v>
      </c>
      <c r="B22" s="132">
        <f t="shared" ref="B22" si="15">SUM(B23:B25)</f>
        <v>55526</v>
      </c>
      <c r="C22" s="132">
        <f t="shared" ref="C22:Q22" si="16">SUM(C23:C25)</f>
        <v>69656</v>
      </c>
      <c r="D22" s="132">
        <f t="shared" si="16"/>
        <v>64486</v>
      </c>
      <c r="E22" s="132">
        <f t="shared" si="16"/>
        <v>70545</v>
      </c>
      <c r="F22" s="132">
        <f t="shared" si="16"/>
        <v>55408</v>
      </c>
      <c r="G22" s="132">
        <f t="shared" si="16"/>
        <v>69651</v>
      </c>
      <c r="H22" s="132">
        <f t="shared" si="16"/>
        <v>68174</v>
      </c>
      <c r="I22" s="132">
        <f t="shared" si="16"/>
        <v>68734</v>
      </c>
      <c r="J22" s="132">
        <f t="shared" si="16"/>
        <v>71562</v>
      </c>
      <c r="K22" s="132">
        <f t="shared" si="16"/>
        <v>66352</v>
      </c>
      <c r="L22" s="132">
        <f t="shared" si="16"/>
        <v>65505</v>
      </c>
      <c r="M22" s="132">
        <f t="shared" si="16"/>
        <v>63240</v>
      </c>
      <c r="N22" s="132">
        <f t="shared" si="16"/>
        <v>62259</v>
      </c>
      <c r="O22" s="132">
        <f t="shared" si="16"/>
        <v>55452</v>
      </c>
      <c r="P22" s="132">
        <f t="shared" si="16"/>
        <v>57186</v>
      </c>
      <c r="Q22" s="132">
        <f t="shared" si="16"/>
        <v>58238</v>
      </c>
    </row>
    <row r="23" spans="1:17" ht="11.45" customHeight="1" x14ac:dyDescent="0.25">
      <c r="A23" s="116" t="s">
        <v>23</v>
      </c>
      <c r="B23" s="42">
        <f>IF(B32=0,0,B32/B70)</f>
        <v>0</v>
      </c>
      <c r="C23" s="42">
        <f t="shared" ref="C23:Q23" si="17">IF(C32=0,0,C32/C70)</f>
        <v>0</v>
      </c>
      <c r="D23" s="42">
        <f t="shared" si="17"/>
        <v>0</v>
      </c>
      <c r="E23" s="42">
        <f t="shared" si="17"/>
        <v>0</v>
      </c>
      <c r="F23" s="42">
        <f t="shared" si="17"/>
        <v>0</v>
      </c>
      <c r="G23" s="42">
        <f t="shared" si="17"/>
        <v>0</v>
      </c>
      <c r="H23" s="42">
        <f t="shared" si="17"/>
        <v>0</v>
      </c>
      <c r="I23" s="42">
        <f t="shared" si="17"/>
        <v>0</v>
      </c>
      <c r="J23" s="42">
        <f t="shared" si="17"/>
        <v>0</v>
      </c>
      <c r="K23" s="42">
        <f t="shared" si="17"/>
        <v>0</v>
      </c>
      <c r="L23" s="42">
        <f t="shared" si="17"/>
        <v>0</v>
      </c>
      <c r="M23" s="42">
        <f t="shared" si="17"/>
        <v>0</v>
      </c>
      <c r="N23" s="42">
        <f t="shared" si="17"/>
        <v>0</v>
      </c>
      <c r="O23" s="42">
        <f t="shared" si="17"/>
        <v>0</v>
      </c>
      <c r="P23" s="42">
        <f t="shared" si="17"/>
        <v>0</v>
      </c>
      <c r="Q23" s="42">
        <f t="shared" si="17"/>
        <v>0</v>
      </c>
    </row>
    <row r="24" spans="1:17" ht="11.45" customHeight="1" x14ac:dyDescent="0.25">
      <c r="A24" s="116" t="s">
        <v>127</v>
      </c>
      <c r="B24" s="42">
        <f t="shared" ref="B24:Q25" si="18">IF(B33=0,0,B33/B71)</f>
        <v>51632</v>
      </c>
      <c r="C24" s="42">
        <f t="shared" si="18"/>
        <v>64375</v>
      </c>
      <c r="D24" s="42">
        <f t="shared" si="18"/>
        <v>55394</v>
      </c>
      <c r="E24" s="42">
        <f t="shared" si="18"/>
        <v>55840</v>
      </c>
      <c r="F24" s="42">
        <f t="shared" si="18"/>
        <v>46820</v>
      </c>
      <c r="G24" s="42">
        <f t="shared" si="18"/>
        <v>58813</v>
      </c>
      <c r="H24" s="42">
        <f t="shared" si="18"/>
        <v>57115</v>
      </c>
      <c r="I24" s="42">
        <f t="shared" si="18"/>
        <v>56952</v>
      </c>
      <c r="J24" s="42">
        <f t="shared" si="18"/>
        <v>58868</v>
      </c>
      <c r="K24" s="42">
        <f t="shared" si="18"/>
        <v>55148</v>
      </c>
      <c r="L24" s="42">
        <f t="shared" si="18"/>
        <v>53162</v>
      </c>
      <c r="M24" s="42">
        <f t="shared" si="18"/>
        <v>50979</v>
      </c>
      <c r="N24" s="42">
        <f t="shared" si="18"/>
        <v>48920</v>
      </c>
      <c r="O24" s="42">
        <f t="shared" si="18"/>
        <v>40707</v>
      </c>
      <c r="P24" s="42">
        <f t="shared" si="18"/>
        <v>40678</v>
      </c>
      <c r="Q24" s="42">
        <f t="shared" si="18"/>
        <v>43392</v>
      </c>
    </row>
    <row r="25" spans="1:17" ht="11.45" customHeight="1" x14ac:dyDescent="0.25">
      <c r="A25" s="116" t="s">
        <v>125</v>
      </c>
      <c r="B25" s="42">
        <f t="shared" si="18"/>
        <v>3894.0000000000005</v>
      </c>
      <c r="C25" s="42">
        <f t="shared" si="18"/>
        <v>5281</v>
      </c>
      <c r="D25" s="42">
        <f t="shared" si="18"/>
        <v>9092</v>
      </c>
      <c r="E25" s="42">
        <f t="shared" si="18"/>
        <v>14705</v>
      </c>
      <c r="F25" s="42">
        <f t="shared" si="18"/>
        <v>8588</v>
      </c>
      <c r="G25" s="42">
        <f t="shared" si="18"/>
        <v>10838</v>
      </c>
      <c r="H25" s="42">
        <f t="shared" si="18"/>
        <v>11059</v>
      </c>
      <c r="I25" s="42">
        <f t="shared" si="18"/>
        <v>11781.999999999998</v>
      </c>
      <c r="J25" s="42">
        <f t="shared" si="18"/>
        <v>12694.000000000002</v>
      </c>
      <c r="K25" s="42">
        <f t="shared" si="18"/>
        <v>11204.000000000002</v>
      </c>
      <c r="L25" s="42">
        <f t="shared" si="18"/>
        <v>12343</v>
      </c>
      <c r="M25" s="42">
        <f t="shared" si="18"/>
        <v>12261</v>
      </c>
      <c r="N25" s="42">
        <f t="shared" si="18"/>
        <v>13339</v>
      </c>
      <c r="O25" s="42">
        <f t="shared" si="18"/>
        <v>14745</v>
      </c>
      <c r="P25" s="42">
        <f t="shared" si="18"/>
        <v>16508</v>
      </c>
      <c r="Q25" s="42">
        <f t="shared" si="18"/>
        <v>14846</v>
      </c>
    </row>
    <row r="26" spans="1:17" ht="11.45" customHeight="1" x14ac:dyDescent="0.25">
      <c r="A26" s="128" t="s">
        <v>18</v>
      </c>
      <c r="B26" s="131">
        <f t="shared" ref="B26" si="19">SUM(B27:B28)</f>
        <v>1477</v>
      </c>
      <c r="C26" s="131">
        <f t="shared" ref="C26:Q26" si="20">SUM(C27:C28)</f>
        <v>1268</v>
      </c>
      <c r="D26" s="131">
        <f t="shared" si="20"/>
        <v>1213</v>
      </c>
      <c r="E26" s="131">
        <f t="shared" si="20"/>
        <v>1197</v>
      </c>
      <c r="F26" s="131">
        <f t="shared" si="20"/>
        <v>1414</v>
      </c>
      <c r="G26" s="131">
        <f t="shared" si="20"/>
        <v>1557</v>
      </c>
      <c r="H26" s="131">
        <f t="shared" si="20"/>
        <v>1824</v>
      </c>
      <c r="I26" s="131">
        <f t="shared" si="20"/>
        <v>1738</v>
      </c>
      <c r="J26" s="131">
        <f t="shared" si="20"/>
        <v>1819.9999999999998</v>
      </c>
      <c r="K26" s="131">
        <f t="shared" si="20"/>
        <v>1951.9999999999998</v>
      </c>
      <c r="L26" s="131">
        <f t="shared" si="20"/>
        <v>1504</v>
      </c>
      <c r="M26" s="131">
        <f t="shared" si="20"/>
        <v>1475</v>
      </c>
      <c r="N26" s="131">
        <f t="shared" si="20"/>
        <v>1398</v>
      </c>
      <c r="O26" s="131">
        <f t="shared" si="20"/>
        <v>1408</v>
      </c>
      <c r="P26" s="131">
        <f t="shared" si="20"/>
        <v>1300</v>
      </c>
      <c r="Q26" s="131">
        <f t="shared" si="20"/>
        <v>1300</v>
      </c>
    </row>
    <row r="27" spans="1:17" ht="11.45" customHeight="1" x14ac:dyDescent="0.25">
      <c r="A27" s="95" t="s">
        <v>126</v>
      </c>
      <c r="B27" s="37">
        <f t="shared" ref="B27:Q28" si="21">IF(B36=0,0,B36/B74)</f>
        <v>1296</v>
      </c>
      <c r="C27" s="37">
        <f t="shared" si="21"/>
        <v>1088</v>
      </c>
      <c r="D27" s="37">
        <f t="shared" si="21"/>
        <v>1049</v>
      </c>
      <c r="E27" s="37">
        <f t="shared" si="21"/>
        <v>1046</v>
      </c>
      <c r="F27" s="37">
        <f t="shared" si="21"/>
        <v>1248</v>
      </c>
      <c r="G27" s="37">
        <f t="shared" si="21"/>
        <v>1414</v>
      </c>
      <c r="H27" s="37">
        <f t="shared" si="21"/>
        <v>1635</v>
      </c>
      <c r="I27" s="37">
        <f t="shared" si="21"/>
        <v>1583</v>
      </c>
      <c r="J27" s="37">
        <f t="shared" si="21"/>
        <v>1662.9999999999998</v>
      </c>
      <c r="K27" s="37">
        <f t="shared" si="21"/>
        <v>1801.9999999999998</v>
      </c>
      <c r="L27" s="37">
        <f t="shared" si="21"/>
        <v>1361</v>
      </c>
      <c r="M27" s="37">
        <f t="shared" si="21"/>
        <v>1344</v>
      </c>
      <c r="N27" s="37">
        <f t="shared" si="21"/>
        <v>1253</v>
      </c>
      <c r="O27" s="37">
        <f t="shared" si="21"/>
        <v>1230</v>
      </c>
      <c r="P27" s="37">
        <f t="shared" si="21"/>
        <v>1129</v>
      </c>
      <c r="Q27" s="37">
        <f t="shared" si="21"/>
        <v>1112</v>
      </c>
    </row>
    <row r="28" spans="1:17" ht="11.45" customHeight="1" x14ac:dyDescent="0.25">
      <c r="A28" s="93" t="s">
        <v>125</v>
      </c>
      <c r="B28" s="36">
        <f t="shared" si="21"/>
        <v>181</v>
      </c>
      <c r="C28" s="36">
        <f t="shared" si="21"/>
        <v>180</v>
      </c>
      <c r="D28" s="36">
        <f t="shared" si="21"/>
        <v>164.00000000000003</v>
      </c>
      <c r="E28" s="36">
        <f t="shared" si="21"/>
        <v>151</v>
      </c>
      <c r="F28" s="36">
        <f t="shared" si="21"/>
        <v>166</v>
      </c>
      <c r="G28" s="36">
        <f t="shared" si="21"/>
        <v>143</v>
      </c>
      <c r="H28" s="36">
        <f t="shared" si="21"/>
        <v>188.99999999999997</v>
      </c>
      <c r="I28" s="36">
        <f t="shared" si="21"/>
        <v>155</v>
      </c>
      <c r="J28" s="36">
        <f t="shared" si="21"/>
        <v>157</v>
      </c>
      <c r="K28" s="36">
        <f t="shared" si="21"/>
        <v>150</v>
      </c>
      <c r="L28" s="36">
        <f t="shared" si="21"/>
        <v>143</v>
      </c>
      <c r="M28" s="36">
        <f t="shared" si="21"/>
        <v>131</v>
      </c>
      <c r="N28" s="36">
        <f t="shared" si="21"/>
        <v>145</v>
      </c>
      <c r="O28" s="36">
        <f t="shared" si="21"/>
        <v>178</v>
      </c>
      <c r="P28" s="36">
        <f t="shared" si="21"/>
        <v>171</v>
      </c>
      <c r="Q28" s="36">
        <f t="shared" si="21"/>
        <v>188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6012123</v>
      </c>
      <c r="C31" s="132">
        <f t="shared" si="22"/>
        <v>7545787</v>
      </c>
      <c r="D31" s="132">
        <f t="shared" si="22"/>
        <v>6181887</v>
      </c>
      <c r="E31" s="132">
        <f t="shared" si="22"/>
        <v>6792499</v>
      </c>
      <c r="F31" s="132">
        <f t="shared" si="22"/>
        <v>6824686</v>
      </c>
      <c r="G31" s="132">
        <f t="shared" si="22"/>
        <v>7082456</v>
      </c>
      <c r="H31" s="132">
        <f t="shared" si="22"/>
        <v>7034865</v>
      </c>
      <c r="I31" s="132">
        <f t="shared" si="22"/>
        <v>7322689</v>
      </c>
      <c r="J31" s="132">
        <f t="shared" si="22"/>
        <v>7575187</v>
      </c>
      <c r="K31" s="132">
        <f t="shared" si="22"/>
        <v>7001040</v>
      </c>
      <c r="L31" s="132">
        <f t="shared" si="22"/>
        <v>7231046</v>
      </c>
      <c r="M31" s="132">
        <f t="shared" si="22"/>
        <v>7221391</v>
      </c>
      <c r="N31" s="132">
        <f t="shared" si="22"/>
        <v>7327763</v>
      </c>
      <c r="O31" s="132">
        <f t="shared" si="22"/>
        <v>7140036</v>
      </c>
      <c r="P31" s="132">
        <f t="shared" si="22"/>
        <v>7428455</v>
      </c>
      <c r="Q31" s="132">
        <f t="shared" si="22"/>
        <v>7760110</v>
      </c>
    </row>
    <row r="32" spans="1:17" ht="11.45" customHeight="1" x14ac:dyDescent="0.25">
      <c r="A32" s="116" t="s">
        <v>23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</row>
    <row r="33" spans="1:17" ht="11.45" customHeight="1" x14ac:dyDescent="0.25">
      <c r="A33" s="116" t="s">
        <v>127</v>
      </c>
      <c r="B33" s="42">
        <v>5623107</v>
      </c>
      <c r="C33" s="42">
        <v>7016267</v>
      </c>
      <c r="D33" s="42">
        <v>5290863</v>
      </c>
      <c r="E33" s="42">
        <v>5373776</v>
      </c>
      <c r="F33" s="42">
        <v>5554328</v>
      </c>
      <c r="G33" s="42">
        <v>5900780</v>
      </c>
      <c r="H33" s="42">
        <v>5835840</v>
      </c>
      <c r="I33" s="42">
        <v>6011817</v>
      </c>
      <c r="J33" s="42">
        <v>6133918</v>
      </c>
      <c r="K33" s="42">
        <v>5704046</v>
      </c>
      <c r="L33" s="42">
        <v>5693895</v>
      </c>
      <c r="M33" s="42">
        <v>5634235</v>
      </c>
      <c r="N33" s="42">
        <v>5423729</v>
      </c>
      <c r="O33" s="42">
        <v>4887250</v>
      </c>
      <c r="P33" s="42">
        <v>4970170</v>
      </c>
      <c r="Q33" s="42">
        <v>5438135</v>
      </c>
    </row>
    <row r="34" spans="1:17" ht="11.45" customHeight="1" x14ac:dyDescent="0.25">
      <c r="A34" s="116" t="s">
        <v>125</v>
      </c>
      <c r="B34" s="42">
        <v>389016</v>
      </c>
      <c r="C34" s="42">
        <v>529520</v>
      </c>
      <c r="D34" s="42">
        <v>891024</v>
      </c>
      <c r="E34" s="42">
        <v>1418723</v>
      </c>
      <c r="F34" s="42">
        <v>1270358</v>
      </c>
      <c r="G34" s="42">
        <v>1181676</v>
      </c>
      <c r="H34" s="42">
        <v>1199025</v>
      </c>
      <c r="I34" s="42">
        <v>1310872</v>
      </c>
      <c r="J34" s="42">
        <v>1441269</v>
      </c>
      <c r="K34" s="42">
        <v>1296994</v>
      </c>
      <c r="L34" s="42">
        <v>1537151</v>
      </c>
      <c r="M34" s="42">
        <v>1587156.0000000002</v>
      </c>
      <c r="N34" s="42">
        <v>1904034</v>
      </c>
      <c r="O34" s="42">
        <v>2252786</v>
      </c>
      <c r="P34" s="42">
        <v>2458285</v>
      </c>
      <c r="Q34" s="42">
        <v>2321975</v>
      </c>
    </row>
    <row r="35" spans="1:17" ht="11.45" customHeight="1" x14ac:dyDescent="0.25">
      <c r="A35" s="128" t="s">
        <v>137</v>
      </c>
      <c r="B35" s="131">
        <f t="shared" ref="B35:Q35" si="23">SUM(B36:B37)</f>
        <v>36211.552722994093</v>
      </c>
      <c r="C35" s="131">
        <f t="shared" si="23"/>
        <v>32436.580500654141</v>
      </c>
      <c r="D35" s="131">
        <f t="shared" si="23"/>
        <v>31204.987697098346</v>
      </c>
      <c r="E35" s="131">
        <f t="shared" si="23"/>
        <v>30690.979904638098</v>
      </c>
      <c r="F35" s="131">
        <f t="shared" si="23"/>
        <v>36330.21763024282</v>
      </c>
      <c r="G35" s="131">
        <f t="shared" si="23"/>
        <v>38468.126696618347</v>
      </c>
      <c r="H35" s="131">
        <f t="shared" si="23"/>
        <v>44280.23402479459</v>
      </c>
      <c r="I35" s="131">
        <f t="shared" si="23"/>
        <v>40986.188165458523</v>
      </c>
      <c r="J35" s="131">
        <f t="shared" si="23"/>
        <v>41901.854761704562</v>
      </c>
      <c r="K35" s="131">
        <f t="shared" si="23"/>
        <v>44772.499969653116</v>
      </c>
      <c r="L35" s="131">
        <f t="shared" si="23"/>
        <v>36668.411625465793</v>
      </c>
      <c r="M35" s="131">
        <f t="shared" si="23"/>
        <v>36572.001934396896</v>
      </c>
      <c r="N35" s="131">
        <f t="shared" si="23"/>
        <v>34909.091546703072</v>
      </c>
      <c r="O35" s="131">
        <f t="shared" si="23"/>
        <v>36043.392681854137</v>
      </c>
      <c r="P35" s="131">
        <f t="shared" si="23"/>
        <v>35870.690919820125</v>
      </c>
      <c r="Q35" s="131">
        <f t="shared" si="23"/>
        <v>35623.490833959833</v>
      </c>
    </row>
    <row r="36" spans="1:17" ht="11.45" customHeight="1" x14ac:dyDescent="0.25">
      <c r="A36" s="95" t="s">
        <v>126</v>
      </c>
      <c r="B36" s="37">
        <v>26494.727651923236</v>
      </c>
      <c r="C36" s="37">
        <v>22809.111384525677</v>
      </c>
      <c r="D36" s="37">
        <v>22331.919531281586</v>
      </c>
      <c r="E36" s="37">
        <v>22583.534459746399</v>
      </c>
      <c r="F36" s="37">
        <v>27291.165386378958</v>
      </c>
      <c r="G36" s="37">
        <v>30599.300417853159</v>
      </c>
      <c r="H36" s="37">
        <v>33975.842896274218</v>
      </c>
      <c r="I36" s="37">
        <v>32527.622675866176</v>
      </c>
      <c r="J36" s="37">
        <v>33386.824711759888</v>
      </c>
      <c r="K36" s="37">
        <v>36724.601318576271</v>
      </c>
      <c r="L36" s="37">
        <v>28798.243455328789</v>
      </c>
      <c r="M36" s="37">
        <v>29484.036081658491</v>
      </c>
      <c r="N36" s="37">
        <v>27251.276292961331</v>
      </c>
      <c r="O36" s="37">
        <v>27058.780225525905</v>
      </c>
      <c r="P36" s="37">
        <v>26817.458332615228</v>
      </c>
      <c r="Q36" s="37">
        <v>26068.896694505744</v>
      </c>
    </row>
    <row r="37" spans="1:17" ht="11.45" customHeight="1" x14ac:dyDescent="0.25">
      <c r="A37" s="93" t="s">
        <v>125</v>
      </c>
      <c r="B37" s="36">
        <v>9716.8250710708526</v>
      </c>
      <c r="C37" s="36">
        <v>9627.4691161284645</v>
      </c>
      <c r="D37" s="36">
        <v>8873.0681658167614</v>
      </c>
      <c r="E37" s="36">
        <v>8107.4454448916986</v>
      </c>
      <c r="F37" s="36">
        <v>9039.05224386386</v>
      </c>
      <c r="G37" s="36">
        <v>7868.8262787651838</v>
      </c>
      <c r="H37" s="36">
        <v>10304.39112852037</v>
      </c>
      <c r="I37" s="36">
        <v>8458.5654895923471</v>
      </c>
      <c r="J37" s="36">
        <v>8515.030049944673</v>
      </c>
      <c r="K37" s="36">
        <v>8047.8986510768455</v>
      </c>
      <c r="L37" s="36">
        <v>7870.1681701370035</v>
      </c>
      <c r="M37" s="36">
        <v>7087.9658527384081</v>
      </c>
      <c r="N37" s="36">
        <v>7657.8152537417427</v>
      </c>
      <c r="O37" s="36">
        <v>8984.6124563282301</v>
      </c>
      <c r="P37" s="36">
        <v>9053.2325872048987</v>
      </c>
      <c r="Q37" s="36">
        <v>9554.5941394540932</v>
      </c>
    </row>
    <row r="39" spans="1:17" ht="11.45" customHeight="1" x14ac:dyDescent="0.25">
      <c r="A39" s="27" t="s">
        <v>136</v>
      </c>
      <c r="B39" s="41">
        <f t="shared" ref="B39:Q39" si="24">SUM(B40,B44)</f>
        <v>43.229661056897001</v>
      </c>
      <c r="C39" s="41">
        <f t="shared" si="24"/>
        <v>55.593048839458</v>
      </c>
      <c r="D39" s="41">
        <f t="shared" si="24"/>
        <v>57.648310869840003</v>
      </c>
      <c r="E39" s="41">
        <f t="shared" si="24"/>
        <v>61.287052689325996</v>
      </c>
      <c r="F39" s="41">
        <f t="shared" si="24"/>
        <v>59.884666507475004</v>
      </c>
      <c r="G39" s="41">
        <f t="shared" si="24"/>
        <v>58.779894908258001</v>
      </c>
      <c r="H39" s="41">
        <f t="shared" si="24"/>
        <v>57.565778095626996</v>
      </c>
      <c r="I39" s="41">
        <f t="shared" si="24"/>
        <v>56.785283552194997</v>
      </c>
      <c r="J39" s="41">
        <f t="shared" si="24"/>
        <v>57.925036580173</v>
      </c>
      <c r="K39" s="41">
        <f t="shared" si="24"/>
        <v>56.702334013192001</v>
      </c>
      <c r="L39" s="41">
        <f t="shared" si="24"/>
        <v>55.294678644629002</v>
      </c>
      <c r="M39" s="41">
        <f t="shared" si="24"/>
        <v>53.887023276066003</v>
      </c>
      <c r="N39" s="41">
        <f t="shared" si="24"/>
        <v>52.479367907502997</v>
      </c>
      <c r="O39" s="41">
        <f t="shared" si="24"/>
        <v>52.101116938565006</v>
      </c>
      <c r="P39" s="41">
        <f t="shared" si="24"/>
        <v>52.339232879126001</v>
      </c>
      <c r="Q39" s="41">
        <f t="shared" si="24"/>
        <v>50.931577510563002</v>
      </c>
    </row>
    <row r="40" spans="1:17" ht="11.45" customHeight="1" x14ac:dyDescent="0.25">
      <c r="A40" s="130" t="s">
        <v>39</v>
      </c>
      <c r="B40" s="132">
        <f t="shared" ref="B40:Q40" si="25">SUM(B41:B43)</f>
        <v>41.081894733873</v>
      </c>
      <c r="C40" s="132">
        <f t="shared" si="25"/>
        <v>53.483541393868002</v>
      </c>
      <c r="D40" s="132">
        <f t="shared" si="25"/>
        <v>55.577062301684002</v>
      </c>
      <c r="E40" s="132">
        <f t="shared" si="25"/>
        <v>59.254062998603999</v>
      </c>
      <c r="F40" s="132">
        <f t="shared" si="25"/>
        <v>57.884666507475004</v>
      </c>
      <c r="G40" s="132">
        <f t="shared" si="25"/>
        <v>56.682453963375998</v>
      </c>
      <c r="H40" s="132">
        <f t="shared" si="25"/>
        <v>55.394455935478</v>
      </c>
      <c r="I40" s="132">
        <f t="shared" si="25"/>
        <v>54.652220269479997</v>
      </c>
      <c r="J40" s="132">
        <f t="shared" si="25"/>
        <v>55.764473199891</v>
      </c>
      <c r="K40" s="132">
        <f t="shared" si="25"/>
        <v>54.395076708761998</v>
      </c>
      <c r="L40" s="132">
        <f t="shared" si="25"/>
        <v>53.025680217633003</v>
      </c>
      <c r="M40" s="132">
        <f t="shared" si="25"/>
        <v>51.656283726504</v>
      </c>
      <c r="N40" s="132">
        <f t="shared" si="25"/>
        <v>50.286887235374998</v>
      </c>
      <c r="O40" s="132">
        <f t="shared" si="25"/>
        <v>49.946895143871004</v>
      </c>
      <c r="P40" s="132">
        <f t="shared" si="25"/>
        <v>50.223269961866002</v>
      </c>
      <c r="Q40" s="132">
        <f t="shared" si="25"/>
        <v>48.853873470737</v>
      </c>
    </row>
    <row r="41" spans="1:17" ht="11.45" customHeight="1" x14ac:dyDescent="0.25">
      <c r="A41" s="116" t="s">
        <v>23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</row>
    <row r="42" spans="1:17" ht="11.45" customHeight="1" x14ac:dyDescent="0.25">
      <c r="A42" s="116" t="s">
        <v>127</v>
      </c>
      <c r="B42" s="42">
        <v>37.660102115244001</v>
      </c>
      <c r="C42" s="42">
        <v>48.842943854325</v>
      </c>
      <c r="D42" s="42">
        <v>47.58760711715</v>
      </c>
      <c r="E42" s="42">
        <v>46.332270379975</v>
      </c>
      <c r="F42" s="42">
        <v>45.0769336428</v>
      </c>
      <c r="G42" s="42">
        <v>43.988780852654997</v>
      </c>
      <c r="H42" s="42">
        <v>42.814842578711001</v>
      </c>
      <c r="I42" s="42">
        <v>42.186666666667001</v>
      </c>
      <c r="J42" s="42">
        <v>43.412979351032</v>
      </c>
      <c r="K42" s="42">
        <v>42.157642613857</v>
      </c>
      <c r="L42" s="42">
        <v>40.902305876682</v>
      </c>
      <c r="M42" s="42">
        <v>39.646969139507</v>
      </c>
      <c r="N42" s="42">
        <v>38.391632402332</v>
      </c>
      <c r="O42" s="42">
        <v>37.136295665157</v>
      </c>
      <c r="P42" s="42">
        <v>35.880958927982</v>
      </c>
      <c r="Q42" s="42">
        <v>34.625622190807</v>
      </c>
    </row>
    <row r="43" spans="1:17" ht="11.45" customHeight="1" x14ac:dyDescent="0.25">
      <c r="A43" s="116" t="s">
        <v>125</v>
      </c>
      <c r="B43" s="42">
        <v>3.421792618629</v>
      </c>
      <c r="C43" s="42">
        <v>4.6405975395430001</v>
      </c>
      <c r="D43" s="42">
        <v>7.9894551845340001</v>
      </c>
      <c r="E43" s="42">
        <v>12.921792618629</v>
      </c>
      <c r="F43" s="42">
        <v>12.807732864675</v>
      </c>
      <c r="G43" s="42">
        <v>12.693673110721001</v>
      </c>
      <c r="H43" s="42">
        <v>12.579613356767</v>
      </c>
      <c r="I43" s="42">
        <v>12.465553602812999</v>
      </c>
      <c r="J43" s="42">
        <v>12.351493848859</v>
      </c>
      <c r="K43" s="42">
        <v>12.237434094905</v>
      </c>
      <c r="L43" s="42">
        <v>12.123374340951001</v>
      </c>
      <c r="M43" s="42">
        <v>12.009314586997</v>
      </c>
      <c r="N43" s="42">
        <v>11.895254833042999</v>
      </c>
      <c r="O43" s="42">
        <v>12.810599478714</v>
      </c>
      <c r="P43" s="42">
        <v>14.342311033884</v>
      </c>
      <c r="Q43" s="42">
        <v>14.228251279929999</v>
      </c>
    </row>
    <row r="44" spans="1:17" ht="11.45" customHeight="1" x14ac:dyDescent="0.25">
      <c r="A44" s="128" t="s">
        <v>18</v>
      </c>
      <c r="B44" s="131">
        <f t="shared" ref="B44:Q44" si="26">SUM(B45:B46)</f>
        <v>2.1477663230240003</v>
      </c>
      <c r="C44" s="131">
        <f t="shared" si="26"/>
        <v>2.1095074455900003</v>
      </c>
      <c r="D44" s="131">
        <f t="shared" si="26"/>
        <v>2.0712485681560002</v>
      </c>
      <c r="E44" s="131">
        <f t="shared" si="26"/>
        <v>2.0329896907220002</v>
      </c>
      <c r="F44" s="131">
        <f t="shared" si="26"/>
        <v>2</v>
      </c>
      <c r="G44" s="131">
        <f t="shared" si="26"/>
        <v>2.0974409448819999</v>
      </c>
      <c r="H44" s="131">
        <f t="shared" si="26"/>
        <v>2.1713221601489998</v>
      </c>
      <c r="I44" s="131">
        <f t="shared" si="26"/>
        <v>2.1330632827149998</v>
      </c>
      <c r="J44" s="131">
        <f t="shared" si="26"/>
        <v>2.1605633802819999</v>
      </c>
      <c r="K44" s="131">
        <f t="shared" si="26"/>
        <v>2.3072573044300002</v>
      </c>
      <c r="L44" s="131">
        <f t="shared" si="26"/>
        <v>2.2689984269960002</v>
      </c>
      <c r="M44" s="131">
        <f t="shared" si="26"/>
        <v>2.2307395495620002</v>
      </c>
      <c r="N44" s="131">
        <f t="shared" si="26"/>
        <v>2.1924806721280001</v>
      </c>
      <c r="O44" s="131">
        <f t="shared" si="26"/>
        <v>2.1542217946940001</v>
      </c>
      <c r="P44" s="131">
        <f t="shared" si="26"/>
        <v>2.1159629172600001</v>
      </c>
      <c r="Q44" s="131">
        <f t="shared" si="26"/>
        <v>2.077704039826</v>
      </c>
    </row>
    <row r="45" spans="1:17" ht="11.45" customHeight="1" x14ac:dyDescent="0.25">
      <c r="A45" s="95" t="s">
        <v>126</v>
      </c>
      <c r="B45" s="37">
        <v>1.1477663230240001</v>
      </c>
      <c r="C45" s="37">
        <v>1.10950744559</v>
      </c>
      <c r="D45" s="37">
        <v>1.071248568156</v>
      </c>
      <c r="E45" s="37">
        <v>1.032989690722</v>
      </c>
      <c r="F45" s="37">
        <v>1</v>
      </c>
      <c r="G45" s="37">
        <v>1.0974409448819999</v>
      </c>
      <c r="H45" s="37">
        <v>1.171322160149</v>
      </c>
      <c r="I45" s="37">
        <v>1.133063282715</v>
      </c>
      <c r="J45" s="37">
        <v>1.1605633802819999</v>
      </c>
      <c r="K45" s="37">
        <v>1.30725730443</v>
      </c>
      <c r="L45" s="37">
        <v>1.268998426996</v>
      </c>
      <c r="M45" s="37">
        <v>1.2307395495619999</v>
      </c>
      <c r="N45" s="37">
        <v>1.1924806721279999</v>
      </c>
      <c r="O45" s="37">
        <v>1.1542217946940001</v>
      </c>
      <c r="P45" s="37">
        <v>1.1159629172600001</v>
      </c>
      <c r="Q45" s="37">
        <v>1.077704039826</v>
      </c>
    </row>
    <row r="46" spans="1:17" ht="11.45" customHeight="1" x14ac:dyDescent="0.25">
      <c r="A46" s="93" t="s">
        <v>125</v>
      </c>
      <c r="B46" s="36">
        <v>1</v>
      </c>
      <c r="C46" s="36">
        <v>1</v>
      </c>
      <c r="D46" s="36">
        <v>1</v>
      </c>
      <c r="E46" s="36">
        <v>1</v>
      </c>
      <c r="F46" s="36">
        <v>1</v>
      </c>
      <c r="G46" s="36">
        <v>1</v>
      </c>
      <c r="H46" s="36">
        <v>1</v>
      </c>
      <c r="I46" s="36">
        <v>1</v>
      </c>
      <c r="J46" s="36">
        <v>1</v>
      </c>
      <c r="K46" s="36">
        <v>1</v>
      </c>
      <c r="L46" s="36">
        <v>1</v>
      </c>
      <c r="M46" s="36">
        <v>1</v>
      </c>
      <c r="N46" s="36">
        <v>1</v>
      </c>
      <c r="O46" s="36">
        <v>1</v>
      </c>
      <c r="P46" s="36">
        <v>1</v>
      </c>
      <c r="Q46" s="36">
        <v>1</v>
      </c>
    </row>
    <row r="48" spans="1:17" ht="11.45" customHeight="1" x14ac:dyDescent="0.25">
      <c r="A48" s="27" t="s">
        <v>135</v>
      </c>
      <c r="B48" s="41">
        <f t="shared" ref="B48:Q48" si="27">SUM(B49,B53)</f>
        <v>43.229661056897001</v>
      </c>
      <c r="C48" s="41">
        <f t="shared" si="27"/>
        <v>55.483541393868002</v>
      </c>
      <c r="D48" s="41">
        <f t="shared" si="27"/>
        <v>51.359134049359</v>
      </c>
      <c r="E48" s="41">
        <f t="shared" si="27"/>
        <v>56.969985389712996</v>
      </c>
      <c r="F48" s="41">
        <f t="shared" si="27"/>
        <v>44.408821631921001</v>
      </c>
      <c r="G48" s="41">
        <f t="shared" si="27"/>
        <v>55.609947632335</v>
      </c>
      <c r="H48" s="41">
        <f t="shared" si="27"/>
        <v>54.704090925152002</v>
      </c>
      <c r="I48" s="41">
        <f t="shared" si="27"/>
        <v>54.617543555545005</v>
      </c>
      <c r="J48" s="41">
        <f t="shared" si="27"/>
        <v>56.728200024811002</v>
      </c>
      <c r="K48" s="41">
        <f t="shared" si="27"/>
        <v>53.338559682330008</v>
      </c>
      <c r="L48" s="41">
        <f t="shared" si="27"/>
        <v>52.57789520971</v>
      </c>
      <c r="M48" s="41">
        <f t="shared" si="27"/>
        <v>50.867618536518002</v>
      </c>
      <c r="N48" s="41">
        <f t="shared" si="27"/>
        <v>50.178432204574001</v>
      </c>
      <c r="O48" s="41">
        <f t="shared" si="27"/>
        <v>45.348483949832001</v>
      </c>
      <c r="P48" s="41">
        <f t="shared" si="27"/>
        <v>46.789915824303002</v>
      </c>
      <c r="Q48" s="41">
        <f t="shared" si="27"/>
        <v>47.280438813751005</v>
      </c>
    </row>
    <row r="49" spans="1:17" ht="11.45" customHeight="1" x14ac:dyDescent="0.25">
      <c r="A49" s="130" t="s">
        <v>39</v>
      </c>
      <c r="B49" s="132">
        <f t="shared" ref="B49:Q49" si="28">SUM(B50:B52)</f>
        <v>41.081894733873</v>
      </c>
      <c r="C49" s="132">
        <f t="shared" si="28"/>
        <v>53.483541393868002</v>
      </c>
      <c r="D49" s="132">
        <f t="shared" si="28"/>
        <v>49.359134049359</v>
      </c>
      <c r="E49" s="132">
        <f t="shared" si="28"/>
        <v>54.969985389712996</v>
      </c>
      <c r="F49" s="132">
        <f t="shared" si="28"/>
        <v>42.408821631921001</v>
      </c>
      <c r="G49" s="132">
        <f t="shared" si="28"/>
        <v>53.512506687452998</v>
      </c>
      <c r="H49" s="132">
        <f t="shared" si="28"/>
        <v>52.532768765002999</v>
      </c>
      <c r="I49" s="132">
        <f t="shared" si="28"/>
        <v>52.539917984769005</v>
      </c>
      <c r="J49" s="132">
        <f t="shared" si="28"/>
        <v>54.567636644529003</v>
      </c>
      <c r="K49" s="132">
        <f t="shared" si="28"/>
        <v>51.031302377900005</v>
      </c>
      <c r="L49" s="132">
        <f t="shared" si="28"/>
        <v>50.515634673312</v>
      </c>
      <c r="M49" s="132">
        <f t="shared" si="28"/>
        <v>48.867618536518002</v>
      </c>
      <c r="N49" s="132">
        <f t="shared" si="28"/>
        <v>48.178432204574001</v>
      </c>
      <c r="O49" s="132">
        <f t="shared" si="28"/>
        <v>43.348483949832001</v>
      </c>
      <c r="P49" s="132">
        <f t="shared" si="28"/>
        <v>44.789915824303002</v>
      </c>
      <c r="Q49" s="132">
        <f t="shared" si="28"/>
        <v>45.280438813751005</v>
      </c>
    </row>
    <row r="50" spans="1:17" ht="11.45" customHeight="1" x14ac:dyDescent="0.25">
      <c r="A50" s="116" t="s">
        <v>23</v>
      </c>
      <c r="B50" s="42">
        <v>0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</row>
    <row r="51" spans="1:17" ht="11.45" customHeight="1" x14ac:dyDescent="0.25">
      <c r="A51" s="116" t="s">
        <v>127</v>
      </c>
      <c r="B51" s="42">
        <v>37.660102115244001</v>
      </c>
      <c r="C51" s="42">
        <v>48.842943854325</v>
      </c>
      <c r="D51" s="42">
        <v>41.369678864824998</v>
      </c>
      <c r="E51" s="42">
        <v>42.048192771083997</v>
      </c>
      <c r="F51" s="42">
        <v>34.862248696946999</v>
      </c>
      <c r="G51" s="42">
        <v>43.988780852654997</v>
      </c>
      <c r="H51" s="42">
        <v>42.814842578711001</v>
      </c>
      <c r="I51" s="42">
        <v>42.186666666667001</v>
      </c>
      <c r="J51" s="42">
        <v>43.412979351032</v>
      </c>
      <c r="K51" s="42">
        <v>41.185959671397001</v>
      </c>
      <c r="L51" s="42">
        <v>39.791916167665001</v>
      </c>
      <c r="M51" s="42">
        <v>38.215142428786002</v>
      </c>
      <c r="N51" s="42">
        <v>36.589379207180002</v>
      </c>
      <c r="O51" s="42">
        <v>30.537884471118002</v>
      </c>
      <c r="P51" s="42">
        <v>30.447604790419</v>
      </c>
      <c r="Q51" s="42">
        <v>32.382089552239002</v>
      </c>
    </row>
    <row r="52" spans="1:17" ht="11.45" customHeight="1" x14ac:dyDescent="0.25">
      <c r="A52" s="116" t="s">
        <v>125</v>
      </c>
      <c r="B52" s="42">
        <v>3.421792618629</v>
      </c>
      <c r="C52" s="42">
        <v>4.6405975395430001</v>
      </c>
      <c r="D52" s="42">
        <v>7.9894551845340001</v>
      </c>
      <c r="E52" s="42">
        <v>12.921792618629</v>
      </c>
      <c r="F52" s="42">
        <v>7.5465729349739998</v>
      </c>
      <c r="G52" s="42">
        <v>9.5237258347980003</v>
      </c>
      <c r="H52" s="42">
        <v>9.7179261862920008</v>
      </c>
      <c r="I52" s="42">
        <v>10.353251318102</v>
      </c>
      <c r="J52" s="42">
        <v>11.154657293496999</v>
      </c>
      <c r="K52" s="42">
        <v>9.8453427065030006</v>
      </c>
      <c r="L52" s="42">
        <v>10.723718505647</v>
      </c>
      <c r="M52" s="42">
        <v>10.652476107731999</v>
      </c>
      <c r="N52" s="42">
        <v>11.589052997394001</v>
      </c>
      <c r="O52" s="42">
        <v>12.810599478714</v>
      </c>
      <c r="P52" s="42">
        <v>14.342311033884</v>
      </c>
      <c r="Q52" s="42">
        <v>12.898349261511999</v>
      </c>
    </row>
    <row r="53" spans="1:17" ht="11.45" customHeight="1" x14ac:dyDescent="0.25">
      <c r="A53" s="128" t="s">
        <v>18</v>
      </c>
      <c r="B53" s="131">
        <f t="shared" ref="B53:Q53" si="29">SUM(B54:B55)</f>
        <v>2.1477663230240003</v>
      </c>
      <c r="C53" s="131">
        <f t="shared" si="29"/>
        <v>2</v>
      </c>
      <c r="D53" s="131">
        <f t="shared" si="29"/>
        <v>2</v>
      </c>
      <c r="E53" s="131">
        <f t="shared" si="29"/>
        <v>2</v>
      </c>
      <c r="F53" s="131">
        <f t="shared" si="29"/>
        <v>2</v>
      </c>
      <c r="G53" s="131">
        <f t="shared" si="29"/>
        <v>2.0974409448819999</v>
      </c>
      <c r="H53" s="131">
        <f t="shared" si="29"/>
        <v>2.1713221601489998</v>
      </c>
      <c r="I53" s="131">
        <f t="shared" si="29"/>
        <v>2.0776255707760001</v>
      </c>
      <c r="J53" s="131">
        <f t="shared" si="29"/>
        <v>2.1605633802819999</v>
      </c>
      <c r="K53" s="131">
        <f t="shared" si="29"/>
        <v>2.3072573044300002</v>
      </c>
      <c r="L53" s="131">
        <f t="shared" si="29"/>
        <v>2.062260536398</v>
      </c>
      <c r="M53" s="131">
        <f t="shared" si="29"/>
        <v>2</v>
      </c>
      <c r="N53" s="131">
        <f t="shared" si="29"/>
        <v>2</v>
      </c>
      <c r="O53" s="131">
        <f t="shared" si="29"/>
        <v>2</v>
      </c>
      <c r="P53" s="131">
        <f t="shared" si="29"/>
        <v>2</v>
      </c>
      <c r="Q53" s="131">
        <f t="shared" si="29"/>
        <v>2</v>
      </c>
    </row>
    <row r="54" spans="1:17" ht="11.45" customHeight="1" x14ac:dyDescent="0.25">
      <c r="A54" s="95" t="s">
        <v>126</v>
      </c>
      <c r="B54" s="37">
        <v>1.1477663230240001</v>
      </c>
      <c r="C54" s="37">
        <v>1</v>
      </c>
      <c r="D54" s="37">
        <v>1</v>
      </c>
      <c r="E54" s="37">
        <v>1</v>
      </c>
      <c r="F54" s="37">
        <v>1</v>
      </c>
      <c r="G54" s="37">
        <v>1.0974409448819999</v>
      </c>
      <c r="H54" s="37">
        <v>1.171322160149</v>
      </c>
      <c r="I54" s="37">
        <v>1.0776255707760001</v>
      </c>
      <c r="J54" s="37">
        <v>1.1605633802819999</v>
      </c>
      <c r="K54" s="37">
        <v>1.30725730443</v>
      </c>
      <c r="L54" s="37">
        <v>1.062260536398</v>
      </c>
      <c r="M54" s="37">
        <v>1</v>
      </c>
      <c r="N54" s="37">
        <v>1</v>
      </c>
      <c r="O54" s="37">
        <v>1</v>
      </c>
      <c r="P54" s="37">
        <v>1</v>
      </c>
      <c r="Q54" s="37">
        <v>1</v>
      </c>
    </row>
    <row r="55" spans="1:17" ht="11.45" customHeight="1" x14ac:dyDescent="0.25">
      <c r="A55" s="93" t="s">
        <v>125</v>
      </c>
      <c r="B55" s="36">
        <v>1</v>
      </c>
      <c r="C55" s="36">
        <v>1</v>
      </c>
      <c r="D55" s="36">
        <v>1</v>
      </c>
      <c r="E55" s="36">
        <v>1</v>
      </c>
      <c r="F55" s="36">
        <v>1</v>
      </c>
      <c r="G55" s="36">
        <v>1</v>
      </c>
      <c r="H55" s="36">
        <v>1</v>
      </c>
      <c r="I55" s="36">
        <v>1</v>
      </c>
      <c r="J55" s="36">
        <v>1</v>
      </c>
      <c r="K55" s="36">
        <v>1</v>
      </c>
      <c r="L55" s="36">
        <v>1</v>
      </c>
      <c r="M55" s="36">
        <v>1</v>
      </c>
      <c r="N55" s="36">
        <v>1</v>
      </c>
      <c r="O55" s="36">
        <v>1</v>
      </c>
      <c r="P55" s="36">
        <v>1</v>
      </c>
      <c r="Q55" s="36">
        <v>1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13.804376484456998</v>
      </c>
      <c r="D57" s="41">
        <f t="shared" si="30"/>
        <v>3.4962507322780008</v>
      </c>
      <c r="E57" s="41">
        <f t="shared" si="30"/>
        <v>5.0797305213820012</v>
      </c>
      <c r="F57" s="41">
        <f t="shared" si="30"/>
        <v>3.8602520044999977E-2</v>
      </c>
      <c r="G57" s="41">
        <f t="shared" si="30"/>
        <v>0.33621710267899885</v>
      </c>
      <c r="H57" s="41">
        <f t="shared" si="30"/>
        <v>0.2268718892650039</v>
      </c>
      <c r="I57" s="41">
        <f t="shared" si="30"/>
        <v>0.66049415846399984</v>
      </c>
      <c r="J57" s="41">
        <f t="shared" si="30"/>
        <v>2.5807417298740001</v>
      </c>
      <c r="K57" s="41">
        <f t="shared" si="30"/>
        <v>0.21828613491500004</v>
      </c>
      <c r="L57" s="41">
        <f t="shared" si="30"/>
        <v>3.3333333333001702E-2</v>
      </c>
      <c r="M57" s="41">
        <f t="shared" si="30"/>
        <v>3.3333333332999926E-2</v>
      </c>
      <c r="N57" s="41">
        <f t="shared" si="30"/>
        <v>3.3333333332999926E-2</v>
      </c>
      <c r="O57" s="41">
        <f t="shared" si="30"/>
        <v>1.0627377329580012</v>
      </c>
      <c r="P57" s="41">
        <f t="shared" si="30"/>
        <v>1.6791046424570009</v>
      </c>
      <c r="Q57" s="41">
        <f t="shared" si="30"/>
        <v>3.3333333332999926E-2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13.771043151123999</v>
      </c>
      <c r="D58" s="132">
        <f t="shared" si="31"/>
        <v>3.4629173989450006</v>
      </c>
      <c r="E58" s="132">
        <f t="shared" si="31"/>
        <v>5.0463971880490011</v>
      </c>
      <c r="F58" s="132">
        <f t="shared" si="31"/>
        <v>0</v>
      </c>
      <c r="G58" s="132">
        <f t="shared" si="31"/>
        <v>0.16718394702999895</v>
      </c>
      <c r="H58" s="132">
        <f t="shared" si="31"/>
        <v>8.1398463231003859E-2</v>
      </c>
      <c r="I58" s="132">
        <f t="shared" si="31"/>
        <v>0.62716082513099991</v>
      </c>
      <c r="J58" s="132">
        <f t="shared" si="31"/>
        <v>2.4816494215400002</v>
      </c>
      <c r="K58" s="132">
        <f t="shared" si="31"/>
        <v>0</v>
      </c>
      <c r="L58" s="132">
        <f t="shared" si="31"/>
        <v>1.7763568394002505E-15</v>
      </c>
      <c r="M58" s="132">
        <f t="shared" si="31"/>
        <v>0</v>
      </c>
      <c r="N58" s="132">
        <f t="shared" si="31"/>
        <v>0</v>
      </c>
      <c r="O58" s="132">
        <f t="shared" si="31"/>
        <v>1.0294043996250011</v>
      </c>
      <c r="P58" s="132">
        <f t="shared" si="31"/>
        <v>1.6457713091240009</v>
      </c>
      <c r="Q58" s="132">
        <f t="shared" si="31"/>
        <v>0</v>
      </c>
    </row>
    <row r="59" spans="1:17" ht="11.45" customHeight="1" x14ac:dyDescent="0.25">
      <c r="A59" s="116" t="s">
        <v>23</v>
      </c>
      <c r="B59" s="42"/>
      <c r="C59" s="42">
        <v>0</v>
      </c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12.438178476255999</v>
      </c>
      <c r="D60" s="42">
        <v>0</v>
      </c>
      <c r="E60" s="42">
        <v>0</v>
      </c>
      <c r="F60" s="42">
        <v>0</v>
      </c>
      <c r="G60" s="42">
        <v>0.16718394702999717</v>
      </c>
      <c r="H60" s="42">
        <v>8.1398463231003859E-2</v>
      </c>
      <c r="I60" s="42">
        <v>0.62716082513099991</v>
      </c>
      <c r="J60" s="42">
        <v>2.4816494215399985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</row>
    <row r="61" spans="1:17" ht="11.45" customHeight="1" x14ac:dyDescent="0.25">
      <c r="A61" s="116" t="s">
        <v>125</v>
      </c>
      <c r="B61" s="42"/>
      <c r="C61" s="42">
        <v>1.332864674868</v>
      </c>
      <c r="D61" s="42">
        <v>3.4629173989450006</v>
      </c>
      <c r="E61" s="42">
        <v>5.0463971880490011</v>
      </c>
      <c r="F61" s="42">
        <v>0</v>
      </c>
      <c r="G61" s="42">
        <v>1.7763568394002505E-15</v>
      </c>
      <c r="H61" s="42">
        <v>0</v>
      </c>
      <c r="I61" s="42">
        <v>0</v>
      </c>
      <c r="J61" s="42">
        <v>1.7763568394002505E-15</v>
      </c>
      <c r="K61" s="42">
        <v>0</v>
      </c>
      <c r="L61" s="42">
        <v>1.7763568394002505E-15</v>
      </c>
      <c r="M61" s="42">
        <v>0</v>
      </c>
      <c r="N61" s="42">
        <v>0</v>
      </c>
      <c r="O61" s="42">
        <v>1.0294043996250011</v>
      </c>
      <c r="P61" s="42">
        <v>1.6457713091240009</v>
      </c>
      <c r="Q61" s="42">
        <v>0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3.3333333332999926E-2</v>
      </c>
      <c r="D62" s="131">
        <f t="shared" si="32"/>
        <v>3.3333333332999926E-2</v>
      </c>
      <c r="E62" s="131">
        <f t="shared" si="32"/>
        <v>3.3333333332999926E-2</v>
      </c>
      <c r="F62" s="131">
        <f t="shared" si="32"/>
        <v>3.8602520044999977E-2</v>
      </c>
      <c r="G62" s="131">
        <f t="shared" si="32"/>
        <v>0.1690331556489999</v>
      </c>
      <c r="H62" s="131">
        <f t="shared" si="32"/>
        <v>0.14547342603400004</v>
      </c>
      <c r="I62" s="131">
        <f t="shared" si="32"/>
        <v>3.3333333332999926E-2</v>
      </c>
      <c r="J62" s="131">
        <f t="shared" si="32"/>
        <v>9.9092308333999846E-2</v>
      </c>
      <c r="K62" s="131">
        <f t="shared" si="32"/>
        <v>0.21828613491500004</v>
      </c>
      <c r="L62" s="131">
        <f t="shared" si="32"/>
        <v>3.3333333332999926E-2</v>
      </c>
      <c r="M62" s="131">
        <f t="shared" si="32"/>
        <v>3.3333333332999926E-2</v>
      </c>
      <c r="N62" s="131">
        <f t="shared" si="32"/>
        <v>3.3333333332999926E-2</v>
      </c>
      <c r="O62" s="131">
        <f t="shared" si="32"/>
        <v>3.3333333333000148E-2</v>
      </c>
      <c r="P62" s="131">
        <f t="shared" si="32"/>
        <v>3.3333333332999926E-2</v>
      </c>
      <c r="Q62" s="131">
        <f t="shared" si="32"/>
        <v>3.3333333332999926E-2</v>
      </c>
    </row>
    <row r="63" spans="1:17" ht="11.45" customHeight="1" x14ac:dyDescent="0.25">
      <c r="A63" s="95" t="s">
        <v>126</v>
      </c>
      <c r="B63" s="37"/>
      <c r="C63" s="37">
        <v>0</v>
      </c>
      <c r="D63" s="37">
        <v>0</v>
      </c>
      <c r="E63" s="37">
        <v>0</v>
      </c>
      <c r="F63" s="37">
        <v>5.2691867120000513E-3</v>
      </c>
      <c r="G63" s="37">
        <v>0.13569982231599997</v>
      </c>
      <c r="H63" s="37">
        <v>0.11214009270100012</v>
      </c>
      <c r="I63" s="37">
        <v>0</v>
      </c>
      <c r="J63" s="37">
        <v>6.575897500099992E-2</v>
      </c>
      <c r="K63" s="37">
        <v>0.18495280158200011</v>
      </c>
      <c r="L63" s="37">
        <v>0</v>
      </c>
      <c r="M63" s="37">
        <v>0</v>
      </c>
      <c r="N63" s="37">
        <v>0</v>
      </c>
      <c r="O63" s="37">
        <v>2.2204460492503131E-16</v>
      </c>
      <c r="P63" s="37">
        <v>0</v>
      </c>
      <c r="Q63" s="37">
        <v>0</v>
      </c>
    </row>
    <row r="64" spans="1:17" ht="11.45" customHeight="1" x14ac:dyDescent="0.25">
      <c r="A64" s="93" t="s">
        <v>125</v>
      </c>
      <c r="B64" s="36"/>
      <c r="C64" s="36">
        <v>3.3333333332999926E-2</v>
      </c>
      <c r="D64" s="36">
        <v>3.3333333332999926E-2</v>
      </c>
      <c r="E64" s="36">
        <v>3.3333333332999926E-2</v>
      </c>
      <c r="F64" s="36">
        <v>3.3333333332999926E-2</v>
      </c>
      <c r="G64" s="36">
        <v>3.3333333332999926E-2</v>
      </c>
      <c r="H64" s="36">
        <v>3.3333333332999926E-2</v>
      </c>
      <c r="I64" s="36">
        <v>3.3333333332999926E-2</v>
      </c>
      <c r="J64" s="36">
        <v>3.3333333332999926E-2</v>
      </c>
      <c r="K64" s="36">
        <v>3.3333333332999926E-2</v>
      </c>
      <c r="L64" s="36">
        <v>3.3333333332999926E-2</v>
      </c>
      <c r="M64" s="36">
        <v>3.3333333332999926E-2</v>
      </c>
      <c r="N64" s="36">
        <v>3.3333333332999926E-2</v>
      </c>
      <c r="O64" s="36">
        <v>3.3333333332999926E-2</v>
      </c>
      <c r="P64" s="36">
        <v>3.3333333332999926E-2</v>
      </c>
      <c r="Q64" s="36">
        <v>3.3333333332999926E-2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108.27581673450275</v>
      </c>
      <c r="C69" s="134">
        <f t="shared" si="33"/>
        <v>108.32931836453429</v>
      </c>
      <c r="D69" s="134">
        <f t="shared" si="33"/>
        <v>95.864016995937106</v>
      </c>
      <c r="E69" s="134">
        <f t="shared" si="33"/>
        <v>96.286044368842582</v>
      </c>
      <c r="F69" s="134">
        <f t="shared" si="33"/>
        <v>123.17149148137453</v>
      </c>
      <c r="G69" s="134">
        <f t="shared" si="33"/>
        <v>101.68491478945026</v>
      </c>
      <c r="H69" s="134">
        <f t="shared" si="33"/>
        <v>103.18985243641271</v>
      </c>
      <c r="I69" s="134">
        <f t="shared" si="33"/>
        <v>106.53663398027177</v>
      </c>
      <c r="J69" s="134">
        <f t="shared" si="33"/>
        <v>105.85488108213856</v>
      </c>
      <c r="K69" s="134">
        <f t="shared" si="33"/>
        <v>105.51362430672775</v>
      </c>
      <c r="L69" s="134">
        <f t="shared" si="33"/>
        <v>110.38922219677887</v>
      </c>
      <c r="M69" s="134">
        <f t="shared" si="33"/>
        <v>114.19024351676154</v>
      </c>
      <c r="N69" s="134">
        <f t="shared" si="33"/>
        <v>117.69805168730625</v>
      </c>
      <c r="O69" s="134">
        <f t="shared" si="33"/>
        <v>128.7606578662627</v>
      </c>
      <c r="P69" s="134">
        <f t="shared" si="33"/>
        <v>129.89988808449621</v>
      </c>
      <c r="Q69" s="134">
        <f t="shared" si="33"/>
        <v>133.24822280984924</v>
      </c>
    </row>
    <row r="70" spans="1:17" ht="11.45" customHeight="1" x14ac:dyDescent="0.25">
      <c r="A70" s="116" t="s">
        <v>23</v>
      </c>
      <c r="B70" s="77">
        <f>TrAvia_png!B13*TrAvia_png!B19</f>
        <v>0</v>
      </c>
      <c r="C70" s="77">
        <f>TrAvia_png!C13*TrAvia_png!C19</f>
        <v>0</v>
      </c>
      <c r="D70" s="77">
        <f>TrAvia_png!D13*TrAvia_png!D19</f>
        <v>0</v>
      </c>
      <c r="E70" s="77">
        <f>TrAvia_png!E13*TrAvia_png!E19</f>
        <v>0</v>
      </c>
      <c r="F70" s="77">
        <f>TrAvia_png!F13*TrAvia_png!F19</f>
        <v>0</v>
      </c>
      <c r="G70" s="77">
        <f>TrAvia_png!G13*TrAvia_png!G19</f>
        <v>0</v>
      </c>
      <c r="H70" s="77">
        <f>TrAvia_png!H13*TrAvia_png!H19</f>
        <v>0</v>
      </c>
      <c r="I70" s="77">
        <f>TrAvia_png!I13*TrAvia_png!I19</f>
        <v>0</v>
      </c>
      <c r="J70" s="77">
        <f>TrAvia_png!J13*TrAvia_png!J19</f>
        <v>0</v>
      </c>
      <c r="K70" s="77">
        <f>TrAvia_png!K13*TrAvia_png!K19</f>
        <v>0</v>
      </c>
      <c r="L70" s="77">
        <f>TrAvia_png!L13*TrAvia_png!L19</f>
        <v>0</v>
      </c>
      <c r="M70" s="77">
        <f>TrAvia_png!M13*TrAvia_png!M19</f>
        <v>0</v>
      </c>
      <c r="N70" s="77">
        <f>TrAvia_png!N13*TrAvia_png!N19</f>
        <v>0</v>
      </c>
      <c r="O70" s="77">
        <f>TrAvia_png!O13*TrAvia_png!O19</f>
        <v>0</v>
      </c>
      <c r="P70" s="77">
        <f>TrAvia_png!P13*TrAvia_png!P19</f>
        <v>0</v>
      </c>
      <c r="Q70" s="77">
        <f>TrAvia_png!Q13*TrAvia_png!Q19</f>
        <v>0</v>
      </c>
    </row>
    <row r="71" spans="1:17" ht="11.45" customHeight="1" x14ac:dyDescent="0.25">
      <c r="A71" s="116" t="s">
        <v>127</v>
      </c>
      <c r="B71" s="77">
        <f>TrAvia_png!B14*TrAvia_png!B20</f>
        <v>108.90740238611714</v>
      </c>
      <c r="C71" s="77">
        <f>TrAvia_png!C14*TrAvia_png!C20</f>
        <v>108.99055533980582</v>
      </c>
      <c r="D71" s="77">
        <f>TrAvia_png!D14*TrAvia_png!D20</f>
        <v>95.513286637541967</v>
      </c>
      <c r="E71" s="77">
        <f>TrAvia_png!E14*TrAvia_png!E20</f>
        <v>96.235243553008601</v>
      </c>
      <c r="F71" s="77">
        <f>TrAvia_png!F14*TrAvia_png!F20</f>
        <v>118.63152498932081</v>
      </c>
      <c r="G71" s="77">
        <f>TrAvia_png!G14*TrAvia_png!G20</f>
        <v>100.3312192882526</v>
      </c>
      <c r="H71" s="77">
        <f>TrAvia_png!H14*TrAvia_png!H20</f>
        <v>102.17701129300534</v>
      </c>
      <c r="I71" s="77">
        <f>TrAvia_png!I14*TrAvia_png!I20</f>
        <v>105.55936578171091</v>
      </c>
      <c r="J71" s="77">
        <f>TrAvia_png!J14*TrAvia_png!J20</f>
        <v>104.19783243867636</v>
      </c>
      <c r="K71" s="77">
        <f>TrAvia_png!K14*TrAvia_png!K20</f>
        <v>103.43160223398854</v>
      </c>
      <c r="L71" s="77">
        <f>TrAvia_png!L14*TrAvia_png!L20</f>
        <v>107.10460479289718</v>
      </c>
      <c r="M71" s="77">
        <f>TrAvia_png!M14*TrAvia_png!M20</f>
        <v>110.52070460385649</v>
      </c>
      <c r="N71" s="77">
        <f>TrAvia_png!N14*TrAvia_png!N20</f>
        <v>110.8693581357318</v>
      </c>
      <c r="O71" s="77">
        <f>TrAvia_png!O14*TrAvia_png!O20</f>
        <v>120.0592035767804</v>
      </c>
      <c r="P71" s="77">
        <f>TrAvia_png!P14*TrAvia_png!P20</f>
        <v>122.18324401396332</v>
      </c>
      <c r="Q71" s="77">
        <f>TrAvia_png!Q14*TrAvia_png!Q20</f>
        <v>125.32575129056048</v>
      </c>
    </row>
    <row r="72" spans="1:17" ht="11.45" customHeight="1" x14ac:dyDescent="0.25">
      <c r="A72" s="116" t="s">
        <v>125</v>
      </c>
      <c r="B72" s="135">
        <f>TrAvia_png!B15*TrAvia_png!B21</f>
        <v>99.901386748844359</v>
      </c>
      <c r="C72" s="135">
        <f>TrAvia_png!C15*TrAvia_png!C21</f>
        <v>100.26888846809317</v>
      </c>
      <c r="D72" s="135">
        <f>TrAvia_png!D15*TrAvia_png!D21</f>
        <v>98.000879894412677</v>
      </c>
      <c r="E72" s="135">
        <f>TrAvia_png!E15*TrAvia_png!E21</f>
        <v>96.478952737164235</v>
      </c>
      <c r="F72" s="135">
        <f>TrAvia_png!F15*TrAvia_png!F21</f>
        <v>147.92244993013506</v>
      </c>
      <c r="G72" s="135">
        <f>TrAvia_png!G15*TrAvia_png!G21</f>
        <v>109.03081749400259</v>
      </c>
      <c r="H72" s="135">
        <f>TrAvia_png!H15*TrAvia_png!H21</f>
        <v>108.4207432860114</v>
      </c>
      <c r="I72" s="135">
        <f>TrAvia_png!I15*TrAvia_png!I21</f>
        <v>111.26056696655917</v>
      </c>
      <c r="J72" s="135">
        <f>TrAvia_png!J15*TrAvia_png!J21</f>
        <v>113.53938868756892</v>
      </c>
      <c r="K72" s="135">
        <f>TrAvia_png!K15*TrAvia_png!K21</f>
        <v>115.76169225276685</v>
      </c>
      <c r="L72" s="135">
        <f>TrAvia_png!L15*TrAvia_png!L21</f>
        <v>124.53625536741473</v>
      </c>
      <c r="M72" s="135">
        <f>TrAvia_png!M15*TrAvia_png!M21</f>
        <v>129.44751651578176</v>
      </c>
      <c r="N72" s="135">
        <f>TrAvia_png!N15*TrAvia_png!N21</f>
        <v>142.74188469900292</v>
      </c>
      <c r="O72" s="135">
        <f>TrAvia_png!O15*TrAvia_png!O21</f>
        <v>152.78304510003392</v>
      </c>
      <c r="P72" s="135">
        <f>TrAvia_png!P15*TrAvia_png!P21</f>
        <v>148.91476859704386</v>
      </c>
      <c r="Q72" s="135">
        <f>TrAvia_png!Q15*TrAvia_png!Q21</f>
        <v>156.40408190758453</v>
      </c>
    </row>
    <row r="73" spans="1:17" ht="11.45" customHeight="1" x14ac:dyDescent="0.25">
      <c r="A73" s="128" t="s">
        <v>132</v>
      </c>
      <c r="B73" s="133">
        <f t="shared" ref="B73:Q73" si="34">IF(B35=0,"",B35/B26)</f>
        <v>24.516961897761743</v>
      </c>
      <c r="C73" s="133">
        <f t="shared" si="34"/>
        <v>25.580899448465413</v>
      </c>
      <c r="D73" s="133">
        <f t="shared" si="34"/>
        <v>25.725463888786766</v>
      </c>
      <c r="E73" s="133">
        <f t="shared" si="34"/>
        <v>25.639916378143774</v>
      </c>
      <c r="F73" s="133">
        <f t="shared" si="34"/>
        <v>25.693223217993509</v>
      </c>
      <c r="G73" s="133">
        <f t="shared" si="34"/>
        <v>24.706568205920583</v>
      </c>
      <c r="H73" s="133">
        <f t="shared" si="34"/>
        <v>24.276444092540896</v>
      </c>
      <c r="I73" s="133">
        <f t="shared" si="34"/>
        <v>23.582386746523891</v>
      </c>
      <c r="J73" s="133">
        <f t="shared" si="34"/>
        <v>23.022997121815695</v>
      </c>
      <c r="K73" s="133">
        <f t="shared" si="34"/>
        <v>22.936731541830493</v>
      </c>
      <c r="L73" s="133">
        <f t="shared" si="34"/>
        <v>24.380592836080979</v>
      </c>
      <c r="M73" s="133">
        <f t="shared" si="34"/>
        <v>24.794577582641963</v>
      </c>
      <c r="N73" s="133">
        <f t="shared" si="34"/>
        <v>24.970737873178162</v>
      </c>
      <c r="O73" s="133">
        <f t="shared" si="34"/>
        <v>25.599000484271404</v>
      </c>
      <c r="P73" s="133">
        <f t="shared" si="34"/>
        <v>27.592839169092404</v>
      </c>
      <c r="Q73" s="133">
        <f t="shared" si="34"/>
        <v>27.40268525689218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1236.3210423976475</v>
      </c>
      <c r="C78" s="134">
        <f t="shared" ref="C78:Q78" si="35">IF(C13=0,0,C13*1000000/C22)</f>
        <v>1328.6006460748574</v>
      </c>
      <c r="D78" s="134">
        <f t="shared" si="35"/>
        <v>1284.6016313401574</v>
      </c>
      <c r="E78" s="134">
        <f t="shared" si="35"/>
        <v>1293.8635851384897</v>
      </c>
      <c r="F78" s="134">
        <f t="shared" si="35"/>
        <v>1277.2486721462187</v>
      </c>
      <c r="G78" s="134">
        <f t="shared" si="35"/>
        <v>1285.9467134508297</v>
      </c>
      <c r="H78" s="134">
        <f t="shared" si="35"/>
        <v>1290.7506690884554</v>
      </c>
      <c r="I78" s="134">
        <f t="shared" si="35"/>
        <v>1263.3301048076842</v>
      </c>
      <c r="J78" s="134">
        <f t="shared" si="35"/>
        <v>1254.4194853210956</v>
      </c>
      <c r="K78" s="134">
        <f t="shared" si="35"/>
        <v>1281.9093897936491</v>
      </c>
      <c r="L78" s="134">
        <f t="shared" si="35"/>
        <v>1279.8921438519053</v>
      </c>
      <c r="M78" s="134">
        <f t="shared" si="35"/>
        <v>1282.3946448977376</v>
      </c>
      <c r="N78" s="134">
        <f t="shared" si="35"/>
        <v>1274.2634334180723</v>
      </c>
      <c r="O78" s="134">
        <f t="shared" si="35"/>
        <v>1274.2934691130895</v>
      </c>
      <c r="P78" s="134">
        <f t="shared" si="35"/>
        <v>1266.2671160185987</v>
      </c>
      <c r="Q78" s="134">
        <f t="shared" si="35"/>
        <v>1264.7732224784656</v>
      </c>
    </row>
    <row r="79" spans="1:17" ht="11.45" customHeight="1" x14ac:dyDescent="0.25">
      <c r="A79" s="116" t="s">
        <v>23</v>
      </c>
      <c r="B79" s="77">
        <v>0</v>
      </c>
      <c r="C79" s="77">
        <v>0</v>
      </c>
      <c r="D79" s="77">
        <v>0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1:17" ht="11.45" customHeight="1" x14ac:dyDescent="0.25">
      <c r="A80" s="116" t="s">
        <v>127</v>
      </c>
      <c r="B80" s="77">
        <v>1239.2484050138864</v>
      </c>
      <c r="C80" s="77">
        <v>1339.3550406988056</v>
      </c>
      <c r="D80" s="77">
        <v>1298.8969292499521</v>
      </c>
      <c r="E80" s="77">
        <v>1319.2387161539152</v>
      </c>
      <c r="F80" s="77">
        <v>1291.8756550595992</v>
      </c>
      <c r="G80" s="77">
        <v>1302.2445915580684</v>
      </c>
      <c r="H80" s="77">
        <v>1308.8054635180733</v>
      </c>
      <c r="I80" s="77">
        <v>1276.9476570454467</v>
      </c>
      <c r="J80" s="77">
        <v>1266.69215595173</v>
      </c>
      <c r="K80" s="77">
        <v>1299.0571096865278</v>
      </c>
      <c r="L80" s="77">
        <v>1304.4720982192362</v>
      </c>
      <c r="M80" s="77">
        <v>1308.5146518577621</v>
      </c>
      <c r="N80" s="77">
        <v>1301.7228371796416</v>
      </c>
      <c r="O80" s="77">
        <v>1310.8681218091231</v>
      </c>
      <c r="P80" s="77">
        <v>1304.0839181305282</v>
      </c>
      <c r="Q80" s="77">
        <v>1296.2271095085807</v>
      </c>
    </row>
    <row r="81" spans="1:17" ht="11.45" customHeight="1" x14ac:dyDescent="0.25">
      <c r="A81" s="116" t="s">
        <v>125</v>
      </c>
      <c r="B81" s="77">
        <v>1197.5060484064638</v>
      </c>
      <c r="C81" s="77">
        <v>1197.5053698172053</v>
      </c>
      <c r="D81" s="77">
        <v>1197.5059722535789</v>
      </c>
      <c r="E81" s="77">
        <v>1197.5053861652589</v>
      </c>
      <c r="F81" s="77">
        <v>1197.5053861652591</v>
      </c>
      <c r="G81" s="77">
        <v>1197.5053861652591</v>
      </c>
      <c r="H81" s="77">
        <v>1197.5053861652589</v>
      </c>
      <c r="I81" s="77">
        <v>1197.5053861652589</v>
      </c>
      <c r="J81" s="77">
        <v>1197.5053861652589</v>
      </c>
      <c r="K81" s="77">
        <v>1197.5053861652589</v>
      </c>
      <c r="L81" s="77">
        <v>1174.0248883973127</v>
      </c>
      <c r="M81" s="77">
        <v>1173.7924236421229</v>
      </c>
      <c r="N81" s="77">
        <v>1173.5576809616673</v>
      </c>
      <c r="O81" s="77">
        <v>1173.3206385062788</v>
      </c>
      <c r="P81" s="77">
        <v>1173.0812742261912</v>
      </c>
      <c r="Q81" s="77">
        <v>1172.8395658699012</v>
      </c>
    </row>
    <row r="82" spans="1:17" ht="11.45" customHeight="1" x14ac:dyDescent="0.25">
      <c r="A82" s="128" t="s">
        <v>18</v>
      </c>
      <c r="B82" s="133">
        <f>IF(B17=0,0,B17*1000000/B26)</f>
        <v>1549.1710378119697</v>
      </c>
      <c r="C82" s="133">
        <f t="shared" ref="C82:Q82" si="36">IF(C17=0,0,C17*1000000/C26)</f>
        <v>1433.1573956434161</v>
      </c>
      <c r="D82" s="133">
        <f t="shared" si="36"/>
        <v>1297.7540316644854</v>
      </c>
      <c r="E82" s="133">
        <f t="shared" si="36"/>
        <v>1363.1295923239222</v>
      </c>
      <c r="F82" s="133">
        <f t="shared" si="36"/>
        <v>1170.2733270943936</v>
      </c>
      <c r="G82" s="133">
        <f t="shared" si="36"/>
        <v>1144.638683026142</v>
      </c>
      <c r="H82" s="133">
        <f t="shared" si="36"/>
        <v>1024.1998895801014</v>
      </c>
      <c r="I82" s="133">
        <f t="shared" si="36"/>
        <v>981.40632166640569</v>
      </c>
      <c r="J82" s="133">
        <f t="shared" si="36"/>
        <v>1040.1226729008768</v>
      </c>
      <c r="K82" s="133">
        <f t="shared" si="36"/>
        <v>1045.6170804450578</v>
      </c>
      <c r="L82" s="133">
        <f t="shared" si="36"/>
        <v>1104.6370566374021</v>
      </c>
      <c r="M82" s="133">
        <f t="shared" si="36"/>
        <v>803.49022148840095</v>
      </c>
      <c r="N82" s="133">
        <f t="shared" si="36"/>
        <v>800.57683385685414</v>
      </c>
      <c r="O82" s="133">
        <f t="shared" si="36"/>
        <v>813.0618314276818</v>
      </c>
      <c r="P82" s="133">
        <f t="shared" si="36"/>
        <v>784.48551207961157</v>
      </c>
      <c r="Q82" s="133">
        <f t="shared" si="36"/>
        <v>789.34962753049729</v>
      </c>
    </row>
    <row r="83" spans="1:17" ht="11.45" customHeight="1" x14ac:dyDescent="0.25">
      <c r="A83" s="95" t="s">
        <v>126</v>
      </c>
      <c r="B83" s="75">
        <v>1592.9864927291874</v>
      </c>
      <c r="C83" s="75">
        <v>1466.3443689614744</v>
      </c>
      <c r="D83" s="75">
        <v>1308.323412739983</v>
      </c>
      <c r="E83" s="75">
        <v>1381.822010349533</v>
      </c>
      <c r="F83" s="75">
        <v>1162.4814837520951</v>
      </c>
      <c r="G83" s="75">
        <v>1136.1208718011956</v>
      </c>
      <c r="H83" s="75">
        <v>985.45780440551948</v>
      </c>
      <c r="I83" s="75">
        <v>935.0693227254161</v>
      </c>
      <c r="J83" s="75">
        <v>1007.6722607251169</v>
      </c>
      <c r="K83" s="75">
        <v>1019.7110937828672</v>
      </c>
      <c r="L83" s="75">
        <v>1061.4465396212627</v>
      </c>
      <c r="M83" s="75">
        <v>732.79255556761711</v>
      </c>
      <c r="N83" s="75">
        <v>709.08979723161315</v>
      </c>
      <c r="O83" s="75">
        <v>699.70984596325479</v>
      </c>
      <c r="P83" s="75">
        <v>668.65246884559474</v>
      </c>
      <c r="Q83" s="75">
        <v>653.28476894671246</v>
      </c>
    </row>
    <row r="84" spans="1:17" ht="11.45" customHeight="1" x14ac:dyDescent="0.25">
      <c r="A84" s="93" t="s">
        <v>125</v>
      </c>
      <c r="B84" s="74">
        <v>1235.4426976312288</v>
      </c>
      <c r="C84" s="74">
        <v>1232.5605791431515</v>
      </c>
      <c r="D84" s="74">
        <v>1230.1486612486506</v>
      </c>
      <c r="E84" s="74">
        <v>1233.6443654710151</v>
      </c>
      <c r="F84" s="74">
        <v>1228.8529686075765</v>
      </c>
      <c r="G84" s="74">
        <v>1228.8637534602267</v>
      </c>
      <c r="H84" s="74">
        <v>1359.3496740268815</v>
      </c>
      <c r="I84" s="74">
        <v>1454.641607625028</v>
      </c>
      <c r="J84" s="74">
        <v>1383.8490133358378</v>
      </c>
      <c r="K84" s="74">
        <v>1356.8343335468421</v>
      </c>
      <c r="L84" s="74">
        <v>1515.7020472595404</v>
      </c>
      <c r="M84" s="74">
        <v>1528.8158932252982</v>
      </c>
      <c r="N84" s="74">
        <v>1591.1510193149711</v>
      </c>
      <c r="O84" s="74">
        <v>1596.3367871650144</v>
      </c>
      <c r="P84" s="74">
        <v>1549.2545519112198</v>
      </c>
      <c r="Q84" s="74">
        <v>1594.1587910686289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133888.18560492937</v>
      </c>
      <c r="C87" s="132">
        <f t="shared" si="37"/>
        <v>144013.08741191417</v>
      </c>
      <c r="D87" s="132">
        <f t="shared" si="37"/>
        <v>123116.52552807528</v>
      </c>
      <c r="E87" s="132">
        <f t="shared" si="37"/>
        <v>124576.11149075424</v>
      </c>
      <c r="F87" s="132">
        <f t="shared" si="37"/>
        <v>156958.5920945351</v>
      </c>
      <c r="G87" s="132">
        <f t="shared" si="37"/>
        <v>130641.65935415482</v>
      </c>
      <c r="H87" s="132">
        <f t="shared" si="37"/>
        <v>133097.92841646538</v>
      </c>
      <c r="I87" s="132">
        <f t="shared" si="37"/>
        <v>134526.60856794615</v>
      </c>
      <c r="J87" s="132">
        <f t="shared" si="37"/>
        <v>132692.11601498199</v>
      </c>
      <c r="K87" s="132">
        <f t="shared" si="37"/>
        <v>135083.17475137181</v>
      </c>
      <c r="L87" s="132">
        <f t="shared" si="37"/>
        <v>140938.5648258123</v>
      </c>
      <c r="M87" s="132">
        <f t="shared" si="37"/>
        <v>146038.43670853818</v>
      </c>
      <c r="N87" s="132">
        <f t="shared" si="37"/>
        <v>149290.63472727907</v>
      </c>
      <c r="O87" s="132">
        <f t="shared" si="37"/>
        <v>163200.25492767873</v>
      </c>
      <c r="P87" s="132">
        <f t="shared" si="37"/>
        <v>163768.8746823688</v>
      </c>
      <c r="Q87" s="132">
        <f t="shared" si="37"/>
        <v>167800.44237659618</v>
      </c>
    </row>
    <row r="88" spans="1:17" ht="11.45" customHeight="1" x14ac:dyDescent="0.25">
      <c r="A88" s="116" t="s">
        <v>23</v>
      </c>
      <c r="B88" s="42" t="str">
        <f t="shared" ref="B88:Q88" si="38">IF(B5=0,"",B5*1000000/B23)</f>
        <v/>
      </c>
      <c r="C88" s="42" t="str">
        <f t="shared" si="38"/>
        <v/>
      </c>
      <c r="D88" s="42" t="str">
        <f t="shared" si="38"/>
        <v/>
      </c>
      <c r="E88" s="42" t="str">
        <f t="shared" si="38"/>
        <v/>
      </c>
      <c r="F88" s="42" t="str">
        <f t="shared" si="38"/>
        <v/>
      </c>
      <c r="G88" s="42" t="str">
        <f t="shared" si="38"/>
        <v/>
      </c>
      <c r="H88" s="42" t="str">
        <f t="shared" si="38"/>
        <v/>
      </c>
      <c r="I88" s="42" t="str">
        <f t="shared" si="38"/>
        <v/>
      </c>
      <c r="J88" s="42" t="str">
        <f t="shared" si="38"/>
        <v/>
      </c>
      <c r="K88" s="42" t="str">
        <f t="shared" si="38"/>
        <v/>
      </c>
      <c r="L88" s="42" t="str">
        <f t="shared" si="38"/>
        <v/>
      </c>
      <c r="M88" s="42" t="str">
        <f t="shared" si="38"/>
        <v/>
      </c>
      <c r="N88" s="42" t="str">
        <f t="shared" si="38"/>
        <v/>
      </c>
      <c r="O88" s="42" t="str">
        <f t="shared" si="38"/>
        <v/>
      </c>
      <c r="P88" s="42" t="str">
        <f t="shared" si="38"/>
        <v/>
      </c>
      <c r="Q88" s="42" t="str">
        <f t="shared" si="38"/>
        <v/>
      </c>
    </row>
    <row r="89" spans="1:17" ht="11.45" customHeight="1" x14ac:dyDescent="0.25">
      <c r="A89" s="116" t="s">
        <v>127</v>
      </c>
      <c r="B89" s="42">
        <f t="shared" ref="B89:Q89" si="39">IF(B6=0,"",B6*1000000/B24)</f>
        <v>134963.3247012012</v>
      </c>
      <c r="C89" s="42">
        <f t="shared" si="39"/>
        <v>145977.04968293104</v>
      </c>
      <c r="D89" s="42">
        <f t="shared" si="39"/>
        <v>124061.91471607375</v>
      </c>
      <c r="E89" s="42">
        <f t="shared" si="39"/>
        <v>126957.25915363041</v>
      </c>
      <c r="F89" s="42">
        <f t="shared" si="39"/>
        <v>153257.17905629802</v>
      </c>
      <c r="G89" s="42">
        <f t="shared" si="39"/>
        <v>130655.78768255349</v>
      </c>
      <c r="H89" s="42">
        <f t="shared" si="39"/>
        <v>133729.83062623328</v>
      </c>
      <c r="I89" s="42">
        <f t="shared" si="39"/>
        <v>134793.78481415904</v>
      </c>
      <c r="J89" s="42">
        <f t="shared" si="39"/>
        <v>131986.5770172441</v>
      </c>
      <c r="K89" s="42">
        <f t="shared" si="39"/>
        <v>134363.55824833177</v>
      </c>
      <c r="L89" s="42">
        <f t="shared" si="39"/>
        <v>139714.96854313265</v>
      </c>
      <c r="M89" s="42">
        <f t="shared" si="39"/>
        <v>144617.96130778984</v>
      </c>
      <c r="N89" s="42">
        <f t="shared" si="39"/>
        <v>144321.17542873055</v>
      </c>
      <c r="O89" s="42">
        <f t="shared" si="39"/>
        <v>157381.78269859328</v>
      </c>
      <c r="P89" s="42">
        <f t="shared" si="39"/>
        <v>159337.20358362771</v>
      </c>
      <c r="Q89" s="42">
        <f t="shared" si="39"/>
        <v>162450.63634235447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119632.51487593449</v>
      </c>
      <c r="C90" s="42">
        <f t="shared" si="40"/>
        <v>120072.53236614403</v>
      </c>
      <c r="D90" s="42">
        <f t="shared" si="40"/>
        <v>117356.63895966485</v>
      </c>
      <c r="E90" s="42">
        <f t="shared" si="40"/>
        <v>115534.06555433762</v>
      </c>
      <c r="F90" s="42">
        <f t="shared" si="40"/>
        <v>177137.93052609757</v>
      </c>
      <c r="G90" s="42">
        <f t="shared" si="40"/>
        <v>130564.99120706944</v>
      </c>
      <c r="H90" s="42">
        <f t="shared" si="40"/>
        <v>129834.42405703948</v>
      </c>
      <c r="I90" s="42">
        <f t="shared" si="40"/>
        <v>133235.12821025509</v>
      </c>
      <c r="J90" s="42">
        <f t="shared" si="40"/>
        <v>135964.02949527465</v>
      </c>
      <c r="K90" s="42">
        <f t="shared" si="40"/>
        <v>138625.24998429342</v>
      </c>
      <c r="L90" s="42">
        <f t="shared" si="40"/>
        <v>146208.66330914831</v>
      </c>
      <c r="M90" s="42">
        <f t="shared" si="40"/>
        <v>151944.51414551321</v>
      </c>
      <c r="N90" s="42">
        <f t="shared" si="40"/>
        <v>167515.8351834596</v>
      </c>
      <c r="O90" s="42">
        <f t="shared" si="40"/>
        <v>179263.50002970535</v>
      </c>
      <c r="P90" s="42">
        <f t="shared" si="40"/>
        <v>174689.12649691862</v>
      </c>
      <c r="Q90" s="42">
        <f t="shared" si="40"/>
        <v>183436.89552477191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36702.995163349187</v>
      </c>
      <c r="C91" s="131">
        <f t="shared" si="41"/>
        <v>35735.371411019238</v>
      </c>
      <c r="D91" s="131">
        <f t="shared" si="41"/>
        <v>33085.380131532162</v>
      </c>
      <c r="E91" s="131">
        <f t="shared" si="41"/>
        <v>34426.173249305779</v>
      </c>
      <c r="F91" s="131">
        <f t="shared" si="41"/>
        <v>30292.178652724691</v>
      </c>
      <c r="G91" s="131">
        <f t="shared" si="41"/>
        <v>28538.35533942702</v>
      </c>
      <c r="H91" s="131">
        <f t="shared" si="41"/>
        <v>26035.652557559715</v>
      </c>
      <c r="I91" s="131">
        <f t="shared" si="41"/>
        <v>24579.840855795319</v>
      </c>
      <c r="J91" s="131">
        <f t="shared" si="41"/>
        <v>24959.611576303978</v>
      </c>
      <c r="K91" s="131">
        <f t="shared" si="41"/>
        <v>24778.764642413695</v>
      </c>
      <c r="L91" s="131">
        <f t="shared" si="41"/>
        <v>28255.735286291852</v>
      </c>
      <c r="M91" s="131">
        <f t="shared" si="41"/>
        <v>21994.492877987144</v>
      </c>
      <c r="N91" s="131">
        <f t="shared" si="41"/>
        <v>22538.156314446012</v>
      </c>
      <c r="O91" s="131">
        <f t="shared" si="41"/>
        <v>23633.353924725907</v>
      </c>
      <c r="P91" s="131">
        <f t="shared" si="41"/>
        <v>24582.555013465553</v>
      </c>
      <c r="Q91" s="131">
        <f t="shared" si="41"/>
        <v>24816.887227899577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32566.159936768687</v>
      </c>
      <c r="C92" s="37">
        <f t="shared" si="42"/>
        <v>30740.819889443283</v>
      </c>
      <c r="D92" s="37">
        <f t="shared" si="42"/>
        <v>27852.595971592949</v>
      </c>
      <c r="E92" s="37">
        <f t="shared" si="42"/>
        <v>29834.058305893617</v>
      </c>
      <c r="F92" s="37">
        <f t="shared" si="42"/>
        <v>25421.053230514128</v>
      </c>
      <c r="G92" s="37">
        <f t="shared" si="42"/>
        <v>24585.929184751076</v>
      </c>
      <c r="H92" s="37">
        <f t="shared" si="42"/>
        <v>20478.14039351025</v>
      </c>
      <c r="I92" s="37">
        <f t="shared" si="42"/>
        <v>19213.886358427084</v>
      </c>
      <c r="J92" s="37">
        <f t="shared" si="42"/>
        <v>20230.292925876303</v>
      </c>
      <c r="K92" s="37">
        <f t="shared" si="42"/>
        <v>20781.622297061684</v>
      </c>
      <c r="L92" s="37">
        <f t="shared" si="42"/>
        <v>22459.805924195018</v>
      </c>
      <c r="M92" s="37">
        <f t="shared" si="42"/>
        <v>16075.656360659494</v>
      </c>
      <c r="N92" s="37">
        <f t="shared" si="42"/>
        <v>15421.869098865616</v>
      </c>
      <c r="O92" s="37">
        <f t="shared" si="42"/>
        <v>15392.922718338454</v>
      </c>
      <c r="P92" s="37">
        <f t="shared" si="42"/>
        <v>15882.692402362301</v>
      </c>
      <c r="Q92" s="37">
        <f t="shared" si="42"/>
        <v>15315.119742595232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66323.649603395199</v>
      </c>
      <c r="C93" s="36">
        <f t="shared" si="43"/>
        <v>65924.660608100588</v>
      </c>
      <c r="D93" s="36">
        <f t="shared" si="43"/>
        <v>66556.054422850648</v>
      </c>
      <c r="E93" s="36">
        <f t="shared" si="43"/>
        <v>66236.452923538338</v>
      </c>
      <c r="F93" s="36">
        <f t="shared" si="43"/>
        <v>66913.651706452278</v>
      </c>
      <c r="G93" s="36">
        <f t="shared" si="43"/>
        <v>67620.387386362592</v>
      </c>
      <c r="H93" s="36">
        <f t="shared" si="43"/>
        <v>74112.543500527303</v>
      </c>
      <c r="I93" s="36">
        <f t="shared" si="43"/>
        <v>79381.814851498028</v>
      </c>
      <c r="J93" s="36">
        <f t="shared" si="43"/>
        <v>75054.241612362704</v>
      </c>
      <c r="K93" s="36">
        <f t="shared" si="43"/>
        <v>72797.768017909213</v>
      </c>
      <c r="L93" s="36">
        <f t="shared" si="43"/>
        <v>83418.391662612077</v>
      </c>
      <c r="M93" s="36">
        <f t="shared" si="43"/>
        <v>82719.044628280026</v>
      </c>
      <c r="N93" s="36">
        <f t="shared" si="43"/>
        <v>84032.693425633857</v>
      </c>
      <c r="O93" s="36">
        <f t="shared" si="43"/>
        <v>80575.659452009975</v>
      </c>
      <c r="P93" s="36">
        <f t="shared" si="43"/>
        <v>82021.998802562448</v>
      </c>
      <c r="Q93" s="36">
        <f t="shared" si="43"/>
        <v>81018.831077146519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1351.5929671621861</v>
      </c>
      <c r="C96" s="132">
        <f t="shared" si="44"/>
        <v>1302.3819699416204</v>
      </c>
      <c r="D96" s="132">
        <f t="shared" si="44"/>
        <v>1306.4653836008179</v>
      </c>
      <c r="E96" s="132">
        <f t="shared" si="44"/>
        <v>1283.336706383802</v>
      </c>
      <c r="F96" s="132">
        <f t="shared" si="44"/>
        <v>1306.5206216032786</v>
      </c>
      <c r="G96" s="132">
        <f t="shared" si="44"/>
        <v>1301.5835794575285</v>
      </c>
      <c r="H96" s="132">
        <f t="shared" si="44"/>
        <v>1297.7423730503444</v>
      </c>
      <c r="I96" s="132">
        <f t="shared" si="44"/>
        <v>1308.2243489593104</v>
      </c>
      <c r="J96" s="132">
        <f t="shared" si="44"/>
        <v>1311.4366756650595</v>
      </c>
      <c r="K96" s="132">
        <f t="shared" si="44"/>
        <v>1300.2215681004232</v>
      </c>
      <c r="L96" s="132">
        <f t="shared" si="44"/>
        <v>1296.7272493679477</v>
      </c>
      <c r="M96" s="132">
        <f t="shared" si="44"/>
        <v>1294.1084893003685</v>
      </c>
      <c r="N96" s="132">
        <f t="shared" si="44"/>
        <v>1292.2587380103498</v>
      </c>
      <c r="O96" s="132">
        <f t="shared" si="44"/>
        <v>1279.2142872672462</v>
      </c>
      <c r="P96" s="132">
        <f t="shared" si="44"/>
        <v>1276.7606044254026</v>
      </c>
      <c r="Q96" s="132">
        <f t="shared" si="44"/>
        <v>1286.1624473107795</v>
      </c>
    </row>
    <row r="97" spans="1:17" ht="11.45" customHeight="1" x14ac:dyDescent="0.25">
      <c r="A97" s="116" t="s">
        <v>23</v>
      </c>
      <c r="B97" s="42">
        <f t="shared" ref="B97:Q97" si="45">IF(B23=0,0,B23/B50)</f>
        <v>0</v>
      </c>
      <c r="C97" s="42">
        <f t="shared" si="45"/>
        <v>0</v>
      </c>
      <c r="D97" s="42">
        <f t="shared" si="45"/>
        <v>0</v>
      </c>
      <c r="E97" s="42">
        <f t="shared" si="45"/>
        <v>0</v>
      </c>
      <c r="F97" s="42">
        <f t="shared" si="45"/>
        <v>0</v>
      </c>
      <c r="G97" s="42">
        <f t="shared" si="45"/>
        <v>0</v>
      </c>
      <c r="H97" s="42">
        <f t="shared" si="45"/>
        <v>0</v>
      </c>
      <c r="I97" s="42">
        <f t="shared" si="45"/>
        <v>0</v>
      </c>
      <c r="J97" s="42">
        <f t="shared" si="45"/>
        <v>0</v>
      </c>
      <c r="K97" s="42">
        <f t="shared" si="45"/>
        <v>0</v>
      </c>
      <c r="L97" s="42">
        <f t="shared" si="45"/>
        <v>0</v>
      </c>
      <c r="M97" s="42">
        <f t="shared" si="45"/>
        <v>0</v>
      </c>
      <c r="N97" s="42">
        <f t="shared" si="45"/>
        <v>0</v>
      </c>
      <c r="O97" s="42">
        <f t="shared" si="45"/>
        <v>0</v>
      </c>
      <c r="P97" s="42">
        <f t="shared" si="45"/>
        <v>0</v>
      </c>
      <c r="Q97" s="42">
        <f t="shared" si="45"/>
        <v>0</v>
      </c>
    </row>
    <row r="98" spans="1:17" ht="11.45" customHeight="1" x14ac:dyDescent="0.25">
      <c r="A98" s="116" t="s">
        <v>127</v>
      </c>
      <c r="B98" s="42">
        <f t="shared" ref="B98:Q98" si="46">IF(B24=0,0,B24/B51)</f>
        <v>1371.0000000000125</v>
      </c>
      <c r="C98" s="42">
        <f t="shared" si="46"/>
        <v>1317.9999999999927</v>
      </c>
      <c r="D98" s="42">
        <f t="shared" si="46"/>
        <v>1338.9999999999839</v>
      </c>
      <c r="E98" s="42">
        <f t="shared" si="46"/>
        <v>1328.0000000000107</v>
      </c>
      <c r="F98" s="42">
        <f t="shared" si="46"/>
        <v>1343.0000000000052</v>
      </c>
      <c r="G98" s="42">
        <f t="shared" si="46"/>
        <v>1337.0000000000061</v>
      </c>
      <c r="H98" s="42">
        <f t="shared" si="46"/>
        <v>1333.9999999999889</v>
      </c>
      <c r="I98" s="42">
        <f t="shared" si="46"/>
        <v>1349.9999999999893</v>
      </c>
      <c r="J98" s="42">
        <f t="shared" si="46"/>
        <v>1356.0000000000141</v>
      </c>
      <c r="K98" s="42">
        <f t="shared" si="46"/>
        <v>1338.9999999999859</v>
      </c>
      <c r="L98" s="42">
        <f t="shared" si="46"/>
        <v>1335.9999999999889</v>
      </c>
      <c r="M98" s="42">
        <f t="shared" si="46"/>
        <v>1333.9999999999861</v>
      </c>
      <c r="N98" s="42">
        <f t="shared" si="46"/>
        <v>1337.0000000000093</v>
      </c>
      <c r="O98" s="42">
        <f t="shared" si="46"/>
        <v>1332.9999999999902</v>
      </c>
      <c r="P98" s="42">
        <f t="shared" si="46"/>
        <v>1336.000000000007</v>
      </c>
      <c r="Q98" s="42">
        <f t="shared" si="46"/>
        <v>1339.9999999999918</v>
      </c>
    </row>
    <row r="99" spans="1:17" ht="11.45" customHeight="1" x14ac:dyDescent="0.25">
      <c r="A99" s="116" t="s">
        <v>125</v>
      </c>
      <c r="B99" s="42">
        <f t="shared" ref="B99:Q99" si="47">IF(B25=0,0,B25/B52)</f>
        <v>1138.000000000058</v>
      </c>
      <c r="C99" s="42">
        <f t="shared" si="47"/>
        <v>1138.0000000000141</v>
      </c>
      <c r="D99" s="42">
        <f t="shared" si="47"/>
        <v>1138.0000000000387</v>
      </c>
      <c r="E99" s="42">
        <f t="shared" si="47"/>
        <v>1138.0000000000152</v>
      </c>
      <c r="F99" s="42">
        <f t="shared" si="47"/>
        <v>1137.9999999999454</v>
      </c>
      <c r="G99" s="42">
        <f t="shared" si="47"/>
        <v>1137.999999999987</v>
      </c>
      <c r="H99" s="42">
        <f t="shared" si="47"/>
        <v>1137.9999999999695</v>
      </c>
      <c r="I99" s="42">
        <f t="shared" si="47"/>
        <v>1137.9999999999925</v>
      </c>
      <c r="J99" s="42">
        <f t="shared" si="47"/>
        <v>1138.0000000000373</v>
      </c>
      <c r="K99" s="42">
        <f t="shared" si="47"/>
        <v>1137.9999999999582</v>
      </c>
      <c r="L99" s="42">
        <f t="shared" si="47"/>
        <v>1151.0000000000282</v>
      </c>
      <c r="M99" s="42">
        <f t="shared" si="47"/>
        <v>1151.0000000000441</v>
      </c>
      <c r="N99" s="42">
        <f t="shared" si="47"/>
        <v>1150.9999999999573</v>
      </c>
      <c r="O99" s="42">
        <f t="shared" si="47"/>
        <v>1151.0000000000146</v>
      </c>
      <c r="P99" s="42">
        <f t="shared" si="47"/>
        <v>1150.9999999999663</v>
      </c>
      <c r="Q99" s="42">
        <f t="shared" si="47"/>
        <v>1150.9999999999759</v>
      </c>
    </row>
    <row r="100" spans="1:17" ht="11.45" customHeight="1" x14ac:dyDescent="0.25">
      <c r="A100" s="128" t="s">
        <v>18</v>
      </c>
      <c r="B100" s="131">
        <f t="shared" ref="B100:Q100" si="48">IF(B26=0,0,B26/B53)</f>
        <v>687.69120000001749</v>
      </c>
      <c r="C100" s="131">
        <f t="shared" si="48"/>
        <v>634</v>
      </c>
      <c r="D100" s="131">
        <f t="shared" si="48"/>
        <v>606.5</v>
      </c>
      <c r="E100" s="131">
        <f t="shared" si="48"/>
        <v>598.5</v>
      </c>
      <c r="F100" s="131">
        <f t="shared" si="48"/>
        <v>707</v>
      </c>
      <c r="G100" s="131">
        <f t="shared" si="48"/>
        <v>742.33317691220873</v>
      </c>
      <c r="H100" s="131">
        <f t="shared" si="48"/>
        <v>840.04116638077971</v>
      </c>
      <c r="I100" s="131">
        <f t="shared" si="48"/>
        <v>836.53186813197101</v>
      </c>
      <c r="J100" s="131">
        <f t="shared" si="48"/>
        <v>842.37288135581127</v>
      </c>
      <c r="K100" s="131">
        <f t="shared" si="48"/>
        <v>846.02614379076999</v>
      </c>
      <c r="L100" s="131">
        <f t="shared" si="48"/>
        <v>729.29679516969622</v>
      </c>
      <c r="M100" s="131">
        <f t="shared" si="48"/>
        <v>737.5</v>
      </c>
      <c r="N100" s="131">
        <f t="shared" si="48"/>
        <v>699</v>
      </c>
      <c r="O100" s="131">
        <f t="shared" si="48"/>
        <v>704</v>
      </c>
      <c r="P100" s="131">
        <f t="shared" si="48"/>
        <v>650</v>
      </c>
      <c r="Q100" s="131">
        <f t="shared" si="48"/>
        <v>650</v>
      </c>
    </row>
    <row r="101" spans="1:17" ht="11.45" customHeight="1" x14ac:dyDescent="0.25">
      <c r="A101" s="95" t="s">
        <v>126</v>
      </c>
      <c r="B101" s="37">
        <f t="shared" ref="B101:Q101" si="49">IF(B27=0,0,B27/B54)</f>
        <v>1129.1497005988565</v>
      </c>
      <c r="C101" s="37">
        <f t="shared" si="49"/>
        <v>1088</v>
      </c>
      <c r="D101" s="37">
        <f t="shared" si="49"/>
        <v>1049</v>
      </c>
      <c r="E101" s="37">
        <f t="shared" si="49"/>
        <v>1046</v>
      </c>
      <c r="F101" s="37">
        <f t="shared" si="49"/>
        <v>1248</v>
      </c>
      <c r="G101" s="37">
        <f t="shared" si="49"/>
        <v>1288.4520179370904</v>
      </c>
      <c r="H101" s="37">
        <f t="shared" si="49"/>
        <v>1395.8585055643591</v>
      </c>
      <c r="I101" s="37">
        <f t="shared" si="49"/>
        <v>1468.9703389833994</v>
      </c>
      <c r="J101" s="37">
        <f t="shared" si="49"/>
        <v>1432.9247572811707</v>
      </c>
      <c r="K101" s="37">
        <f t="shared" si="49"/>
        <v>1378.4585436190935</v>
      </c>
      <c r="L101" s="37">
        <f t="shared" si="49"/>
        <v>1281.2299368806359</v>
      </c>
      <c r="M101" s="37">
        <f t="shared" si="49"/>
        <v>1344</v>
      </c>
      <c r="N101" s="37">
        <f t="shared" si="49"/>
        <v>1253</v>
      </c>
      <c r="O101" s="37">
        <f t="shared" si="49"/>
        <v>1230</v>
      </c>
      <c r="P101" s="37">
        <f t="shared" si="49"/>
        <v>1129</v>
      </c>
      <c r="Q101" s="37">
        <f t="shared" si="49"/>
        <v>1112</v>
      </c>
    </row>
    <row r="102" spans="1:17" ht="11.45" customHeight="1" x14ac:dyDescent="0.25">
      <c r="A102" s="93" t="s">
        <v>125</v>
      </c>
      <c r="B102" s="36">
        <f t="shared" ref="B102:Q102" si="50">IF(B28=0,0,B28/B55)</f>
        <v>181</v>
      </c>
      <c r="C102" s="36">
        <f t="shared" si="50"/>
        <v>180</v>
      </c>
      <c r="D102" s="36">
        <f t="shared" si="50"/>
        <v>164.00000000000003</v>
      </c>
      <c r="E102" s="36">
        <f t="shared" si="50"/>
        <v>151</v>
      </c>
      <c r="F102" s="36">
        <f t="shared" si="50"/>
        <v>166</v>
      </c>
      <c r="G102" s="36">
        <f t="shared" si="50"/>
        <v>143</v>
      </c>
      <c r="H102" s="36">
        <f t="shared" si="50"/>
        <v>188.99999999999997</v>
      </c>
      <c r="I102" s="36">
        <f t="shared" si="50"/>
        <v>155</v>
      </c>
      <c r="J102" s="36">
        <f t="shared" si="50"/>
        <v>157</v>
      </c>
      <c r="K102" s="36">
        <f t="shared" si="50"/>
        <v>150</v>
      </c>
      <c r="L102" s="36">
        <f t="shared" si="50"/>
        <v>143</v>
      </c>
      <c r="M102" s="36">
        <f t="shared" si="50"/>
        <v>131</v>
      </c>
      <c r="N102" s="36">
        <f t="shared" si="50"/>
        <v>145</v>
      </c>
      <c r="O102" s="36">
        <f t="shared" si="50"/>
        <v>178</v>
      </c>
      <c r="P102" s="36">
        <f t="shared" si="50"/>
        <v>171</v>
      </c>
      <c r="Q102" s="36">
        <f t="shared" si="50"/>
        <v>188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0</v>
      </c>
      <c r="C106" s="52">
        <f t="shared" si="52"/>
        <v>0</v>
      </c>
      <c r="D106" s="52">
        <f t="shared" si="52"/>
        <v>0</v>
      </c>
      <c r="E106" s="52">
        <f t="shared" si="52"/>
        <v>0</v>
      </c>
      <c r="F106" s="52">
        <f t="shared" si="52"/>
        <v>0</v>
      </c>
      <c r="G106" s="52">
        <f t="shared" si="52"/>
        <v>0</v>
      </c>
      <c r="H106" s="52">
        <f t="shared" si="52"/>
        <v>0</v>
      </c>
      <c r="I106" s="52">
        <f t="shared" si="52"/>
        <v>0</v>
      </c>
      <c r="J106" s="52">
        <f t="shared" si="52"/>
        <v>0</v>
      </c>
      <c r="K106" s="52">
        <f t="shared" si="52"/>
        <v>0</v>
      </c>
      <c r="L106" s="52">
        <f t="shared" si="52"/>
        <v>0</v>
      </c>
      <c r="M106" s="52">
        <f t="shared" si="52"/>
        <v>0</v>
      </c>
      <c r="N106" s="52">
        <f t="shared" si="52"/>
        <v>0</v>
      </c>
      <c r="O106" s="52">
        <f t="shared" si="52"/>
        <v>0</v>
      </c>
      <c r="P106" s="52">
        <f t="shared" si="52"/>
        <v>0</v>
      </c>
      <c r="Q106" s="52">
        <f t="shared" si="52"/>
        <v>0</v>
      </c>
    </row>
    <row r="107" spans="1:17" ht="11.45" customHeight="1" x14ac:dyDescent="0.25">
      <c r="A107" s="116" t="s">
        <v>127</v>
      </c>
      <c r="B107" s="52">
        <f t="shared" ref="B107:Q107" si="53">IF(B6=0,0,B6/B$4)</f>
        <v>0.93733767068823248</v>
      </c>
      <c r="C107" s="52">
        <f t="shared" si="53"/>
        <v>0.93678802712103593</v>
      </c>
      <c r="D107" s="52">
        <f t="shared" si="53"/>
        <v>0.8656043226802751</v>
      </c>
      <c r="E107" s="52">
        <f t="shared" si="53"/>
        <v>0.80668120633299967</v>
      </c>
      <c r="F107" s="52">
        <f t="shared" si="53"/>
        <v>0.82507735580814923</v>
      </c>
      <c r="G107" s="52">
        <f t="shared" si="53"/>
        <v>0.84448694736138052</v>
      </c>
      <c r="H107" s="52">
        <f t="shared" si="53"/>
        <v>0.84176023053900118</v>
      </c>
      <c r="I107" s="52">
        <f t="shared" si="53"/>
        <v>0.83023117208548447</v>
      </c>
      <c r="J107" s="52">
        <f t="shared" si="53"/>
        <v>0.81824141558166952</v>
      </c>
      <c r="K107" s="52">
        <f t="shared" si="53"/>
        <v>0.82671532127027736</v>
      </c>
      <c r="L107" s="52">
        <f t="shared" si="53"/>
        <v>0.80452575701950002</v>
      </c>
      <c r="M107" s="52">
        <f t="shared" si="53"/>
        <v>0.79827864318988262</v>
      </c>
      <c r="N107" s="52">
        <f t="shared" si="53"/>
        <v>0.75959448064553559</v>
      </c>
      <c r="O107" s="52">
        <f t="shared" si="53"/>
        <v>0.70792216481379977</v>
      </c>
      <c r="P107" s="52">
        <f t="shared" si="53"/>
        <v>0.69207904242718921</v>
      </c>
      <c r="Q107" s="52">
        <f t="shared" si="53"/>
        <v>0.72132590815801156</v>
      </c>
    </row>
    <row r="108" spans="1:17" ht="11.45" customHeight="1" x14ac:dyDescent="0.25">
      <c r="A108" s="116" t="s">
        <v>125</v>
      </c>
      <c r="B108" s="52">
        <f t="shared" ref="B108:Q108" si="54">IF(B7=0,0,B7/B$4)</f>
        <v>6.2662329311767559E-2</v>
      </c>
      <c r="C108" s="52">
        <f t="shared" si="54"/>
        <v>6.3211972878964143E-2</v>
      </c>
      <c r="D108" s="52">
        <f t="shared" si="54"/>
        <v>0.13439567731972499</v>
      </c>
      <c r="E108" s="52">
        <f t="shared" si="54"/>
        <v>0.19331879366700044</v>
      </c>
      <c r="F108" s="52">
        <f t="shared" si="54"/>
        <v>0.17492264419185075</v>
      </c>
      <c r="G108" s="52">
        <f t="shared" si="54"/>
        <v>0.1555130526386195</v>
      </c>
      <c r="H108" s="52">
        <f t="shared" si="54"/>
        <v>0.15823976946099891</v>
      </c>
      <c r="I108" s="52">
        <f t="shared" si="54"/>
        <v>0.16976882791451547</v>
      </c>
      <c r="J108" s="52">
        <f t="shared" si="54"/>
        <v>0.18175858441833048</v>
      </c>
      <c r="K108" s="52">
        <f t="shared" si="54"/>
        <v>0.17328467872972275</v>
      </c>
      <c r="L108" s="52">
        <f t="shared" si="54"/>
        <v>0.1954742429804999</v>
      </c>
      <c r="M108" s="52">
        <f t="shared" si="54"/>
        <v>0.20172135681011746</v>
      </c>
      <c r="N108" s="52">
        <f t="shared" si="54"/>
        <v>0.24040551935446439</v>
      </c>
      <c r="O108" s="52">
        <f t="shared" si="54"/>
        <v>0.29207783518620023</v>
      </c>
      <c r="P108" s="52">
        <f t="shared" si="54"/>
        <v>0.30792095757281079</v>
      </c>
      <c r="Q108" s="52">
        <f t="shared" si="54"/>
        <v>0.27867409184198855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0.7785554535692597</v>
      </c>
      <c r="C110" s="48">
        <f t="shared" si="56"/>
        <v>0.7381196854090093</v>
      </c>
      <c r="D110" s="48">
        <f t="shared" si="56"/>
        <v>0.7280215549069935</v>
      </c>
      <c r="E110" s="48">
        <f t="shared" si="56"/>
        <v>0.75728807538520448</v>
      </c>
      <c r="F110" s="48">
        <f t="shared" si="56"/>
        <v>0.74067588731998135</v>
      </c>
      <c r="G110" s="48">
        <f t="shared" si="56"/>
        <v>0.78238133680463762</v>
      </c>
      <c r="H110" s="48">
        <f t="shared" si="56"/>
        <v>0.70504197193669671</v>
      </c>
      <c r="I110" s="48">
        <f t="shared" si="56"/>
        <v>0.71197917964454771</v>
      </c>
      <c r="J110" s="48">
        <f t="shared" si="56"/>
        <v>0.74060256169730276</v>
      </c>
      <c r="K110" s="48">
        <f t="shared" si="56"/>
        <v>0.77423851185505166</v>
      </c>
      <c r="L110" s="48">
        <f t="shared" si="56"/>
        <v>0.719299361693303</v>
      </c>
      <c r="M110" s="48">
        <f t="shared" si="56"/>
        <v>0.66598126094971621</v>
      </c>
      <c r="N110" s="48">
        <f t="shared" si="56"/>
        <v>0.61328525814884383</v>
      </c>
      <c r="O110" s="48">
        <f t="shared" si="56"/>
        <v>0.56898155354219393</v>
      </c>
      <c r="P110" s="48">
        <f t="shared" si="56"/>
        <v>0.56110959463372712</v>
      </c>
      <c r="Q110" s="48">
        <f t="shared" si="56"/>
        <v>0.52787916914340283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0.2214445464307403</v>
      </c>
      <c r="C111" s="46">
        <f t="shared" si="57"/>
        <v>0.26188031459099081</v>
      </c>
      <c r="D111" s="46">
        <f t="shared" si="57"/>
        <v>0.2719784450930065</v>
      </c>
      <c r="E111" s="46">
        <f t="shared" si="57"/>
        <v>0.24271192461479557</v>
      </c>
      <c r="F111" s="46">
        <f t="shared" si="57"/>
        <v>0.25932411268001859</v>
      </c>
      <c r="G111" s="46">
        <f t="shared" si="57"/>
        <v>0.21761866319536241</v>
      </c>
      <c r="H111" s="46">
        <f t="shared" si="57"/>
        <v>0.29495802806330323</v>
      </c>
      <c r="I111" s="46">
        <f t="shared" si="57"/>
        <v>0.28802082035545229</v>
      </c>
      <c r="J111" s="46">
        <f t="shared" si="57"/>
        <v>0.25939743830269718</v>
      </c>
      <c r="K111" s="46">
        <f t="shared" si="57"/>
        <v>0.22576148814494837</v>
      </c>
      <c r="L111" s="46">
        <f t="shared" si="57"/>
        <v>0.280700638306697</v>
      </c>
      <c r="M111" s="46">
        <f t="shared" si="57"/>
        <v>0.33401873905028395</v>
      </c>
      <c r="N111" s="46">
        <f t="shared" si="57"/>
        <v>0.38671474185115617</v>
      </c>
      <c r="O111" s="46">
        <f t="shared" si="57"/>
        <v>0.43101844645780601</v>
      </c>
      <c r="P111" s="46">
        <f t="shared" si="57"/>
        <v>0.43889040536627283</v>
      </c>
      <c r="Q111" s="46">
        <f t="shared" si="57"/>
        <v>0.47212083085659706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0</v>
      </c>
      <c r="C115" s="52">
        <f t="shared" si="59"/>
        <v>0</v>
      </c>
      <c r="D115" s="52">
        <f t="shared" si="59"/>
        <v>0</v>
      </c>
      <c r="E115" s="52">
        <f t="shared" si="59"/>
        <v>0</v>
      </c>
      <c r="F115" s="52">
        <f t="shared" si="59"/>
        <v>0</v>
      </c>
      <c r="G115" s="52">
        <f t="shared" si="59"/>
        <v>0</v>
      </c>
      <c r="H115" s="52">
        <f t="shared" si="59"/>
        <v>0</v>
      </c>
      <c r="I115" s="52">
        <f t="shared" si="59"/>
        <v>0</v>
      </c>
      <c r="J115" s="52">
        <f t="shared" si="59"/>
        <v>0</v>
      </c>
      <c r="K115" s="52">
        <f t="shared" si="59"/>
        <v>0</v>
      </c>
      <c r="L115" s="52">
        <f t="shared" si="59"/>
        <v>0</v>
      </c>
      <c r="M115" s="52">
        <f t="shared" si="59"/>
        <v>0</v>
      </c>
      <c r="N115" s="52">
        <f t="shared" si="59"/>
        <v>0</v>
      </c>
      <c r="O115" s="52">
        <f t="shared" si="59"/>
        <v>0</v>
      </c>
      <c r="P115" s="52">
        <f t="shared" si="59"/>
        <v>0</v>
      </c>
      <c r="Q115" s="52">
        <f t="shared" si="59"/>
        <v>0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0.93207244027291591</v>
      </c>
      <c r="C116" s="52">
        <f t="shared" si="60"/>
        <v>0.93166540162308098</v>
      </c>
      <c r="D116" s="52">
        <f t="shared" si="60"/>
        <v>0.86856736739167384</v>
      </c>
      <c r="E116" s="52">
        <f t="shared" si="60"/>
        <v>0.80707532541408089</v>
      </c>
      <c r="F116" s="52">
        <f t="shared" si="60"/>
        <v>0.85468127553909345</v>
      </c>
      <c r="G116" s="52">
        <f t="shared" si="60"/>
        <v>0.85509736160227356</v>
      </c>
      <c r="H116" s="52">
        <f t="shared" si="60"/>
        <v>0.84950149063779601</v>
      </c>
      <c r="I116" s="52">
        <f t="shared" si="60"/>
        <v>0.83751696226285122</v>
      </c>
      <c r="J116" s="52">
        <f t="shared" si="60"/>
        <v>0.83066344960862659</v>
      </c>
      <c r="K116" s="52">
        <f t="shared" si="60"/>
        <v>0.84226094709524968</v>
      </c>
      <c r="L116" s="52">
        <f t="shared" si="60"/>
        <v>0.82715763170464918</v>
      </c>
      <c r="M116" s="52">
        <f t="shared" si="60"/>
        <v>0.82253870869188872</v>
      </c>
      <c r="N116" s="52">
        <f t="shared" si="60"/>
        <v>0.80268216060280773</v>
      </c>
      <c r="O116" s="52">
        <f t="shared" si="60"/>
        <v>0.75516425972013479</v>
      </c>
      <c r="P116" s="52">
        <f t="shared" si="60"/>
        <v>0.73257160751155392</v>
      </c>
      <c r="Q116" s="52">
        <f t="shared" si="60"/>
        <v>0.76361008177380651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6.7927559727083989E-2</v>
      </c>
      <c r="C117" s="52">
        <f t="shared" si="61"/>
        <v>6.8334598376919048E-2</v>
      </c>
      <c r="D117" s="52">
        <f t="shared" si="61"/>
        <v>0.13143263260832611</v>
      </c>
      <c r="E117" s="52">
        <f t="shared" si="61"/>
        <v>0.19292467458591908</v>
      </c>
      <c r="F117" s="52">
        <f t="shared" si="61"/>
        <v>0.14531872446090652</v>
      </c>
      <c r="G117" s="52">
        <f t="shared" si="61"/>
        <v>0.14490263839772649</v>
      </c>
      <c r="H117" s="52">
        <f t="shared" si="61"/>
        <v>0.15049850936220405</v>
      </c>
      <c r="I117" s="52">
        <f t="shared" si="61"/>
        <v>0.16248303773714873</v>
      </c>
      <c r="J117" s="52">
        <f t="shared" si="61"/>
        <v>0.16933655039137341</v>
      </c>
      <c r="K117" s="52">
        <f t="shared" si="61"/>
        <v>0.15773905290475032</v>
      </c>
      <c r="L117" s="52">
        <f t="shared" si="61"/>
        <v>0.17284236829535077</v>
      </c>
      <c r="M117" s="52">
        <f t="shared" si="61"/>
        <v>0.1774612913081112</v>
      </c>
      <c r="N117" s="52">
        <f t="shared" si="61"/>
        <v>0.19731783939719214</v>
      </c>
      <c r="O117" s="52">
        <f t="shared" si="61"/>
        <v>0.24483574027986518</v>
      </c>
      <c r="P117" s="52">
        <f t="shared" si="61"/>
        <v>0.26742839248844608</v>
      </c>
      <c r="Q117" s="52">
        <f t="shared" si="61"/>
        <v>0.23638991822619351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0.90227148105928978</v>
      </c>
      <c r="C119" s="48">
        <f t="shared" si="63"/>
        <v>0.8779135020911647</v>
      </c>
      <c r="D119" s="48">
        <f t="shared" si="63"/>
        <v>0.87184125121364531</v>
      </c>
      <c r="E119" s="48">
        <f t="shared" si="63"/>
        <v>0.88583430355442316</v>
      </c>
      <c r="F119" s="48">
        <f t="shared" si="63"/>
        <v>0.87672605488557476</v>
      </c>
      <c r="G119" s="48">
        <f t="shared" si="63"/>
        <v>0.90139867736747326</v>
      </c>
      <c r="H119" s="48">
        <f t="shared" si="63"/>
        <v>0.86247443656841083</v>
      </c>
      <c r="I119" s="48">
        <f t="shared" si="63"/>
        <v>0.86781289825345098</v>
      </c>
      <c r="J119" s="48">
        <f t="shared" si="63"/>
        <v>0.88522893556170867</v>
      </c>
      <c r="K119" s="48">
        <f t="shared" si="63"/>
        <v>0.90028382725570355</v>
      </c>
      <c r="L119" s="48">
        <f t="shared" si="63"/>
        <v>0.86953848117106503</v>
      </c>
      <c r="M119" s="48">
        <f t="shared" si="63"/>
        <v>0.83101277726328449</v>
      </c>
      <c r="N119" s="48">
        <f t="shared" si="63"/>
        <v>0.79385670509931383</v>
      </c>
      <c r="O119" s="48">
        <f t="shared" si="63"/>
        <v>0.75179055953633001</v>
      </c>
      <c r="P119" s="48">
        <f t="shared" si="63"/>
        <v>0.74022903272026319</v>
      </c>
      <c r="Q119" s="48">
        <f t="shared" si="63"/>
        <v>0.70793691582570706</v>
      </c>
    </row>
    <row r="120" spans="1:17" ht="11.45" customHeight="1" x14ac:dyDescent="0.25">
      <c r="A120" s="93" t="s">
        <v>125</v>
      </c>
      <c r="B120" s="46">
        <f t="shared" ref="B120:Q120" si="64">IF(B19=0,0,B19/B$17)</f>
        <v>9.7728518940710218E-2</v>
      </c>
      <c r="C120" s="46">
        <f t="shared" si="64"/>
        <v>0.12208649790883531</v>
      </c>
      <c r="D120" s="46">
        <f t="shared" si="64"/>
        <v>0.12815874878635472</v>
      </c>
      <c r="E120" s="46">
        <f t="shared" si="64"/>
        <v>0.11416569644557685</v>
      </c>
      <c r="F120" s="46">
        <f t="shared" si="64"/>
        <v>0.12327394511442526</v>
      </c>
      <c r="G120" s="46">
        <f t="shared" si="64"/>
        <v>9.8601322632526786E-2</v>
      </c>
      <c r="H120" s="46">
        <f t="shared" si="64"/>
        <v>0.1375255634315892</v>
      </c>
      <c r="I120" s="46">
        <f t="shared" si="64"/>
        <v>0.13218710174654899</v>
      </c>
      <c r="J120" s="46">
        <f t="shared" si="64"/>
        <v>0.11477106443829135</v>
      </c>
      <c r="K120" s="46">
        <f t="shared" si="64"/>
        <v>9.9716172744296422E-2</v>
      </c>
      <c r="L120" s="46">
        <f t="shared" si="64"/>
        <v>0.13046151882893506</v>
      </c>
      <c r="M120" s="46">
        <f t="shared" si="64"/>
        <v>0.16898722273671546</v>
      </c>
      <c r="N120" s="46">
        <f t="shared" si="64"/>
        <v>0.20614329490068625</v>
      </c>
      <c r="O120" s="46">
        <f t="shared" si="64"/>
        <v>0.24820944046366999</v>
      </c>
      <c r="P120" s="46">
        <f t="shared" si="64"/>
        <v>0.25977096727973692</v>
      </c>
      <c r="Q120" s="46">
        <f t="shared" si="64"/>
        <v>0.29206308417429283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282.2875347935128</v>
      </c>
      <c r="C4" s="100">
        <v>330.78150999999997</v>
      </c>
      <c r="D4" s="100">
        <v>318.09912000000003</v>
      </c>
      <c r="E4" s="100">
        <v>340.25569000000002</v>
      </c>
      <c r="F4" s="100">
        <v>310.70985999999999</v>
      </c>
      <c r="G4" s="100">
        <v>306.51539491687947</v>
      </c>
      <c r="H4" s="100">
        <v>315.98295999999999</v>
      </c>
      <c r="I4" s="100">
        <v>302.32042999999999</v>
      </c>
      <c r="J4" s="100">
        <v>301.30447000000004</v>
      </c>
      <c r="K4" s="100">
        <v>279.09014000000002</v>
      </c>
      <c r="L4" s="100">
        <v>284.39295337138844</v>
      </c>
      <c r="M4" s="100">
        <v>309.67868250454069</v>
      </c>
      <c r="N4" s="100">
        <v>278.09313137575975</v>
      </c>
      <c r="O4" s="100">
        <v>247.53968404894897</v>
      </c>
      <c r="P4" s="100">
        <v>243.32592488268958</v>
      </c>
      <c r="Q4" s="100">
        <v>245.41207649805122</v>
      </c>
    </row>
    <row r="5" spans="1:17" ht="11.45" customHeight="1" x14ac:dyDescent="0.25">
      <c r="A5" s="141" t="s">
        <v>91</v>
      </c>
      <c r="B5" s="140">
        <f t="shared" ref="B5:Q5" si="0">B4</f>
        <v>282.2875347935128</v>
      </c>
      <c r="C5" s="140">
        <f t="shared" si="0"/>
        <v>330.78150999999997</v>
      </c>
      <c r="D5" s="140">
        <f t="shared" si="0"/>
        <v>318.09912000000003</v>
      </c>
      <c r="E5" s="140">
        <f t="shared" si="0"/>
        <v>340.25569000000002</v>
      </c>
      <c r="F5" s="140">
        <f t="shared" si="0"/>
        <v>310.70985999999999</v>
      </c>
      <c r="G5" s="140">
        <f t="shared" si="0"/>
        <v>306.51539491687947</v>
      </c>
      <c r="H5" s="140">
        <f t="shared" si="0"/>
        <v>315.98295999999999</v>
      </c>
      <c r="I5" s="140">
        <f t="shared" si="0"/>
        <v>302.32042999999999</v>
      </c>
      <c r="J5" s="140">
        <f t="shared" si="0"/>
        <v>301.30447000000004</v>
      </c>
      <c r="K5" s="140">
        <f t="shared" si="0"/>
        <v>279.09014000000002</v>
      </c>
      <c r="L5" s="140">
        <f t="shared" si="0"/>
        <v>284.39295337138844</v>
      </c>
      <c r="M5" s="140">
        <f t="shared" si="0"/>
        <v>309.67868250454069</v>
      </c>
      <c r="N5" s="140">
        <f t="shared" si="0"/>
        <v>278.09313137575975</v>
      </c>
      <c r="O5" s="140">
        <f t="shared" si="0"/>
        <v>247.53968404894897</v>
      </c>
      <c r="P5" s="140">
        <f t="shared" si="0"/>
        <v>243.32592488268958</v>
      </c>
      <c r="Q5" s="140">
        <f t="shared" si="0"/>
        <v>245.41207649805122</v>
      </c>
    </row>
    <row r="7" spans="1:17" ht="11.45" customHeight="1" x14ac:dyDescent="0.25">
      <c r="A7" s="27" t="s">
        <v>81</v>
      </c>
      <c r="B7" s="71">
        <f t="shared" ref="B7:Q7" si="1">SUM(B8,B12)</f>
        <v>282.28753479351275</v>
      </c>
      <c r="C7" s="71">
        <f t="shared" si="1"/>
        <v>330.78150999999997</v>
      </c>
      <c r="D7" s="71">
        <f t="shared" si="1"/>
        <v>318.09912000000003</v>
      </c>
      <c r="E7" s="71">
        <f t="shared" si="1"/>
        <v>340.25569000000002</v>
      </c>
      <c r="F7" s="71">
        <f t="shared" si="1"/>
        <v>310.70985999999999</v>
      </c>
      <c r="G7" s="71">
        <f t="shared" si="1"/>
        <v>306.51539491687942</v>
      </c>
      <c r="H7" s="71">
        <f t="shared" si="1"/>
        <v>315.98295999999993</v>
      </c>
      <c r="I7" s="71">
        <f t="shared" si="1"/>
        <v>302.32042999999993</v>
      </c>
      <c r="J7" s="71">
        <f t="shared" si="1"/>
        <v>301.30446999999998</v>
      </c>
      <c r="K7" s="71">
        <f t="shared" si="1"/>
        <v>279.09014000000008</v>
      </c>
      <c r="L7" s="71">
        <f t="shared" si="1"/>
        <v>284.39295337138839</v>
      </c>
      <c r="M7" s="71">
        <f t="shared" si="1"/>
        <v>309.67868250454069</v>
      </c>
      <c r="N7" s="71">
        <f t="shared" si="1"/>
        <v>278.09313137575975</v>
      </c>
      <c r="O7" s="71">
        <f t="shared" si="1"/>
        <v>247.53968404894894</v>
      </c>
      <c r="P7" s="71">
        <f t="shared" si="1"/>
        <v>243.32592488268955</v>
      </c>
      <c r="Q7" s="71">
        <f t="shared" si="1"/>
        <v>245.41207649805122</v>
      </c>
    </row>
    <row r="8" spans="1:17" ht="11.45" customHeight="1" x14ac:dyDescent="0.25">
      <c r="A8" s="130" t="s">
        <v>39</v>
      </c>
      <c r="B8" s="139">
        <f t="shared" ref="B8:Q8" si="2">SUM(B9:B11)</f>
        <v>270.5299880658921</v>
      </c>
      <c r="C8" s="139">
        <f t="shared" si="2"/>
        <v>321.95366006286196</v>
      </c>
      <c r="D8" s="139">
        <f t="shared" si="2"/>
        <v>310.02287022146027</v>
      </c>
      <c r="E8" s="139">
        <f t="shared" si="2"/>
        <v>332.47401262416463</v>
      </c>
      <c r="F8" s="139">
        <f t="shared" si="2"/>
        <v>300.83934248504767</v>
      </c>
      <c r="G8" s="139">
        <f t="shared" si="2"/>
        <v>298.20026058634488</v>
      </c>
      <c r="H8" s="139">
        <f t="shared" si="2"/>
        <v>306.45872883428478</v>
      </c>
      <c r="I8" s="139">
        <f t="shared" si="2"/>
        <v>293.89869450077725</v>
      </c>
      <c r="J8" s="139">
        <f t="shared" si="2"/>
        <v>292.58942261355486</v>
      </c>
      <c r="K8" s="139">
        <f t="shared" si="2"/>
        <v>270.02716233519243</v>
      </c>
      <c r="L8" s="139">
        <f t="shared" si="2"/>
        <v>277.09012701224219</v>
      </c>
      <c r="M8" s="139">
        <f t="shared" si="2"/>
        <v>303.05807098428687</v>
      </c>
      <c r="N8" s="139">
        <f t="shared" si="2"/>
        <v>272.47513338706091</v>
      </c>
      <c r="O8" s="139">
        <f t="shared" si="2"/>
        <v>242.01733931676307</v>
      </c>
      <c r="P8" s="139">
        <f t="shared" si="2"/>
        <v>238.61986302706347</v>
      </c>
      <c r="Q8" s="139">
        <f t="shared" si="2"/>
        <v>240.69184110344025</v>
      </c>
    </row>
    <row r="9" spans="1:17" ht="11.45" customHeight="1" x14ac:dyDescent="0.25">
      <c r="A9" s="116" t="s">
        <v>23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</row>
    <row r="10" spans="1:17" ht="11.45" customHeight="1" x14ac:dyDescent="0.25">
      <c r="A10" s="116" t="s">
        <v>127</v>
      </c>
      <c r="B10" s="70">
        <v>241.87884502876557</v>
      </c>
      <c r="C10" s="70">
        <v>291.30381237944795</v>
      </c>
      <c r="D10" s="70">
        <v>256.22568479300367</v>
      </c>
      <c r="E10" s="70">
        <v>249.81437145319313</v>
      </c>
      <c r="F10" s="70">
        <v>242.31520740887251</v>
      </c>
      <c r="G10" s="70">
        <v>239.85575077184083</v>
      </c>
      <c r="H10" s="70">
        <v>243.85163044038421</v>
      </c>
      <c r="I10" s="70">
        <v>230.8414297460555</v>
      </c>
      <c r="J10" s="70">
        <v>226.10443266275507</v>
      </c>
      <c r="K10" s="70">
        <v>211.71367111563546</v>
      </c>
      <c r="L10" s="70">
        <v>212.16566944271901</v>
      </c>
      <c r="M10" s="70">
        <v>232.20647520776518</v>
      </c>
      <c r="N10" s="70">
        <v>201.74849212751784</v>
      </c>
      <c r="O10" s="70">
        <v>164.64823717550175</v>
      </c>
      <c r="P10" s="70">
        <v>155.88658421433121</v>
      </c>
      <c r="Q10" s="70">
        <v>165.34979201228006</v>
      </c>
    </row>
    <row r="11" spans="1:17" ht="11.45" customHeight="1" x14ac:dyDescent="0.25">
      <c r="A11" s="116" t="s">
        <v>125</v>
      </c>
      <c r="B11" s="70">
        <v>28.651143037126555</v>
      </c>
      <c r="C11" s="70">
        <v>30.649847683413995</v>
      </c>
      <c r="D11" s="70">
        <v>53.797185428456579</v>
      </c>
      <c r="E11" s="70">
        <v>82.659641170971483</v>
      </c>
      <c r="F11" s="70">
        <v>58.524135076175142</v>
      </c>
      <c r="G11" s="70">
        <v>58.344509814504029</v>
      </c>
      <c r="H11" s="70">
        <v>62.607098393900579</v>
      </c>
      <c r="I11" s="70">
        <v>63.057264754721778</v>
      </c>
      <c r="J11" s="70">
        <v>66.4849899507998</v>
      </c>
      <c r="K11" s="70">
        <v>58.313491219556951</v>
      </c>
      <c r="L11" s="70">
        <v>64.924457569523184</v>
      </c>
      <c r="M11" s="70">
        <v>70.851595776521677</v>
      </c>
      <c r="N11" s="70">
        <v>70.726641259543086</v>
      </c>
      <c r="O11" s="70">
        <v>77.369102141261322</v>
      </c>
      <c r="P11" s="70">
        <v>82.733278812732266</v>
      </c>
      <c r="Q11" s="70">
        <v>75.342049091160192</v>
      </c>
    </row>
    <row r="12" spans="1:17" ht="11.45" customHeight="1" x14ac:dyDescent="0.25">
      <c r="A12" s="128" t="s">
        <v>18</v>
      </c>
      <c r="B12" s="138">
        <f t="shared" ref="B12:Q12" si="3">SUM(B13:B14)</f>
        <v>11.757546727620658</v>
      </c>
      <c r="C12" s="138">
        <f t="shared" si="3"/>
        <v>8.8278499371380068</v>
      </c>
      <c r="D12" s="138">
        <f t="shared" si="3"/>
        <v>8.0762497785397738</v>
      </c>
      <c r="E12" s="138">
        <f t="shared" si="3"/>
        <v>7.7816773758353914</v>
      </c>
      <c r="F12" s="138">
        <f t="shared" si="3"/>
        <v>9.8705175149523257</v>
      </c>
      <c r="G12" s="138">
        <f t="shared" si="3"/>
        <v>8.3151343305345549</v>
      </c>
      <c r="H12" s="138">
        <f t="shared" si="3"/>
        <v>9.5242311657151539</v>
      </c>
      <c r="I12" s="138">
        <f t="shared" si="3"/>
        <v>8.4217354992226632</v>
      </c>
      <c r="J12" s="138">
        <f t="shared" si="3"/>
        <v>8.7150473864451321</v>
      </c>
      <c r="K12" s="138">
        <f t="shared" si="3"/>
        <v>9.0629776648076437</v>
      </c>
      <c r="L12" s="138">
        <f t="shared" si="3"/>
        <v>7.3028263591462199</v>
      </c>
      <c r="M12" s="138">
        <f t="shared" si="3"/>
        <v>6.6206115202537958</v>
      </c>
      <c r="N12" s="138">
        <f t="shared" si="3"/>
        <v>5.6179979886988267</v>
      </c>
      <c r="O12" s="138">
        <f t="shared" si="3"/>
        <v>5.5223447321858696</v>
      </c>
      <c r="P12" s="138">
        <f t="shared" si="3"/>
        <v>4.7060618556260803</v>
      </c>
      <c r="Q12" s="138">
        <f t="shared" si="3"/>
        <v>4.720235394610973</v>
      </c>
    </row>
    <row r="13" spans="1:17" ht="11.45" customHeight="1" x14ac:dyDescent="0.25">
      <c r="A13" s="95" t="s">
        <v>126</v>
      </c>
      <c r="B13" s="20">
        <v>10.264399194009311</v>
      </c>
      <c r="C13" s="20">
        <v>7.4649206444361127</v>
      </c>
      <c r="D13" s="20">
        <v>6.8093450399296707</v>
      </c>
      <c r="E13" s="20">
        <v>6.6685836791847617</v>
      </c>
      <c r="F13" s="20">
        <v>8.4403314531040934</v>
      </c>
      <c r="G13" s="20">
        <v>7.3510453384283743</v>
      </c>
      <c r="H13" s="20">
        <v>8.1217275529103734</v>
      </c>
      <c r="I13" s="20">
        <v>7.2799376839143068</v>
      </c>
      <c r="J13" s="20">
        <v>7.6405192890058915</v>
      </c>
      <c r="K13" s="20">
        <v>8.0728869795843572</v>
      </c>
      <c r="L13" s="20">
        <v>6.2855839288729003</v>
      </c>
      <c r="M13" s="20">
        <v>5.5727802418733674</v>
      </c>
      <c r="N13" s="20">
        <v>4.5482933388629903</v>
      </c>
      <c r="O13" s="20">
        <v>4.2491327512481485</v>
      </c>
      <c r="P13" s="20">
        <v>3.5678904799870459</v>
      </c>
      <c r="Q13" s="20">
        <v>3.453187306495181</v>
      </c>
    </row>
    <row r="14" spans="1:17" ht="11.45" customHeight="1" x14ac:dyDescent="0.25">
      <c r="A14" s="93" t="s">
        <v>125</v>
      </c>
      <c r="B14" s="69">
        <v>1.4931475336113471</v>
      </c>
      <c r="C14" s="69">
        <v>1.3629292927018937</v>
      </c>
      <c r="D14" s="69">
        <v>1.2669047386101033</v>
      </c>
      <c r="E14" s="69">
        <v>1.1130936966506295</v>
      </c>
      <c r="F14" s="69">
        <v>1.4301860618482323</v>
      </c>
      <c r="G14" s="69">
        <v>0.96408899210617971</v>
      </c>
      <c r="H14" s="69">
        <v>1.4025036128047814</v>
      </c>
      <c r="I14" s="69">
        <v>1.1417978153083572</v>
      </c>
      <c r="J14" s="69">
        <v>1.0745280974392404</v>
      </c>
      <c r="K14" s="69">
        <v>0.99009068522328625</v>
      </c>
      <c r="L14" s="69">
        <v>1.0172424302733192</v>
      </c>
      <c r="M14" s="69">
        <v>1.0478312783804289</v>
      </c>
      <c r="N14" s="69">
        <v>1.0697046498358362</v>
      </c>
      <c r="O14" s="69">
        <v>1.2732119809377216</v>
      </c>
      <c r="P14" s="69">
        <v>1.1381713756390346</v>
      </c>
      <c r="Q14" s="69">
        <v>1.2670480881157919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397.94629709182431</v>
      </c>
      <c r="C18" s="68">
        <f>IF(C7=0,"",C7/TrAvia_act!C12*100)</f>
        <v>350.54432187308498</v>
      </c>
      <c r="D18" s="68">
        <f>IF(D7=0,"",D7/TrAvia_act!D12*100)</f>
        <v>376.8366642805189</v>
      </c>
      <c r="E18" s="68">
        <f>IF(E7=0,"",E7/TrAvia_act!E12*100)</f>
        <v>366.23149079867221</v>
      </c>
      <c r="F18" s="68">
        <f>IF(F7=0,"",F7/TrAvia_act!F12*100)</f>
        <v>429.01172764129694</v>
      </c>
      <c r="G18" s="68">
        <f>IF(G7=0,"",G7/TrAvia_act!G12*100)</f>
        <v>335.54075404572421</v>
      </c>
      <c r="H18" s="68">
        <f>IF(H7=0,"",H7/TrAvia_act!H12*100)</f>
        <v>351.62439367427748</v>
      </c>
      <c r="I18" s="68">
        <f>IF(I7=0,"",I7/TrAvia_act!I12*100)</f>
        <v>341.4529313459301</v>
      </c>
      <c r="J18" s="68">
        <f>IF(J7=0,"",J7/TrAvia_act!J12*100)</f>
        <v>328.71327130360129</v>
      </c>
      <c r="K18" s="68">
        <f>IF(K7=0,"",K7/TrAvia_act!K12*100)</f>
        <v>320.43122727225227</v>
      </c>
      <c r="L18" s="68">
        <f>IF(L7=0,"",L7/TrAvia_act!L12*100)</f>
        <v>332.62057899133697</v>
      </c>
      <c r="M18" s="68">
        <f>IF(M7=0,"",M7/TrAvia_act!M12*100)</f>
        <v>376.35444325239223</v>
      </c>
      <c r="N18" s="68">
        <f>IF(N7=0,"",N7/TrAvia_act!N12*100)</f>
        <v>345.65665541783608</v>
      </c>
      <c r="O18" s="68">
        <f>IF(O7=0,"",O7/TrAvia_act!O12*100)</f>
        <v>344.72960249012726</v>
      </c>
      <c r="P18" s="68">
        <f>IF(P7=0,"",P7/TrAvia_act!P12*100)</f>
        <v>331.35961820145627</v>
      </c>
      <c r="Q18" s="68">
        <f>IF(Q7=0,"",Q7/TrAvia_act!Q12*100)</f>
        <v>328.60052912108483</v>
      </c>
    </row>
    <row r="19" spans="1:17" ht="11.45" customHeight="1" x14ac:dyDescent="0.25">
      <c r="A19" s="130" t="s">
        <v>39</v>
      </c>
      <c r="B19" s="134">
        <f>IF(B8=0,"",B8/TrAvia_act!B13*100)</f>
        <v>394.08305708631104</v>
      </c>
      <c r="C19" s="134">
        <f>IF(C8=0,"",C8/TrAvia_act!C13*100)</f>
        <v>347.88874287298302</v>
      </c>
      <c r="D19" s="134">
        <f>IF(D8=0,"",D8/TrAvia_act!D13*100)</f>
        <v>374.24828991131</v>
      </c>
      <c r="E19" s="134">
        <f>IF(E8=0,"",E8/TrAvia_act!E13*100)</f>
        <v>364.25286553466225</v>
      </c>
      <c r="F19" s="134">
        <f>IF(F8=0,"",F8/TrAvia_act!F13*100)</f>
        <v>425.0956851350445</v>
      </c>
      <c r="G19" s="134">
        <f>IF(G8=0,"",G8/TrAvia_act!G13*100)</f>
        <v>332.93364820502245</v>
      </c>
      <c r="H19" s="134">
        <f>IF(H8=0,"",H8/TrAvia_act!H13*100)</f>
        <v>348.26582585952565</v>
      </c>
      <c r="I19" s="134">
        <f>IF(I8=0,"",I8/TrAvia_act!I13*100)</f>
        <v>338.46143622022169</v>
      </c>
      <c r="J19" s="134">
        <f>IF(J8=0,"",J8/TrAvia_act!J13*100)</f>
        <v>325.93677256792381</v>
      </c>
      <c r="K19" s="134">
        <f>IF(K8=0,"",K8/TrAvia_act!K13*100)</f>
        <v>317.4651855315538</v>
      </c>
      <c r="L19" s="134">
        <f>IF(L8=0,"",L8/TrAvia_act!L13*100)</f>
        <v>330.50134211926394</v>
      </c>
      <c r="M19" s="134">
        <f>IF(M8=0,"",M8/TrAvia_act!M13*100)</f>
        <v>373.6907066653705</v>
      </c>
      <c r="N19" s="134">
        <f>IF(N8=0,"",N8/TrAvia_act!N13*100)</f>
        <v>343.45157507788667</v>
      </c>
      <c r="O19" s="134">
        <f>IF(O8=0,"",O8/TrAvia_act!O13*100)</f>
        <v>342.49939621548236</v>
      </c>
      <c r="P19" s="134">
        <f>IF(P8=0,"",P8/TrAvia_act!P13*100)</f>
        <v>329.52740885311033</v>
      </c>
      <c r="Q19" s="134">
        <f>IF(Q8=0,"",Q8/TrAvia_act!Q13*100)</f>
        <v>326.77005756994203</v>
      </c>
    </row>
    <row r="20" spans="1:17" ht="11.45" customHeight="1" x14ac:dyDescent="0.25">
      <c r="A20" s="116" t="s">
        <v>23</v>
      </c>
      <c r="B20" s="77" t="str">
        <f>IF(B9=0,"",B9/TrAvia_act!B14*100)</f>
        <v/>
      </c>
      <c r="C20" s="77" t="str">
        <f>IF(C9=0,"",C9/TrAvia_act!C14*100)</f>
        <v/>
      </c>
      <c r="D20" s="77" t="str">
        <f>IF(D9=0,"",D9/TrAvia_act!D14*100)</f>
        <v/>
      </c>
      <c r="E20" s="77" t="str">
        <f>IF(E9=0,"",E9/TrAvia_act!E14*100)</f>
        <v/>
      </c>
      <c r="F20" s="77" t="str">
        <f>IF(F9=0,"",F9/TrAvia_act!F14*100)</f>
        <v/>
      </c>
      <c r="G20" s="77" t="str">
        <f>IF(G9=0,"",G9/TrAvia_act!G14*100)</f>
        <v/>
      </c>
      <c r="H20" s="77" t="str">
        <f>IF(H9=0,"",H9/TrAvia_act!H14*100)</f>
        <v/>
      </c>
      <c r="I20" s="77" t="str">
        <f>IF(I9=0,"",I9/TrAvia_act!I14*100)</f>
        <v/>
      </c>
      <c r="J20" s="77" t="str">
        <f>IF(J9=0,"",J9/TrAvia_act!J14*100)</f>
        <v/>
      </c>
      <c r="K20" s="77" t="str">
        <f>IF(K9=0,"",K9/TrAvia_act!K14*100)</f>
        <v/>
      </c>
      <c r="L20" s="77" t="str">
        <f>IF(L9=0,"",L9/TrAvia_act!L14*100)</f>
        <v/>
      </c>
      <c r="M20" s="77" t="str">
        <f>IF(M9=0,"",M9/TrAvia_act!M14*100)</f>
        <v/>
      </c>
      <c r="N20" s="77" t="str">
        <f>IF(N9=0,"",N9/TrAvia_act!N14*100)</f>
        <v/>
      </c>
      <c r="O20" s="77" t="str">
        <f>IF(O9=0,"",O9/TrAvia_act!O14*100)</f>
        <v/>
      </c>
      <c r="P20" s="77" t="str">
        <f>IF(P9=0,"",P9/TrAvia_act!P14*100)</f>
        <v/>
      </c>
      <c r="Q20" s="77" t="str">
        <f>IF(Q9=0,"",Q9/TrAvia_act!Q14*100)</f>
        <v/>
      </c>
    </row>
    <row r="21" spans="1:17" ht="11.45" customHeight="1" x14ac:dyDescent="0.25">
      <c r="A21" s="116" t="s">
        <v>127</v>
      </c>
      <c r="B21" s="77">
        <f>IF(B10=0,"",B10/TrAvia_act!B15*100)</f>
        <v>378.02504129434527</v>
      </c>
      <c r="C21" s="77">
        <f>IF(C10=0,"",C10/TrAvia_act!C15*100)</f>
        <v>337.85722438142113</v>
      </c>
      <c r="D21" s="77">
        <f>IF(D10=0,"",D10/TrAvia_act!D15*100)</f>
        <v>356.11088261458411</v>
      </c>
      <c r="E21" s="77">
        <f>IF(E10=0,"",E10/TrAvia_act!E15*100)</f>
        <v>339.11626574146788</v>
      </c>
      <c r="F21" s="77">
        <f>IF(F10=0,"",F10/TrAvia_act!F15*100)</f>
        <v>400.61623695117714</v>
      </c>
      <c r="G21" s="77">
        <f>IF(G10=0,"",G10/TrAvia_act!G15*100)</f>
        <v>313.17294779190001</v>
      </c>
      <c r="H21" s="77">
        <f>IF(H10=0,"",H10/TrAvia_act!H15*100)</f>
        <v>326.21233831973024</v>
      </c>
      <c r="I21" s="77">
        <f>IF(I10=0,"",I10/TrAvia_act!I15*100)</f>
        <v>317.41809433933503</v>
      </c>
      <c r="J21" s="77">
        <f>IF(J10=0,"",J10/TrAvia_act!J15*100)</f>
        <v>303.22060796285865</v>
      </c>
      <c r="K21" s="77">
        <f>IF(K10=0,"",K10/TrAvia_act!K15*100)</f>
        <v>295.52273120633703</v>
      </c>
      <c r="L21" s="77">
        <f>IF(L10=0,"",L10/TrAvia_act!L15*100)</f>
        <v>305.94193321468902</v>
      </c>
      <c r="M21" s="77">
        <f>IF(M10=0,"",M10/TrAvia_act!M15*100)</f>
        <v>348.10032122433046</v>
      </c>
      <c r="N21" s="77">
        <f>IF(N10=0,"",N10/TrAvia_act!N15*100)</f>
        <v>316.81470047262178</v>
      </c>
      <c r="O21" s="77">
        <f>IF(O10=0,"",O10/TrAvia_act!O15*100)</f>
        <v>308.55244049284732</v>
      </c>
      <c r="P21" s="77">
        <f>IF(P10=0,"",P10/TrAvia_act!P15*100)</f>
        <v>293.86212153601952</v>
      </c>
      <c r="Q21" s="77">
        <f>IF(Q10=0,"",Q10/TrAvia_act!Q15*100)</f>
        <v>293.97668275544703</v>
      </c>
    </row>
    <row r="22" spans="1:17" ht="11.45" customHeight="1" x14ac:dyDescent="0.25">
      <c r="A22" s="116" t="s">
        <v>125</v>
      </c>
      <c r="B22" s="77">
        <f>IF(B11=0,"",B11/TrAvia_act!B16*100)</f>
        <v>614.42416790043751</v>
      </c>
      <c r="C22" s="77">
        <f>IF(C11=0,"",C11/TrAvia_act!C16*100)</f>
        <v>484.6572163303037</v>
      </c>
      <c r="D22" s="77">
        <f>IF(D11=0,"",D11/TrAvia_act!D16*100)</f>
        <v>494.10863048573839</v>
      </c>
      <c r="E22" s="77">
        <f>IF(E11=0,"",E11/TrAvia_act!E16*100)</f>
        <v>469.40856685404447</v>
      </c>
      <c r="F22" s="77">
        <f>IF(F11=0,"",F11/TrAvia_act!F16*100)</f>
        <v>569.06973993009183</v>
      </c>
      <c r="G22" s="77">
        <f>IF(G11=0,"",G11/TrAvia_act!G16*100)</f>
        <v>449.54520872260531</v>
      </c>
      <c r="H22" s="77">
        <f>IF(H11=0,"",H11/TrAvia_act!H16*100)</f>
        <v>472.74859062718281</v>
      </c>
      <c r="I22" s="77">
        <f>IF(I11=0,"",I11/TrAvia_act!I16*100)</f>
        <v>446.92910160477544</v>
      </c>
      <c r="J22" s="77">
        <f>IF(J11=0,"",J11/TrAvia_act!J16*100)</f>
        <v>437.36863774475285</v>
      </c>
      <c r="K22" s="77">
        <f>IF(K11=0,"",K11/TrAvia_act!K16*100)</f>
        <v>434.62876690991499</v>
      </c>
      <c r="L22" s="77">
        <f>IF(L11=0,"",L11/TrAvia_act!L16*100)</f>
        <v>448.03330321147189</v>
      </c>
      <c r="M22" s="77">
        <f>IF(M11=0,"",M11/TrAvia_act!M16*100)</f>
        <v>492.30295410503919</v>
      </c>
      <c r="N22" s="77">
        <f>IF(N11=0,"",N11/TrAvia_act!N16*100)</f>
        <v>451.80946164901047</v>
      </c>
      <c r="O22" s="77">
        <f>IF(O11=0,"",O11/TrAvia_act!O16*100)</f>
        <v>447.20440235034056</v>
      </c>
      <c r="P22" s="77">
        <f>IF(P11=0,"",P11/TrAvia_act!P16*100)</f>
        <v>427.22599881629611</v>
      </c>
      <c r="Q22" s="77">
        <f>IF(Q11=0,"",Q11/TrAvia_act!Q16*100)</f>
        <v>432.70245862849447</v>
      </c>
    </row>
    <row r="23" spans="1:17" ht="11.45" customHeight="1" x14ac:dyDescent="0.25">
      <c r="A23" s="128" t="s">
        <v>18</v>
      </c>
      <c r="B23" s="133">
        <f>IF(B12=0,"",B12/TrAvia_act!B17*100)</f>
        <v>513.85057753012529</v>
      </c>
      <c r="C23" s="133">
        <f>IF(C12=0,"",C12/TrAvia_act!C17*100)</f>
        <v>485.78242595460495</v>
      </c>
      <c r="D23" s="133">
        <f>IF(D12=0,"",D12/TrAvia_act!D17*100)</f>
        <v>513.04629364238588</v>
      </c>
      <c r="E23" s="133">
        <f>IF(E12=0,"",E12/TrAvia_act!E17*100)</f>
        <v>476.91603514088445</v>
      </c>
      <c r="F23" s="133">
        <f>IF(F12=0,"",F12/TrAvia_act!F17*100)</f>
        <v>596.49005508268704</v>
      </c>
      <c r="G23" s="133">
        <f>IF(G12=0,"",G12/TrAvia_act!G17*100)</f>
        <v>466.56508783906236</v>
      </c>
      <c r="H23" s="133">
        <f>IF(H12=0,"",H12/TrAvia_act!H17*100)</f>
        <v>509.82410921762238</v>
      </c>
      <c r="I23" s="133">
        <f>IF(I12=0,"",I12/TrAvia_act!I17*100)</f>
        <v>493.74529957726071</v>
      </c>
      <c r="J23" s="133">
        <f>IF(J12=0,"",J12/TrAvia_act!J17*100)</f>
        <v>460.37719393375755</v>
      </c>
      <c r="K23" s="133">
        <f>IF(K12=0,"",K12/TrAvia_act!K17*100)</f>
        <v>444.03625117556766</v>
      </c>
      <c r="L23" s="133">
        <f>IF(L12=0,"",L12/TrAvia_act!L17*100)</f>
        <v>439.5654304040703</v>
      </c>
      <c r="M23" s="133">
        <f>IF(M12=0,"",M12/TrAvia_act!M17*100)</f>
        <v>558.63158793746538</v>
      </c>
      <c r="N23" s="133">
        <f>IF(N12=0,"",N12/TrAvia_act!N17*100)</f>
        <v>501.96263350262382</v>
      </c>
      <c r="O23" s="133">
        <f>IF(O12=0,"",O12/TrAvia_act!O17*100)</f>
        <v>482.38887703204733</v>
      </c>
      <c r="P23" s="133">
        <f>IF(P12=0,"",P12/TrAvia_act!P17*100)</f>
        <v>461.4549950902674</v>
      </c>
      <c r="Q23" s="133">
        <f>IF(Q12=0,"",Q12/TrAvia_act!Q17*100)</f>
        <v>459.99265432054904</v>
      </c>
    </row>
    <row r="24" spans="1:17" ht="11.45" customHeight="1" x14ac:dyDescent="0.25">
      <c r="A24" s="95" t="s">
        <v>126</v>
      </c>
      <c r="B24" s="75">
        <f>IF(B13=0,"",B13/TrAvia_act!B18*100)</f>
        <v>497.18319286685261</v>
      </c>
      <c r="C24" s="75">
        <f>IF(C13=0,"",C13/TrAvia_act!C18*100)</f>
        <v>467.90784234772207</v>
      </c>
      <c r="D24" s="75">
        <f>IF(D13=0,"",D13/TrAvia_act!D18*100)</f>
        <v>496.15199234875229</v>
      </c>
      <c r="E24" s="75">
        <f>IF(E13=0,"",E13/TrAvia_act!E18*100)</f>
        <v>461.37049180046779</v>
      </c>
      <c r="F24" s="75">
        <f>IF(F13=0,"",F13/TrAvia_act!F18*100)</f>
        <v>581.78011390037125</v>
      </c>
      <c r="G24" s="75">
        <f>IF(G13=0,"",G13/TrAvia_act!G18*100)</f>
        <v>457.58855492803406</v>
      </c>
      <c r="H24" s="75">
        <f>IF(H13=0,"",H13/TrAvia_act!H18*100)</f>
        <v>504.07206085808571</v>
      </c>
      <c r="I24" s="75">
        <f>IF(I13=0,"",I13/TrAvia_act!I18*100)</f>
        <v>491.81632216205873</v>
      </c>
      <c r="J24" s="75">
        <f>IF(J13=0,"",J13/TrAvia_act!J18*100)</f>
        <v>455.94380980064784</v>
      </c>
      <c r="K24" s="75">
        <f>IF(K13=0,"",K13/TrAvia_act!K18*100)</f>
        <v>439.33615172383992</v>
      </c>
      <c r="L24" s="75">
        <f>IF(L13=0,"",L13/TrAvia_act!L18*100)</f>
        <v>435.10029622044846</v>
      </c>
      <c r="M24" s="75">
        <f>IF(M13=0,"",M13/TrAvia_act!M18*100)</f>
        <v>565.8373354011087</v>
      </c>
      <c r="N24" s="75">
        <f>IF(N13=0,"",N13/TrAvia_act!N18*100)</f>
        <v>511.913000357241</v>
      </c>
      <c r="O24" s="75">
        <f>IF(O13=0,"",O13/TrAvia_act!O18*100)</f>
        <v>493.71600135249309</v>
      </c>
      <c r="P24" s="75">
        <f>IF(P13=0,"",P13/TrAvia_act!P18*100)</f>
        <v>472.62546798005297</v>
      </c>
      <c r="Q24" s="75">
        <f>IF(Q13=0,"",Q13/TrAvia_act!Q18*100)</f>
        <v>475.34925288977928</v>
      </c>
    </row>
    <row r="25" spans="1:17" ht="11.45" customHeight="1" x14ac:dyDescent="0.25">
      <c r="A25" s="93" t="s">
        <v>125</v>
      </c>
      <c r="B25" s="74">
        <f>IF(B14=0,"",B14/TrAvia_act!B19*100)</f>
        <v>667.73100065041695</v>
      </c>
      <c r="C25" s="74">
        <f>IF(C14=0,"",C14/TrAvia_act!C19*100)</f>
        <v>614.31701873535292</v>
      </c>
      <c r="D25" s="74">
        <f>IF(D14=0,"",D14/TrAvia_act!D19*100)</f>
        <v>627.97523074347998</v>
      </c>
      <c r="E25" s="74">
        <f>IF(E14=0,"",E14/TrAvia_act!E19*100)</f>
        <v>597.53699211019318</v>
      </c>
      <c r="F25" s="74">
        <f>IF(F14=0,"",F14/TrAvia_act!F19*100)</f>
        <v>701.10736645695772</v>
      </c>
      <c r="G25" s="74">
        <f>IF(G14=0,"",G14/TrAvia_act!G19*100)</f>
        <v>548.62722125995106</v>
      </c>
      <c r="H25" s="74">
        <f>IF(H14=0,"",H14/TrAvia_act!H19*100)</f>
        <v>545.89736384910407</v>
      </c>
      <c r="I25" s="74">
        <f>IF(I14=0,"",I14/TrAvia_act!I19*100)</f>
        <v>506.40910307422791</v>
      </c>
      <c r="J25" s="74">
        <f>IF(J14=0,"",J14/TrAvia_act!J19*100)</f>
        <v>494.57187476464793</v>
      </c>
      <c r="K25" s="74">
        <f>IF(K14=0,"",K14/TrAvia_act!K19*100)</f>
        <v>486.47092758191678</v>
      </c>
      <c r="L25" s="74">
        <f>IF(L14=0,"",L14/TrAvia_act!L19*100)</f>
        <v>469.32597612746099</v>
      </c>
      <c r="M25" s="74">
        <f>IF(M14=0,"",M14/TrAvia_act!M19*100)</f>
        <v>523.19655258364139</v>
      </c>
      <c r="N25" s="74">
        <f>IF(N14=0,"",N14/TrAvia_act!N19*100)</f>
        <v>463.64382497896355</v>
      </c>
      <c r="O25" s="74">
        <f>IF(O14=0,"",O14/TrAvia_act!O19*100)</f>
        <v>448.08065283679593</v>
      </c>
      <c r="P25" s="74">
        <f>IF(P14=0,"",P14/TrAvia_act!P19*100)</f>
        <v>429.62423113376406</v>
      </c>
      <c r="Q25" s="74">
        <f>IF(Q14=0,"",Q14/TrAvia_act!Q19*100)</f>
        <v>422.76952131348094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36.389556981961356</v>
      </c>
      <c r="C28" s="134">
        <f>IF(C8=0,"",C8/TrAvia_act!C4*1000)</f>
        <v>32.094667009060807</v>
      </c>
      <c r="D28" s="134">
        <f>IF(D8=0,"",D8/TrAvia_act!D4*1000)</f>
        <v>39.049182202327607</v>
      </c>
      <c r="E28" s="134">
        <f>IF(E8=0,"",E8/TrAvia_act!E4*1000)</f>
        <v>37.831773111061089</v>
      </c>
      <c r="F28" s="134">
        <f>IF(F8=0,"",F8/TrAvia_act!F4*1000)</f>
        <v>34.59211070438284</v>
      </c>
      <c r="G28" s="134">
        <f>IF(G8=0,"",G8/TrAvia_act!G4*1000)</f>
        <v>32.771700300117729</v>
      </c>
      <c r="H28" s="134">
        <f>IF(H8=0,"",H8/TrAvia_act!H4*1000)</f>
        <v>33.773955244611912</v>
      </c>
      <c r="I28" s="134">
        <f>IF(I8=0,"",I8/TrAvia_act!I4*1000)</f>
        <v>31.784680090072083</v>
      </c>
      <c r="J28" s="134">
        <f>IF(J8=0,"",J8/TrAvia_act!J4*1000)</f>
        <v>30.812790599082035</v>
      </c>
      <c r="K28" s="134">
        <f>IF(K8=0,"",K8/TrAvia_act!K4*1000)</f>
        <v>30.126742506201634</v>
      </c>
      <c r="L28" s="134">
        <f>IF(L8=0,"",L8/TrAvia_act!L4*1000)</f>
        <v>30.013507788571218</v>
      </c>
      <c r="M28" s="134">
        <f>IF(M8=0,"",M8/TrAvia_act!M4*1000)</f>
        <v>32.814577578103091</v>
      </c>
      <c r="N28" s="134">
        <f>IF(N8=0,"",N8/TrAvia_act!N4*1000)</f>
        <v>29.315153229208136</v>
      </c>
      <c r="O28" s="134">
        <f>IF(O8=0,"",O8/TrAvia_act!O4*1000)</f>
        <v>26.742895957238151</v>
      </c>
      <c r="P28" s="134">
        <f>IF(P8=0,"",P8/TrAvia_act!P4*1000)</f>
        <v>25.479183542465446</v>
      </c>
      <c r="Q28" s="134">
        <f>IF(Q8=0,"",Q8/TrAvia_act!Q4*1000)</f>
        <v>24.629852750605895</v>
      </c>
    </row>
    <row r="29" spans="1:17" ht="11.45" customHeight="1" x14ac:dyDescent="0.25">
      <c r="A29" s="116" t="s">
        <v>23</v>
      </c>
      <c r="B29" s="77" t="str">
        <f>IF(B9=0,"",B9/TrAvia_act!B5*1000)</f>
        <v/>
      </c>
      <c r="C29" s="77" t="str">
        <f>IF(C9=0,"",C9/TrAvia_act!C5*1000)</f>
        <v/>
      </c>
      <c r="D29" s="77" t="str">
        <f>IF(D9=0,"",D9/TrAvia_act!D5*1000)</f>
        <v/>
      </c>
      <c r="E29" s="77" t="str">
        <f>IF(E9=0,"",E9/TrAvia_act!E5*1000)</f>
        <v/>
      </c>
      <c r="F29" s="77" t="str">
        <f>IF(F9=0,"",F9/TrAvia_act!F5*1000)</f>
        <v/>
      </c>
      <c r="G29" s="77" t="str">
        <f>IF(G9=0,"",G9/TrAvia_act!G5*1000)</f>
        <v/>
      </c>
      <c r="H29" s="77" t="str">
        <f>IF(H9=0,"",H9/TrAvia_act!H5*1000)</f>
        <v/>
      </c>
      <c r="I29" s="77" t="str">
        <f>IF(I9=0,"",I9/TrAvia_act!I5*1000)</f>
        <v/>
      </c>
      <c r="J29" s="77" t="str">
        <f>IF(J9=0,"",J9/TrAvia_act!J5*1000)</f>
        <v/>
      </c>
      <c r="K29" s="77" t="str">
        <f>IF(K9=0,"",K9/TrAvia_act!K5*1000)</f>
        <v/>
      </c>
      <c r="L29" s="77" t="str">
        <f>IF(L9=0,"",L9/TrAvia_act!L5*1000)</f>
        <v/>
      </c>
      <c r="M29" s="77" t="str">
        <f>IF(M9=0,"",M9/TrAvia_act!M5*1000)</f>
        <v/>
      </c>
      <c r="N29" s="77" t="str">
        <f>IF(N9=0,"",N9/TrAvia_act!N5*1000)</f>
        <v/>
      </c>
      <c r="O29" s="77" t="str">
        <f>IF(O9=0,"",O9/TrAvia_act!O5*1000)</f>
        <v/>
      </c>
      <c r="P29" s="77" t="str">
        <f>IF(P9=0,"",P9/TrAvia_act!P5*1000)</f>
        <v/>
      </c>
      <c r="Q29" s="77" t="str">
        <f>IF(Q9=0,"",Q9/TrAvia_act!Q5*1000)</f>
        <v/>
      </c>
    </row>
    <row r="30" spans="1:17" ht="11.45" customHeight="1" x14ac:dyDescent="0.25">
      <c r="A30" s="116" t="s">
        <v>127</v>
      </c>
      <c r="B30" s="77">
        <f>IF(B10=0,"",B10/TrAvia_act!B6*1000)</f>
        <v>34.710683848110371</v>
      </c>
      <c r="C30" s="77">
        <f>IF(C10=0,"",C10/TrAvia_act!C6*1000)</f>
        <v>30.998761620038099</v>
      </c>
      <c r="D30" s="77">
        <f>IF(D10=0,"",D10/TrAvia_act!D6*1000)</f>
        <v>37.283910453837628</v>
      </c>
      <c r="E30" s="77">
        <f>IF(E10=0,"",E10/TrAvia_act!E6*1000)</f>
        <v>35.238261287786393</v>
      </c>
      <c r="F30" s="77">
        <f>IF(F10=0,"",F10/TrAvia_act!F6*1000)</f>
        <v>33.769795759368392</v>
      </c>
      <c r="G30" s="77">
        <f>IF(G10=0,"",G10/TrAvia_act!G6*1000)</f>
        <v>31.213908294301795</v>
      </c>
      <c r="H30" s="77">
        <f>IF(H10=0,"",H10/TrAvia_act!H6*1000)</f>
        <v>31.926196919606078</v>
      </c>
      <c r="I30" s="77">
        <f>IF(I10=0,"",I10/TrAvia_act!I6*1000)</f>
        <v>30.070102447918504</v>
      </c>
      <c r="J30" s="77">
        <f>IF(J10=0,"",J10/TrAvia_act!J6*1000)</f>
        <v>29.100471753221289</v>
      </c>
      <c r="K30" s="77">
        <f>IF(K10=0,"",K10/TrAvia_act!K6*1000)</f>
        <v>28.571802507495683</v>
      </c>
      <c r="L30" s="77">
        <f>IF(L10=0,"",L10/TrAvia_act!L6*1000)</f>
        <v>28.564778685871964</v>
      </c>
      <c r="M30" s="77">
        <f>IF(M10=0,"",M10/TrAvia_act!M6*1000)</f>
        <v>31.49638997254311</v>
      </c>
      <c r="N30" s="77">
        <f>IF(N10=0,"",N10/TrAvia_act!N6*1000)</f>
        <v>28.575496945221008</v>
      </c>
      <c r="O30" s="77">
        <f>IF(O10=0,"",O10/TrAvia_act!O6*1000)</f>
        <v>25.70002392990401</v>
      </c>
      <c r="P30" s="77">
        <f>IF(P10=0,"",P10/TrAvia_act!P6*1000)</f>
        <v>24.050934635721116</v>
      </c>
      <c r="Q30" s="77">
        <f>IF(Q10=0,"",Q10/TrAvia_act!Q6*1000)</f>
        <v>23.457005422124237</v>
      </c>
    </row>
    <row r="31" spans="1:17" ht="11.45" customHeight="1" x14ac:dyDescent="0.25">
      <c r="A31" s="116" t="s">
        <v>125</v>
      </c>
      <c r="B31" s="77">
        <f>IF(B11=0,"",B11/TrAvia_act!B7*1000)</f>
        <v>61.503066963937329</v>
      </c>
      <c r="C31" s="77">
        <f>IF(C11=0,"",C11/TrAvia_act!C7*1000)</f>
        <v>48.335752368944206</v>
      </c>
      <c r="D31" s="77">
        <f>IF(D11=0,"",D11/TrAvia_act!D7*1000)</f>
        <v>50.418795322868228</v>
      </c>
      <c r="E31" s="77">
        <f>IF(E11=0,"",E11/TrAvia_act!E7*1000)</f>
        <v>48.653986546977279</v>
      </c>
      <c r="F31" s="77">
        <f>IF(F11=0,"",F11/TrAvia_act!F7*1000)</f>
        <v>38.470816309415369</v>
      </c>
      <c r="G31" s="77">
        <f>IF(G11=0,"",G11/TrAvia_act!G7*1000)</f>
        <v>41.231022481082775</v>
      </c>
      <c r="H31" s="77">
        <f>IF(H11=0,"",H11/TrAvia_act!H7*1000)</f>
        <v>43.603149757061068</v>
      </c>
      <c r="I31" s="77">
        <f>IF(I11=0,"",I11/TrAvia_act!I7*1000)</f>
        <v>40.169586924638431</v>
      </c>
      <c r="J31" s="77">
        <f>IF(J11=0,"",J11/TrAvia_act!J7*1000)</f>
        <v>38.5213134226289</v>
      </c>
      <c r="K31" s="77">
        <f>IF(K11=0,"",K11/TrAvia_act!K7*1000)</f>
        <v>37.545129001820278</v>
      </c>
      <c r="L31" s="77">
        <f>IF(L11=0,"",L11/TrAvia_act!L7*1000)</f>
        <v>35.976134169897414</v>
      </c>
      <c r="M31" s="77">
        <f>IF(M11=0,"",M11/TrAvia_act!M7*1000)</f>
        <v>38.031085288918568</v>
      </c>
      <c r="N31" s="77">
        <f>IF(N11=0,"",N11/TrAvia_act!N7*1000)</f>
        <v>31.652199534967078</v>
      </c>
      <c r="O31" s="77">
        <f>IF(O11=0,"",O11/TrAvia_act!O7*1000)</f>
        <v>29.270551719762871</v>
      </c>
      <c r="P31" s="77">
        <f>IF(P11=0,"",P11/TrAvia_act!P7*1000)</f>
        <v>28.68929675956781</v>
      </c>
      <c r="Q31" s="77">
        <f>IF(Q11=0,"",Q11/TrAvia_act!Q7*1000)</f>
        <v>27.665675559808481</v>
      </c>
    </row>
    <row r="32" spans="1:17" ht="11.45" customHeight="1" x14ac:dyDescent="0.25">
      <c r="A32" s="128" t="s">
        <v>36</v>
      </c>
      <c r="B32" s="133">
        <f>IF(B12=0,"",B12/TrAvia_act!B8*1000)</f>
        <v>216.88759430389342</v>
      </c>
      <c r="C32" s="133">
        <f>IF(C12=0,"",C12/TrAvia_act!C8*1000)</f>
        <v>194.82172674879865</v>
      </c>
      <c r="D32" s="133">
        <f>IF(D12=0,"",D12/TrAvia_act!D8*1000)</f>
        <v>201.23930671432024</v>
      </c>
      <c r="E32" s="133">
        <f>IF(E12=0,"",E12/TrAvia_act!E8*1000)</f>
        <v>188.83840380587313</v>
      </c>
      <c r="F32" s="133">
        <f>IF(F12=0,"",F12/TrAvia_act!F8*1000)</f>
        <v>230.44113444034048</v>
      </c>
      <c r="G32" s="133">
        <f>IF(G12=0,"",G12/TrAvia_act!G8*1000)</f>
        <v>187.13357561718658</v>
      </c>
      <c r="H32" s="133">
        <f>IF(H12=0,"",H12/TrAvia_act!H8*1000)</f>
        <v>200.55644666926062</v>
      </c>
      <c r="I32" s="133">
        <f>IF(I12=0,"",I12/TrAvia_act!I8*1000)</f>
        <v>197.13909505803352</v>
      </c>
      <c r="J32" s="133">
        <f>IF(J12=0,"",J12/TrAvia_act!J8*1000)</f>
        <v>191.84944286216063</v>
      </c>
      <c r="K32" s="133">
        <f>IF(K12=0,"",K12/TrAvia_act!K8*1000)</f>
        <v>187.37491366750351</v>
      </c>
      <c r="L32" s="133">
        <f>IF(L12=0,"",L12/TrAvia_act!L8*1000)</f>
        <v>171.84485143328496</v>
      </c>
      <c r="M32" s="133">
        <f>IF(M12=0,"",M12/TrAvia_act!M8*1000)</f>
        <v>204.0760934167848</v>
      </c>
      <c r="N32" s="133">
        <f>IF(N12=0,"",N12/TrAvia_act!N8*1000)</f>
        <v>178.30192063509821</v>
      </c>
      <c r="O32" s="133">
        <f>IF(O12=0,"",O12/TrAvia_act!O8*1000)</f>
        <v>165.95697126579884</v>
      </c>
      <c r="P32" s="133">
        <f>IF(P12=0,"",P12/TrAvia_act!P8*1000)</f>
        <v>147.2608351437791</v>
      </c>
      <c r="Q32" s="133">
        <f>IF(Q12=0,"",Q12/TrAvia_act!Q8*1000)</f>
        <v>146.30965883041631</v>
      </c>
    </row>
    <row r="33" spans="1:17" ht="11.45" customHeight="1" x14ac:dyDescent="0.25">
      <c r="A33" s="95" t="s">
        <v>126</v>
      </c>
      <c r="B33" s="75">
        <f>IF(B13=0,"",B13/TrAvia_act!B9*1000)</f>
        <v>243.19910980804812</v>
      </c>
      <c r="C33" s="75">
        <f>IF(C13=0,"",C13/TrAvia_act!C9*1000)</f>
        <v>223.19314588454239</v>
      </c>
      <c r="D33" s="75">
        <f>IF(D13=0,"",D13/TrAvia_act!D9*1000)</f>
        <v>233.05808497330401</v>
      </c>
      <c r="E33" s="75">
        <f>IF(E13=0,"",E13/TrAvia_act!E9*1000)</f>
        <v>213.69265084855479</v>
      </c>
      <c r="F33" s="75">
        <f>IF(F13=0,"",F13/TrAvia_act!F9*1000)</f>
        <v>266.04271817210162</v>
      </c>
      <c r="G33" s="75">
        <f>IF(G13=0,"",G13/TrAvia_act!G9*1000)</f>
        <v>211.45261748883985</v>
      </c>
      <c r="H33" s="75">
        <f>IF(H13=0,"",H13/TrAvia_act!H9*1000)</f>
        <v>242.57170661492168</v>
      </c>
      <c r="I33" s="75">
        <f>IF(I13=0,"",I13/TrAvia_act!I9*1000)</f>
        <v>239.34895142526955</v>
      </c>
      <c r="J33" s="75">
        <f>IF(J13=0,"",J13/TrAvia_act!J9*1000)</f>
        <v>227.10592044753605</v>
      </c>
      <c r="K33" s="75">
        <f>IF(K13=0,"",K13/TrAvia_act!K9*1000)</f>
        <v>215.57313544092983</v>
      </c>
      <c r="L33" s="75">
        <f>IF(L13=0,"",L13/TrAvia_act!L9*1000)</f>
        <v>205.62764672595185</v>
      </c>
      <c r="M33" s="75">
        <f>IF(M13=0,"",M13/TrAvia_act!M9*1000)</f>
        <v>257.93123325207665</v>
      </c>
      <c r="N33" s="75">
        <f>IF(N13=0,"",N13/TrAvia_act!N9*1000)</f>
        <v>235.37502704535555</v>
      </c>
      <c r="O33" s="75">
        <f>IF(O13=0,"",O13/TrAvia_act!O9*1000)</f>
        <v>224.42648064774832</v>
      </c>
      <c r="P33" s="75">
        <f>IF(P13=0,"",P13/TrAvia_act!P9*1000)</f>
        <v>198.97267918955836</v>
      </c>
      <c r="Q33" s="75">
        <f>IF(Q13=0,"",Q13/TrAvia_act!Q9*1000)</f>
        <v>202.76591503193129</v>
      </c>
    </row>
    <row r="34" spans="1:17" ht="11.45" customHeight="1" x14ac:dyDescent="0.25">
      <c r="A34" s="93" t="s">
        <v>125</v>
      </c>
      <c r="B34" s="74">
        <f>IF(B14=0,"",B14/TrAvia_act!B10*1000)</f>
        <v>124.3814828750499</v>
      </c>
      <c r="C34" s="74">
        <f>IF(C14=0,"",C14/TrAvia_act!C10*1000)</f>
        <v>114.85579651158659</v>
      </c>
      <c r="D34" s="74">
        <f>IF(D14=0,"",D14/TrAvia_act!D10*1000)</f>
        <v>116.068011557365</v>
      </c>
      <c r="E34" s="74">
        <f>IF(E14=0,"",E14/TrAvia_act!E10*1000)</f>
        <v>111.29040142414976</v>
      </c>
      <c r="F34" s="74">
        <f>IF(F14=0,"",F14/TrAvia_act!F10*1000)</f>
        <v>128.75666573435493</v>
      </c>
      <c r="G34" s="74">
        <f>IF(G14=0,"",G14/TrAvia_act!G10*1000)</f>
        <v>99.701899445776519</v>
      </c>
      <c r="H34" s="74">
        <f>IF(H14=0,"",H14/TrAvia_act!H10*1000)</f>
        <v>100.12682989285528</v>
      </c>
      <c r="I34" s="74">
        <f>IF(I14=0,"",I14/TrAvia_act!I10*1000)</f>
        <v>92.797544776458594</v>
      </c>
      <c r="J34" s="74">
        <f>IF(J14=0,"",J14/TrAvia_act!J10*1000)</f>
        <v>91.189090211788809</v>
      </c>
      <c r="K34" s="74">
        <f>IF(K14=0,"",K14/TrAvia_act!K10*1000)</f>
        <v>90.670425040111212</v>
      </c>
      <c r="L34" s="74">
        <f>IF(L14=0,"",L14/TrAvia_act!L10*1000)</f>
        <v>85.275959973621028</v>
      </c>
      <c r="M34" s="74">
        <f>IF(M14=0,"",M14/TrAvia_act!M10*1000)</f>
        <v>96.697345631225545</v>
      </c>
      <c r="N34" s="74">
        <f>IF(N14=0,"",N14/TrAvia_act!N10*1000)</f>
        <v>87.790515172197118</v>
      </c>
      <c r="O34" s="74">
        <f>IF(O14=0,"",O14/TrAvia_act!O10*1000)</f>
        <v>88.7721719691678</v>
      </c>
      <c r="P34" s="74">
        <f>IF(P14=0,"",P14/TrAvia_act!P10*1000)</f>
        <v>81.148631515006187</v>
      </c>
      <c r="Q34" s="74">
        <f>IF(Q14=0,"",Q14/TrAvia_act!Q10*1000)</f>
        <v>83.185814956526841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4872.131759281996</v>
      </c>
      <c r="C37" s="134">
        <f>IF(C8=0,"",1000000*C8/TrAvia_act!C22)</f>
        <v>4622.0520854321521</v>
      </c>
      <c r="D37" s="134">
        <f>IF(D8=0,"",1000000*D8/TrAvia_act!D22)</f>
        <v>4807.5996374633296</v>
      </c>
      <c r="E37" s="134">
        <f>IF(E8=0,"",1000000*E8/TrAvia_act!E22)</f>
        <v>4712.9351849764635</v>
      </c>
      <c r="F37" s="134">
        <f>IF(F8=0,"",1000000*F8/TrAvia_act!F22)</f>
        <v>5429.5289937382258</v>
      </c>
      <c r="G37" s="134">
        <f>IF(G8=0,"",1000000*G8/TrAvia_act!G22)</f>
        <v>4281.3493070644345</v>
      </c>
      <c r="H37" s="134">
        <f>IF(H8=0,"",1000000*H8/TrAvia_act!H22)</f>
        <v>4495.2434774882622</v>
      </c>
      <c r="I37" s="134">
        <f>IF(I8=0,"",1000000*I8/TrAvia_act!I22)</f>
        <v>4275.8852169345191</v>
      </c>
      <c r="J37" s="134">
        <f>IF(J8=0,"",1000000*J8/TrAvia_act!J22)</f>
        <v>4088.6143849187397</v>
      </c>
      <c r="K37" s="134">
        <f>IF(K8=0,"",1000000*K8/TrAvia_act!K22)</f>
        <v>4069.6160226548172</v>
      </c>
      <c r="L37" s="134">
        <f>IF(L8=0,"",1000000*L8/TrAvia_act!L22)</f>
        <v>4230.0607131095676</v>
      </c>
      <c r="M37" s="134">
        <f>IF(M8=0,"",1000000*M8/TrAvia_act!M22)</f>
        <v>4792.1896107572238</v>
      </c>
      <c r="N37" s="134">
        <f>IF(N8=0,"",1000000*N8/TrAvia_act!N22)</f>
        <v>4376.4778327159265</v>
      </c>
      <c r="O37" s="134">
        <f>IF(O8=0,"",1000000*O8/TrAvia_act!O22)</f>
        <v>4364.4474377256556</v>
      </c>
      <c r="P37" s="134">
        <f>IF(P8=0,"",1000000*P8/TrAvia_act!P22)</f>
        <v>4172.6972165750967</v>
      </c>
      <c r="Q37" s="134">
        <f>IF(Q8=0,"",1000000*Q8/TrAvia_act!Q22)</f>
        <v>4132.9001872220933</v>
      </c>
    </row>
    <row r="38" spans="1:17" ht="11.45" customHeight="1" x14ac:dyDescent="0.25">
      <c r="A38" s="116" t="s">
        <v>23</v>
      </c>
      <c r="B38" s="77" t="str">
        <f>IF(B9=0,"",1000000*B9/TrAvia_act!B23)</f>
        <v/>
      </c>
      <c r="C38" s="77" t="str">
        <f>IF(C9=0,"",1000000*C9/TrAvia_act!C23)</f>
        <v/>
      </c>
      <c r="D38" s="77" t="str">
        <f>IF(D9=0,"",1000000*D9/TrAvia_act!D23)</f>
        <v/>
      </c>
      <c r="E38" s="77" t="str">
        <f>IF(E9=0,"",1000000*E9/TrAvia_act!E23)</f>
        <v/>
      </c>
      <c r="F38" s="77" t="str">
        <f>IF(F9=0,"",1000000*F9/TrAvia_act!F23)</f>
        <v/>
      </c>
      <c r="G38" s="77" t="str">
        <f>IF(G9=0,"",1000000*G9/TrAvia_act!G23)</f>
        <v/>
      </c>
      <c r="H38" s="77" t="str">
        <f>IF(H9=0,"",1000000*H9/TrAvia_act!H23)</f>
        <v/>
      </c>
      <c r="I38" s="77" t="str">
        <f>IF(I9=0,"",1000000*I9/TrAvia_act!I23)</f>
        <v/>
      </c>
      <c r="J38" s="77" t="str">
        <f>IF(J9=0,"",1000000*J9/TrAvia_act!J23)</f>
        <v/>
      </c>
      <c r="K38" s="77" t="str">
        <f>IF(K9=0,"",1000000*K9/TrAvia_act!K23)</f>
        <v/>
      </c>
      <c r="L38" s="77" t="str">
        <f>IF(L9=0,"",1000000*L9/TrAvia_act!L23)</f>
        <v/>
      </c>
      <c r="M38" s="77" t="str">
        <f>IF(M9=0,"",1000000*M9/TrAvia_act!M23)</f>
        <v/>
      </c>
      <c r="N38" s="77" t="str">
        <f>IF(N9=0,"",1000000*N9/TrAvia_act!N23)</f>
        <v/>
      </c>
      <c r="O38" s="77" t="str">
        <f>IF(O9=0,"",1000000*O9/TrAvia_act!O23)</f>
        <v/>
      </c>
      <c r="P38" s="77" t="str">
        <f>IF(P9=0,"",1000000*P9/TrAvia_act!P23)</f>
        <v/>
      </c>
      <c r="Q38" s="77" t="str">
        <f>IF(Q9=0,"",1000000*Q9/TrAvia_act!Q23)</f>
        <v/>
      </c>
    </row>
    <row r="39" spans="1:17" ht="11.45" customHeight="1" x14ac:dyDescent="0.25">
      <c r="A39" s="116" t="s">
        <v>127</v>
      </c>
      <c r="B39" s="77">
        <f>IF(B10=0,"",1000000*B10/TrAvia_act!B24)</f>
        <v>4684.6692947932588</v>
      </c>
      <c r="C39" s="77">
        <f>IF(C10=0,"",1000000*C10/TrAvia_act!C24)</f>
        <v>4525.1077651176374</v>
      </c>
      <c r="D39" s="77">
        <f>IF(D10=0,"",1000000*D10/TrAvia_act!D24)</f>
        <v>4625.513319005735</v>
      </c>
      <c r="E39" s="77">
        <f>IF(E10=0,"",1000000*E10/TrAvia_act!E24)</f>
        <v>4473.7530704368401</v>
      </c>
      <c r="F39" s="77">
        <f>IF(F10=0,"",1000000*F10/TrAvia_act!F24)</f>
        <v>5175.463635388136</v>
      </c>
      <c r="G39" s="77">
        <f>IF(G10=0,"",1000000*G10/TrAvia_act!G24)</f>
        <v>4078.2777748429912</v>
      </c>
      <c r="H39" s="77">
        <f>IF(H10=0,"",1000000*H10/TrAvia_act!H24)</f>
        <v>4269.4849065986909</v>
      </c>
      <c r="I39" s="77">
        <f>IF(I10=0,"",1000000*I10/TrAvia_act!I24)</f>
        <v>4053.262918704444</v>
      </c>
      <c r="J39" s="77">
        <f>IF(J10=0,"",1000000*J10/TrAvia_act!J24)</f>
        <v>3840.8716562946775</v>
      </c>
      <c r="K39" s="77">
        <f>IF(K10=0,"",1000000*K10/TrAvia_act!K24)</f>
        <v>3839.0090504757281</v>
      </c>
      <c r="L39" s="77">
        <f>IF(L10=0,"",1000000*L10/TrAvia_act!L24)</f>
        <v>3990.9271555381479</v>
      </c>
      <c r="M39" s="77">
        <f>IF(M10=0,"",1000000*M10/TrAvia_act!M24)</f>
        <v>4554.9437063842988</v>
      </c>
      <c r="N39" s="77">
        <f>IF(N10=0,"",1000000*N10/TrAvia_act!N24)</f>
        <v>4124.0493075943959</v>
      </c>
      <c r="O39" s="77">
        <f>IF(O10=0,"",1000000*O10/TrAvia_act!O24)</f>
        <v>4044.7155814847997</v>
      </c>
      <c r="P39" s="77">
        <f>IF(P10=0,"",1000000*P10/TrAvia_act!P24)</f>
        <v>3832.2086684284186</v>
      </c>
      <c r="Q39" s="77">
        <f>IF(Q10=0,"",1000000*Q10/TrAvia_act!Q24)</f>
        <v>3810.6054575101421</v>
      </c>
    </row>
    <row r="40" spans="1:17" ht="11.45" customHeight="1" x14ac:dyDescent="0.25">
      <c r="A40" s="116" t="s">
        <v>125</v>
      </c>
      <c r="B40" s="77">
        <f>IF(B11=0,"",1000000*B11/TrAvia_act!B25)</f>
        <v>7357.766573478827</v>
      </c>
      <c r="C40" s="77">
        <f>IF(C11=0,"",1000000*C11/TrAvia_act!C25)</f>
        <v>5803.7961907619756</v>
      </c>
      <c r="D40" s="77">
        <f>IF(D11=0,"",1000000*D11/TrAvia_act!D25)</f>
        <v>5916.9803594870855</v>
      </c>
      <c r="E40" s="77">
        <f>IF(E11=0,"",1000000*E11/TrAvia_act!E25)</f>
        <v>5621.1928711983328</v>
      </c>
      <c r="F40" s="77">
        <f>IF(F11=0,"",1000000*F11/TrAvia_act!F25)</f>
        <v>6814.6407866994805</v>
      </c>
      <c r="G40" s="77">
        <f>IF(G11=0,"",1000000*G11/TrAvia_act!G25)</f>
        <v>5383.3280877010548</v>
      </c>
      <c r="H40" s="77">
        <f>IF(H11=0,"",1000000*H11/TrAvia_act!H25)</f>
        <v>5661.1898357808641</v>
      </c>
      <c r="I40" s="77">
        <f>IF(I11=0,"",1000000*I11/TrAvia_act!I25)</f>
        <v>5352.000064057188</v>
      </c>
      <c r="J40" s="77">
        <f>IF(J11=0,"",1000000*J11/TrAvia_act!J25)</f>
        <v>5237.5129943910342</v>
      </c>
      <c r="K40" s="77">
        <f>IF(K11=0,"",1000000*K11/TrAvia_act!K25)</f>
        <v>5204.7028935698809</v>
      </c>
      <c r="L40" s="77">
        <f>IF(L11=0,"",1000000*L11/TrAvia_act!L25)</f>
        <v>5260.0224880112764</v>
      </c>
      <c r="M40" s="77">
        <f>IF(M11=0,"",1000000*M11/TrAvia_act!M25)</f>
        <v>5778.6147766513077</v>
      </c>
      <c r="N40" s="77">
        <f>IF(N11=0,"",1000000*N11/TrAvia_act!N25)</f>
        <v>5302.2446404935217</v>
      </c>
      <c r="O40" s="77">
        <f>IF(O11=0,"",1000000*O11/TrAvia_act!O25)</f>
        <v>5247.1415490852032</v>
      </c>
      <c r="P40" s="77">
        <f>IF(P11=0,"",1000000*P11/TrAvia_act!P25)</f>
        <v>5011.7081907397787</v>
      </c>
      <c r="Q40" s="77">
        <f>IF(Q11=0,"",1000000*Q11/TrAvia_act!Q25)</f>
        <v>5074.9056372868245</v>
      </c>
    </row>
    <row r="41" spans="1:17" ht="11.45" customHeight="1" x14ac:dyDescent="0.25">
      <c r="A41" s="128" t="s">
        <v>18</v>
      </c>
      <c r="B41" s="133">
        <f>IF(B12=0,"",1000000*B12/TrAvia_act!B26)</f>
        <v>7960.4243247262411</v>
      </c>
      <c r="C41" s="133">
        <f>IF(C12=0,"",1000000*C12/TrAvia_act!C26)</f>
        <v>6962.0267643044208</v>
      </c>
      <c r="D41" s="133">
        <f>IF(D12=0,"",1000000*D12/TrAvia_act!D26)</f>
        <v>6658.0789600492781</v>
      </c>
      <c r="E41" s="133">
        <f>IF(E12=0,"",1000000*E12/TrAvia_act!E26)</f>
        <v>6500.9836055433516</v>
      </c>
      <c r="F41" s="133">
        <f>IF(F12=0,"",1000000*F12/TrAvia_act!F26)</f>
        <v>6980.5640134033429</v>
      </c>
      <c r="G41" s="133">
        <f>IF(G12=0,"",1000000*G12/TrAvia_act!G26)</f>
        <v>5340.4844769008059</v>
      </c>
      <c r="H41" s="133">
        <f>IF(H12=0,"",1000000*H12/TrAvia_act!H26)</f>
        <v>5221.6179636596244</v>
      </c>
      <c r="I41" s="133">
        <f>IF(I12=0,"",1000000*I12/TrAvia_act!I26)</f>
        <v>4845.6475829819692</v>
      </c>
      <c r="J41" s="133">
        <f>IF(J12=0,"",1000000*J12/TrAvia_act!J26)</f>
        <v>4788.487574969854</v>
      </c>
      <c r="K41" s="133">
        <f>IF(K12=0,"",1000000*K12/TrAvia_act!K26)</f>
        <v>4642.9188856596538</v>
      </c>
      <c r="L41" s="133">
        <f>IF(L12=0,"",1000000*L12/TrAvia_act!L26)</f>
        <v>4855.6026324110508</v>
      </c>
      <c r="M41" s="133">
        <f>IF(M12=0,"",1000000*M12/TrAvia_act!M26)</f>
        <v>4488.5501832229129</v>
      </c>
      <c r="N41" s="133">
        <f>IF(N12=0,"",1000000*N12/TrAvia_act!N26)</f>
        <v>4018.5965584397904</v>
      </c>
      <c r="O41" s="133">
        <f>IF(O12=0,"",1000000*O12/TrAvia_act!O26)</f>
        <v>3922.1198382001912</v>
      </c>
      <c r="P41" s="133">
        <f>IF(P12=0,"",1000000*P12/TrAvia_act!P26)</f>
        <v>3620.0475812508307</v>
      </c>
      <c r="Q41" s="133">
        <f>IF(Q12=0,"",1000000*Q12/TrAvia_act!Q26)</f>
        <v>3630.9503035469024</v>
      </c>
    </row>
    <row r="42" spans="1:17" ht="11.45" customHeight="1" x14ac:dyDescent="0.25">
      <c r="A42" s="95" t="s">
        <v>126</v>
      </c>
      <c r="B42" s="75">
        <f>IF(B13=0,"",1000000*B13/TrAvia_act!B27)</f>
        <v>7920.0611064886662</v>
      </c>
      <c r="C42" s="75">
        <f>IF(C13=0,"",1000000*C13/TrAvia_act!C27)</f>
        <v>6861.1402981949568</v>
      </c>
      <c r="D42" s="75">
        <f>IF(D13=0,"",1000000*D13/TrAvia_act!D27)</f>
        <v>6491.2726786746143</v>
      </c>
      <c r="E42" s="75">
        <f>IF(E13=0,"",1000000*E13/TrAvia_act!E27)</f>
        <v>6375.3190049567511</v>
      </c>
      <c r="F42" s="75">
        <f>IF(F13=0,"",1000000*F13/TrAvia_act!F27)</f>
        <v>6763.086100243665</v>
      </c>
      <c r="G42" s="75">
        <f>IF(G13=0,"",1000000*G13/TrAvia_act!G27)</f>
        <v>5198.7590795108727</v>
      </c>
      <c r="H42" s="75">
        <f>IF(H13=0,"",1000000*H13/TrAvia_act!H27)</f>
        <v>4967.4174635537456</v>
      </c>
      <c r="I42" s="75">
        <f>IF(I13=0,"",1000000*I13/TrAvia_act!I27)</f>
        <v>4598.8235526938133</v>
      </c>
      <c r="J42" s="75">
        <f>IF(J13=0,"",1000000*J13/TrAvia_act!J27)</f>
        <v>4594.4192958544154</v>
      </c>
      <c r="K42" s="75">
        <f>IF(K13=0,"",1000000*K13/TrAvia_act!K27)</f>
        <v>4479.9594781267242</v>
      </c>
      <c r="L42" s="75">
        <f>IF(L13=0,"",1000000*L13/TrAvia_act!L27)</f>
        <v>4618.3570381138134</v>
      </c>
      <c r="M42" s="75">
        <f>IF(M13=0,"",1000000*M13/TrAvia_act!M27)</f>
        <v>4146.4138704414936</v>
      </c>
      <c r="N42" s="75">
        <f>IF(N13=0,"",1000000*N13/TrAvia_act!N27)</f>
        <v>3629.9228562354269</v>
      </c>
      <c r="O42" s="75">
        <f>IF(O13=0,"",1000000*O13/TrAvia_act!O27)</f>
        <v>3454.5794725594701</v>
      </c>
      <c r="P42" s="75">
        <f>IF(P13=0,"",1000000*P13/TrAvia_act!P27)</f>
        <v>3160.2218600416704</v>
      </c>
      <c r="Q42" s="75">
        <f>IF(Q13=0,"",1000000*Q13/TrAvia_act!Q27)</f>
        <v>3105.3842684309179</v>
      </c>
    </row>
    <row r="43" spans="1:17" ht="11.45" customHeight="1" x14ac:dyDescent="0.25">
      <c r="A43" s="93" t="s">
        <v>125</v>
      </c>
      <c r="B43" s="74">
        <f>IF(B14=0,"",1000000*B14/TrAvia_act!B28)</f>
        <v>8249.4338873555098</v>
      </c>
      <c r="C43" s="74">
        <f>IF(C14=0,"",1000000*C14/TrAvia_act!C28)</f>
        <v>7571.82940389941</v>
      </c>
      <c r="D43" s="74">
        <f>IF(D14=0,"",1000000*D14/TrAvia_act!D28)</f>
        <v>7725.0288939640432</v>
      </c>
      <c r="E43" s="74">
        <f>IF(E14=0,"",1000000*E14/TrAvia_act!E28)</f>
        <v>7371.4814347723814</v>
      </c>
      <c r="F43" s="74">
        <f>IF(F14=0,"",1000000*F14/TrAvia_act!F28)</f>
        <v>8615.5786858327247</v>
      </c>
      <c r="G43" s="74">
        <f>IF(G14=0,"",1000000*G14/TrAvia_act!G28)</f>
        <v>6741.8810636795788</v>
      </c>
      <c r="H43" s="74">
        <f>IF(H14=0,"",1000000*H14/TrAvia_act!H28)</f>
        <v>7420.6540360041354</v>
      </c>
      <c r="I43" s="74">
        <f>IF(I14=0,"",1000000*I14/TrAvia_act!I28)</f>
        <v>7366.4375181184332</v>
      </c>
      <c r="J43" s="74">
        <f>IF(J14=0,"",1000000*J14/TrAvia_act!J28)</f>
        <v>6844.128009167137</v>
      </c>
      <c r="K43" s="74">
        <f>IF(K14=0,"",1000000*K14/TrAvia_act!K28)</f>
        <v>6600.6045681552414</v>
      </c>
      <c r="L43" s="74">
        <f>IF(L14=0,"",1000000*L14/TrAvia_act!L28)</f>
        <v>7113.5834284847488</v>
      </c>
      <c r="M43" s="74">
        <f>IF(M14=0,"",1000000*M14/TrAvia_act!M28)</f>
        <v>7998.7120487055645</v>
      </c>
      <c r="N43" s="74">
        <f>IF(N14=0,"",1000000*N14/TrAvia_act!N28)</f>
        <v>7377.2734471436979</v>
      </c>
      <c r="O43" s="74">
        <f>IF(O14=0,"",1000000*O14/TrAvia_act!O28)</f>
        <v>7152.8762974029305</v>
      </c>
      <c r="P43" s="74">
        <f>IF(P14=0,"",1000000*P14/TrAvia_act!P28)</f>
        <v>6655.9729569534193</v>
      </c>
      <c r="Q43" s="74">
        <f>IF(Q14=0,"",1000000*Q14/TrAvia_act!Q28)</f>
        <v>6739.617489977617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0.95834904032790169</v>
      </c>
      <c r="C46" s="129">
        <f t="shared" si="5"/>
        <v>0.97331214209301475</v>
      </c>
      <c r="D46" s="129">
        <f t="shared" si="5"/>
        <v>0.97461090185178834</v>
      </c>
      <c r="E46" s="129">
        <f t="shared" si="5"/>
        <v>0.97712991257887449</v>
      </c>
      <c r="F46" s="129">
        <f t="shared" si="5"/>
        <v>0.96823236470528384</v>
      </c>
      <c r="G46" s="129">
        <f t="shared" si="5"/>
        <v>0.97287204992496568</v>
      </c>
      <c r="H46" s="129">
        <f t="shared" si="5"/>
        <v>0.96985840259957323</v>
      </c>
      <c r="I46" s="129">
        <f t="shared" si="5"/>
        <v>0.97214301561021632</v>
      </c>
      <c r="J46" s="129">
        <f t="shared" si="5"/>
        <v>0.9710756120330869</v>
      </c>
      <c r="K46" s="129">
        <f t="shared" si="5"/>
        <v>0.96752670063941482</v>
      </c>
      <c r="L46" s="129">
        <f t="shared" si="5"/>
        <v>0.97432135264754804</v>
      </c>
      <c r="M46" s="129">
        <f t="shared" si="5"/>
        <v>0.97862102916897831</v>
      </c>
      <c r="N46" s="129">
        <f t="shared" si="5"/>
        <v>0.97979814186382119</v>
      </c>
      <c r="O46" s="129">
        <f t="shared" si="5"/>
        <v>0.97769107303581326</v>
      </c>
      <c r="P46" s="129">
        <f t="shared" si="5"/>
        <v>0.98065943093447638</v>
      </c>
      <c r="Q46" s="129">
        <f t="shared" si="5"/>
        <v>0.9807660834708416</v>
      </c>
    </row>
    <row r="47" spans="1:17" ht="11.45" customHeight="1" x14ac:dyDescent="0.25">
      <c r="A47" s="116" t="s">
        <v>23</v>
      </c>
      <c r="B47" s="52">
        <f t="shared" ref="B47:Q47" si="6">IF(B9=0,0,B9/B$7)</f>
        <v>0</v>
      </c>
      <c r="C47" s="52">
        <f t="shared" si="6"/>
        <v>0</v>
      </c>
      <c r="D47" s="52">
        <f t="shared" si="6"/>
        <v>0</v>
      </c>
      <c r="E47" s="52">
        <f t="shared" si="6"/>
        <v>0</v>
      </c>
      <c r="F47" s="52">
        <f t="shared" si="6"/>
        <v>0</v>
      </c>
      <c r="G47" s="52">
        <f t="shared" si="6"/>
        <v>0</v>
      </c>
      <c r="H47" s="52">
        <f t="shared" si="6"/>
        <v>0</v>
      </c>
      <c r="I47" s="52">
        <f t="shared" si="6"/>
        <v>0</v>
      </c>
      <c r="J47" s="52">
        <f t="shared" si="6"/>
        <v>0</v>
      </c>
      <c r="K47" s="52">
        <f t="shared" si="6"/>
        <v>0</v>
      </c>
      <c r="L47" s="52">
        <f t="shared" si="6"/>
        <v>0</v>
      </c>
      <c r="M47" s="52">
        <f t="shared" si="6"/>
        <v>0</v>
      </c>
      <c r="N47" s="52">
        <f t="shared" si="6"/>
        <v>0</v>
      </c>
      <c r="O47" s="52">
        <f t="shared" si="6"/>
        <v>0</v>
      </c>
      <c r="P47" s="52">
        <f t="shared" si="6"/>
        <v>0</v>
      </c>
      <c r="Q47" s="52">
        <f t="shared" si="6"/>
        <v>0</v>
      </c>
    </row>
    <row r="48" spans="1:17" ht="11.45" customHeight="1" x14ac:dyDescent="0.25">
      <c r="A48" s="116" t="s">
        <v>127</v>
      </c>
      <c r="B48" s="52">
        <f t="shared" ref="B48:Q48" si="7">IF(B10=0,0,B10/B$7)</f>
        <v>0.85685273069423606</v>
      </c>
      <c r="C48" s="52">
        <f t="shared" si="7"/>
        <v>0.88065325168703645</v>
      </c>
      <c r="D48" s="52">
        <f t="shared" si="7"/>
        <v>0.80549007741047396</v>
      </c>
      <c r="E48" s="52">
        <f t="shared" si="7"/>
        <v>0.73419601433613979</v>
      </c>
      <c r="F48" s="52">
        <f t="shared" si="7"/>
        <v>0.77987614364369551</v>
      </c>
      <c r="G48" s="52">
        <f t="shared" si="7"/>
        <v>0.7825243193311211</v>
      </c>
      <c r="H48" s="52">
        <f t="shared" si="7"/>
        <v>0.771723989294816</v>
      </c>
      <c r="I48" s="52">
        <f t="shared" si="7"/>
        <v>0.76356543203532601</v>
      </c>
      <c r="J48" s="52">
        <f t="shared" si="7"/>
        <v>0.75041844770094213</v>
      </c>
      <c r="K48" s="52">
        <f t="shared" si="7"/>
        <v>0.75858527684150867</v>
      </c>
      <c r="L48" s="52">
        <f t="shared" si="7"/>
        <v>0.7460299804462881</v>
      </c>
      <c r="M48" s="52">
        <f t="shared" si="7"/>
        <v>0.7498303510263753</v>
      </c>
      <c r="N48" s="52">
        <f t="shared" si="7"/>
        <v>0.72547096409553191</v>
      </c>
      <c r="O48" s="52">
        <f t="shared" si="7"/>
        <v>0.66513875465294647</v>
      </c>
      <c r="P48" s="52">
        <f t="shared" si="7"/>
        <v>0.64064930314961743</v>
      </c>
      <c r="Q48" s="52">
        <f t="shared" si="7"/>
        <v>0.6737638765449796</v>
      </c>
    </row>
    <row r="49" spans="1:17" ht="11.45" customHeight="1" x14ac:dyDescent="0.25">
      <c r="A49" s="116" t="s">
        <v>125</v>
      </c>
      <c r="B49" s="52">
        <f t="shared" ref="B49:Q49" si="8">IF(B11=0,0,B11/B$7)</f>
        <v>0.10149630963366572</v>
      </c>
      <c r="C49" s="52">
        <f t="shared" si="8"/>
        <v>9.2658890405978245E-2</v>
      </c>
      <c r="D49" s="52">
        <f t="shared" si="8"/>
        <v>0.16912082444131432</v>
      </c>
      <c r="E49" s="52">
        <f t="shared" si="8"/>
        <v>0.2429338982427347</v>
      </c>
      <c r="F49" s="52">
        <f t="shared" si="8"/>
        <v>0.18835622106158828</v>
      </c>
      <c r="G49" s="52">
        <f t="shared" si="8"/>
        <v>0.19034773059384455</v>
      </c>
      <c r="H49" s="52">
        <f t="shared" si="8"/>
        <v>0.19813441330475728</v>
      </c>
      <c r="I49" s="52">
        <f t="shared" si="8"/>
        <v>0.20857758357489037</v>
      </c>
      <c r="J49" s="52">
        <f t="shared" si="8"/>
        <v>0.22065716433214483</v>
      </c>
      <c r="K49" s="52">
        <f t="shared" si="8"/>
        <v>0.20894142379790606</v>
      </c>
      <c r="L49" s="52">
        <f t="shared" si="8"/>
        <v>0.22829137220125992</v>
      </c>
      <c r="M49" s="52">
        <f t="shared" si="8"/>
        <v>0.2287906781426029</v>
      </c>
      <c r="N49" s="52">
        <f t="shared" si="8"/>
        <v>0.25432717776828934</v>
      </c>
      <c r="O49" s="52">
        <f t="shared" si="8"/>
        <v>0.31255231838286673</v>
      </c>
      <c r="P49" s="52">
        <f t="shared" si="8"/>
        <v>0.34001012778485895</v>
      </c>
      <c r="Q49" s="52">
        <f t="shared" si="8"/>
        <v>0.307002206925862</v>
      </c>
    </row>
    <row r="50" spans="1:17" ht="11.45" customHeight="1" x14ac:dyDescent="0.25">
      <c r="A50" s="128" t="s">
        <v>18</v>
      </c>
      <c r="B50" s="127">
        <f t="shared" ref="B50:Q50" si="9">IF(B12=0,0,B12/B$7)</f>
        <v>4.1650959672098344E-2</v>
      </c>
      <c r="C50" s="127">
        <f t="shared" si="9"/>
        <v>2.6687857906985211E-2</v>
      </c>
      <c r="D50" s="127">
        <f t="shared" si="9"/>
        <v>2.5389098148211706E-2</v>
      </c>
      <c r="E50" s="127">
        <f t="shared" si="9"/>
        <v>2.2870087421125538E-2</v>
      </c>
      <c r="F50" s="127">
        <f t="shared" si="9"/>
        <v>3.1767635294716191E-2</v>
      </c>
      <c r="G50" s="127">
        <f t="shared" si="9"/>
        <v>2.712795007503439E-2</v>
      </c>
      <c r="H50" s="127">
        <f t="shared" si="9"/>
        <v>3.0141597400426771E-2</v>
      </c>
      <c r="I50" s="127">
        <f t="shared" si="9"/>
        <v>2.7856984389783599E-2</v>
      </c>
      <c r="J50" s="127">
        <f t="shared" si="9"/>
        <v>2.8924387966913111E-2</v>
      </c>
      <c r="K50" s="127">
        <f t="shared" si="9"/>
        <v>3.2473299360585225E-2</v>
      </c>
      <c r="L50" s="127">
        <f t="shared" si="9"/>
        <v>2.5678647352452042E-2</v>
      </c>
      <c r="M50" s="127">
        <f t="shared" si="9"/>
        <v>2.1378970831021669E-2</v>
      </c>
      <c r="N50" s="127">
        <f t="shared" si="9"/>
        <v>2.020185813617878E-2</v>
      </c>
      <c r="O50" s="127">
        <f t="shared" si="9"/>
        <v>2.2308926964186765E-2</v>
      </c>
      <c r="P50" s="127">
        <f t="shared" si="9"/>
        <v>1.9340569065523665E-2</v>
      </c>
      <c r="Q50" s="127">
        <f t="shared" si="9"/>
        <v>1.9233916529158481E-2</v>
      </c>
    </row>
    <row r="51" spans="1:17" ht="11.45" customHeight="1" x14ac:dyDescent="0.25">
      <c r="A51" s="95" t="s">
        <v>126</v>
      </c>
      <c r="B51" s="48">
        <f t="shared" ref="B51:Q51" si="10">IF(B13=0,0,B13/B$7)</f>
        <v>3.6361503534038435E-2</v>
      </c>
      <c r="C51" s="48">
        <f t="shared" si="10"/>
        <v>2.2567526958916517E-2</v>
      </c>
      <c r="D51" s="48">
        <f t="shared" si="10"/>
        <v>2.1406362393991126E-2</v>
      </c>
      <c r="E51" s="48">
        <f t="shared" si="10"/>
        <v>1.9598742578514298E-2</v>
      </c>
      <c r="F51" s="48">
        <f t="shared" si="10"/>
        <v>2.7164672061273154E-2</v>
      </c>
      <c r="G51" s="48">
        <f t="shared" si="10"/>
        <v>2.3982630107116886E-2</v>
      </c>
      <c r="H51" s="48">
        <f t="shared" si="10"/>
        <v>2.570305548410071E-2</v>
      </c>
      <c r="I51" s="48">
        <f t="shared" si="10"/>
        <v>2.4080204185718802E-2</v>
      </c>
      <c r="J51" s="48">
        <f t="shared" si="10"/>
        <v>2.535813454412373E-2</v>
      </c>
      <c r="K51" s="48">
        <f t="shared" si="10"/>
        <v>2.8925733383430727E-2</v>
      </c>
      <c r="L51" s="48">
        <f t="shared" si="10"/>
        <v>2.2101756933001659E-2</v>
      </c>
      <c r="M51" s="48">
        <f t="shared" si="10"/>
        <v>1.7995362796054442E-2</v>
      </c>
      <c r="N51" s="48">
        <f t="shared" si="10"/>
        <v>1.6355288303461661E-2</v>
      </c>
      <c r="O51" s="48">
        <f t="shared" si="10"/>
        <v>1.7165460833374568E-2</v>
      </c>
      <c r="P51" s="48">
        <f t="shared" si="10"/>
        <v>1.4663010041807794E-2</v>
      </c>
      <c r="Q51" s="48">
        <f t="shared" si="10"/>
        <v>1.4070975462051487E-2</v>
      </c>
    </row>
    <row r="52" spans="1:17" ht="11.45" customHeight="1" x14ac:dyDescent="0.25">
      <c r="A52" s="93" t="s">
        <v>125</v>
      </c>
      <c r="B52" s="46">
        <f t="shared" ref="B52:Q52" si="11">IF(B14=0,0,B14/B$7)</f>
        <v>5.2894561380599121E-3</v>
      </c>
      <c r="C52" s="46">
        <f t="shared" si="11"/>
        <v>4.1203309480686932E-3</v>
      </c>
      <c r="D52" s="46">
        <f t="shared" si="11"/>
        <v>3.9827357542205812E-3</v>
      </c>
      <c r="E52" s="46">
        <f t="shared" si="11"/>
        <v>3.2713448426112419E-3</v>
      </c>
      <c r="F52" s="46">
        <f t="shared" si="11"/>
        <v>4.6029632334430338E-3</v>
      </c>
      <c r="G52" s="46">
        <f t="shared" si="11"/>
        <v>3.1453199679175024E-3</v>
      </c>
      <c r="H52" s="46">
        <f t="shared" si="11"/>
        <v>4.4385419163260626E-3</v>
      </c>
      <c r="I52" s="46">
        <f t="shared" si="11"/>
        <v>3.776780204064798E-3</v>
      </c>
      <c r="J52" s="46">
        <f t="shared" si="11"/>
        <v>3.5662534227893813E-3</v>
      </c>
      <c r="K52" s="46">
        <f t="shared" si="11"/>
        <v>3.5475659771544992E-3</v>
      </c>
      <c r="L52" s="46">
        <f t="shared" si="11"/>
        <v>3.5768904194503851E-3</v>
      </c>
      <c r="M52" s="46">
        <f t="shared" si="11"/>
        <v>3.3836080349672277E-3</v>
      </c>
      <c r="N52" s="46">
        <f t="shared" si="11"/>
        <v>3.8465698327171199E-3</v>
      </c>
      <c r="O52" s="46">
        <f t="shared" si="11"/>
        <v>5.1434661308121989E-3</v>
      </c>
      <c r="P52" s="46">
        <f t="shared" si="11"/>
        <v>4.6775590237158708E-3</v>
      </c>
      <c r="Q52" s="46">
        <f t="shared" si="11"/>
        <v>5.1629410671069943E-3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287.61096915164757</v>
      </c>
      <c r="C54" s="68">
        <f>IF(TrAvia_act!C39=0,"",(SUMPRODUCT(C56:C58,TrAvia_act!C14:C16)+SUMPRODUCT(C60:C61,TrAvia_act!C18:C19))/TrAvia_act!C12)</f>
        <v>274.04504155615035</v>
      </c>
      <c r="D54" s="68">
        <f>IF(TrAvia_act!D39=0,"",(SUMPRODUCT(D56:D58,TrAvia_act!D14:D16)+SUMPRODUCT(D60:D61,TrAvia_act!D18:D19))/TrAvia_act!D12)</f>
        <v>286.33425084914848</v>
      </c>
      <c r="E54" s="68">
        <f>IF(TrAvia_act!E39=0,"",(SUMPRODUCT(E56:E58,TrAvia_act!E14:E16)+SUMPRODUCT(E60:E61,TrAvia_act!E18:E19))/TrAvia_act!E12)</f>
        <v>288.38522510604008</v>
      </c>
      <c r="F54" s="68">
        <f>IF(TrAvia_act!F39=0,"",(SUMPRODUCT(F56:F58,TrAvia_act!F14:F16)+SUMPRODUCT(F60:F61,TrAvia_act!F18:F19))/TrAvia_act!F12)</f>
        <v>283.18656170830445</v>
      </c>
      <c r="G54" s="68">
        <f>IF(TrAvia_act!G39=0,"",(SUMPRODUCT(G56:G58,TrAvia_act!G14:G16)+SUMPRODUCT(G60:G61,TrAvia_act!G18:G19))/TrAvia_act!G12)</f>
        <v>280.45124868675202</v>
      </c>
      <c r="H54" s="68">
        <f>IF(TrAvia_act!H39=0,"",(SUMPRODUCT(H56:H58,TrAvia_act!H14:H16)+SUMPRODUCT(H60:H61,TrAvia_act!H18:H19))/TrAvia_act!H12)</f>
        <v>278.75711782163472</v>
      </c>
      <c r="I54" s="68">
        <f>IF(TrAvia_act!I39=0,"",(SUMPRODUCT(I56:I58,TrAvia_act!I14:I16)+SUMPRODUCT(I60:I61,TrAvia_act!I18:I19))/TrAvia_act!I12)</f>
        <v>280.21176193641872</v>
      </c>
      <c r="J54" s="68">
        <f>IF(TrAvia_act!J39=0,"",(SUMPRODUCT(J56:J58,TrAvia_act!J14:J16)+SUMPRODUCT(J60:J61,TrAvia_act!J18:J19))/TrAvia_act!J12)</f>
        <v>279.24205143302333</v>
      </c>
      <c r="K54" s="68">
        <f>IF(TrAvia_act!K39=0,"",(SUMPRODUCT(K56:K58,TrAvia_act!K14:K16)+SUMPRODUCT(K60:K61,TrAvia_act!K18:K19))/TrAvia_act!K12)</f>
        <v>277.97451389414186</v>
      </c>
      <c r="L54" s="68">
        <f>IF(TrAvia_act!L39=0,"",(SUMPRODUCT(L56:L58,TrAvia_act!L14:L16)+SUMPRODUCT(L60:L61,TrAvia_act!L18:L19))/TrAvia_act!L12)</f>
        <v>283.35640068321788</v>
      </c>
      <c r="M54" s="68">
        <f>IF(TrAvia_act!M39=0,"",(SUMPRODUCT(M56:M58,TrAvia_act!M14:M16)+SUMPRODUCT(M60:M61,TrAvia_act!M18:M19))/TrAvia_act!M12)</f>
        <v>282.99167926930869</v>
      </c>
      <c r="N54" s="68">
        <f>IF(TrAvia_act!N39=0,"",(SUMPRODUCT(N56:N58,TrAvia_act!N14:N16)+SUMPRODUCT(N60:N61,TrAvia_act!N18:N19))/TrAvia_act!N12)</f>
        <v>287.68110891550987</v>
      </c>
      <c r="O54" s="68">
        <f>IF(TrAvia_act!O39=0,"",(SUMPRODUCT(O56:O58,TrAvia_act!O14:O16)+SUMPRODUCT(O60:O61,TrAvia_act!O18:O19))/TrAvia_act!O12)</f>
        <v>295.52444815141649</v>
      </c>
      <c r="P54" s="68">
        <f>IF(TrAvia_act!P39=0,"",(SUMPRODUCT(P56:P58,TrAvia_act!P14:P16)+SUMPRODUCT(P60:P61,TrAvia_act!P18:P19))/TrAvia_act!P12)</f>
        <v>298.68459313486301</v>
      </c>
      <c r="Q54" s="68">
        <f>IF(TrAvia_act!Q39=0,"",(SUMPRODUCT(Q56:Q58,TrAvia_act!Q14:Q16)+SUMPRODUCT(Q60:Q61,TrAvia_act!Q18:Q19))/TrAvia_act!Q12)</f>
        <v>294.03270811618256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284.81885823072423</v>
      </c>
      <c r="C55" s="134">
        <f>IF(TrAvia_act!C40=0,"",SUMPRODUCT(C56:C58,TrAvia_act!C14:C16)/TrAvia_act!C13)</f>
        <v>271.96898950786738</v>
      </c>
      <c r="D55" s="134">
        <f>IF(TrAvia_act!D40=0,"",SUMPRODUCT(D56:D58,TrAvia_act!D14:D16)/TrAvia_act!D13)</f>
        <v>284.36750953606628</v>
      </c>
      <c r="E55" s="134">
        <f>IF(TrAvia_act!E40=0,"",SUMPRODUCT(E56:E58,TrAvia_act!E14:E16)/TrAvia_act!E13)</f>
        <v>286.82717696846015</v>
      </c>
      <c r="F55" s="134">
        <f>IF(TrAvia_act!F40=0,"",SUMPRODUCT(F56:F58,TrAvia_act!F14:F16)/TrAvia_act!F13)</f>
        <v>280.60161928972229</v>
      </c>
      <c r="G55" s="134">
        <f>IF(TrAvia_act!G40=0,"",SUMPRODUCT(G56:G58,TrAvia_act!G14:G16)/TrAvia_act!G13)</f>
        <v>278.27218078019393</v>
      </c>
      <c r="H55" s="134">
        <f>IF(TrAvia_act!H40=0,"",SUMPRODUCT(H56:H58,TrAvia_act!H14:H16)/TrAvia_act!H13)</f>
        <v>276.09454747415202</v>
      </c>
      <c r="I55" s="134">
        <f>IF(TrAvia_act!I40=0,"",SUMPRODUCT(I56:I58,TrAvia_act!I14:I16)/TrAvia_act!I13)</f>
        <v>277.75680535808516</v>
      </c>
      <c r="J55" s="134">
        <f>IF(TrAvia_act!J40=0,"",SUMPRODUCT(J56:J58,TrAvia_act!J14:J16)/TrAvia_act!J13)</f>
        <v>276.8834146804607</v>
      </c>
      <c r="K55" s="134">
        <f>IF(TrAvia_act!K40=0,"",SUMPRODUCT(K56:K58,TrAvia_act!K14:K16)/TrAvia_act!K13)</f>
        <v>275.40146875719</v>
      </c>
      <c r="L55" s="134">
        <f>IF(TrAvia_act!L40=0,"",SUMPRODUCT(L56:L58,TrAvia_act!L14:L16)/TrAvia_act!L13)</f>
        <v>281.55104235545957</v>
      </c>
      <c r="M55" s="134">
        <f>IF(TrAvia_act!M40=0,"",SUMPRODUCT(M56:M58,TrAvia_act!M14:M16)/TrAvia_act!M13)</f>
        <v>280.98873947835523</v>
      </c>
      <c r="N55" s="134">
        <f>IF(TrAvia_act!N40=0,"",SUMPRODUCT(N56:N58,TrAvia_act!N14:N16)/TrAvia_act!N13)</f>
        <v>285.8458774871504</v>
      </c>
      <c r="O55" s="134">
        <f>IF(TrAvia_act!O40=0,"",SUMPRODUCT(O56:O58,TrAvia_act!O14:O16)/TrAvia_act!O13)</f>
        <v>293.61257149847614</v>
      </c>
      <c r="P55" s="134">
        <f>IF(TrAvia_act!P40=0,"",SUMPRODUCT(P56:P58,TrAvia_act!P14:P16)/TrAvia_act!P13)</f>
        <v>297.03305603230672</v>
      </c>
      <c r="Q55" s="134">
        <f>IF(TrAvia_act!Q40=0,"",SUMPRODUCT(Q56:Q58,TrAvia_act!Q14:Q16)/TrAvia_act!Q13)</f>
        <v>292.39479685428728</v>
      </c>
    </row>
    <row r="56" spans="1:17" ht="11.45" customHeight="1" x14ac:dyDescent="0.25">
      <c r="A56" s="116" t="s">
        <v>23</v>
      </c>
      <c r="B56" s="77" t="s">
        <v>181</v>
      </c>
      <c r="C56" s="77" t="s">
        <v>181</v>
      </c>
      <c r="D56" s="77" t="s">
        <v>181</v>
      </c>
      <c r="E56" s="77" t="s">
        <v>181</v>
      </c>
      <c r="F56" s="77" t="s">
        <v>181</v>
      </c>
      <c r="G56" s="77" t="s">
        <v>181</v>
      </c>
      <c r="H56" s="77" t="s">
        <v>181</v>
      </c>
      <c r="I56" s="77" t="s">
        <v>181</v>
      </c>
      <c r="J56" s="77" t="s">
        <v>181</v>
      </c>
      <c r="K56" s="77" t="s">
        <v>181</v>
      </c>
      <c r="L56" s="77" t="s">
        <v>181</v>
      </c>
      <c r="M56" s="77" t="s">
        <v>181</v>
      </c>
      <c r="N56" s="77" t="s">
        <v>181</v>
      </c>
      <c r="O56" s="77" t="s">
        <v>181</v>
      </c>
      <c r="P56" s="77" t="s">
        <v>181</v>
      </c>
      <c r="Q56" s="77" t="s">
        <v>181</v>
      </c>
    </row>
    <row r="57" spans="1:17" ht="11.45" customHeight="1" x14ac:dyDescent="0.25">
      <c r="A57" s="116" t="s">
        <v>127</v>
      </c>
      <c r="B57" s="77">
        <v>273.21311766137785</v>
      </c>
      <c r="C57" s="77">
        <v>264.12664909510022</v>
      </c>
      <c r="D57" s="77">
        <v>270.58604551485865</v>
      </c>
      <c r="E57" s="77">
        <v>267.03361969147051</v>
      </c>
      <c r="F57" s="77">
        <v>264.44296833204464</v>
      </c>
      <c r="G57" s="77">
        <v>261.75581715233551</v>
      </c>
      <c r="H57" s="77">
        <v>258.61121373763251</v>
      </c>
      <c r="I57" s="77">
        <v>260.48768459748527</v>
      </c>
      <c r="J57" s="77">
        <v>257.58602404012379</v>
      </c>
      <c r="K57" s="77">
        <v>256.36636057931509</v>
      </c>
      <c r="L57" s="77">
        <v>260.62910862781445</v>
      </c>
      <c r="M57" s="77">
        <v>261.74659612400603</v>
      </c>
      <c r="N57" s="77">
        <v>263.67669455843486</v>
      </c>
      <c r="O57" s="77">
        <v>264.51105168733784</v>
      </c>
      <c r="P57" s="77">
        <v>264.88468536130131</v>
      </c>
      <c r="Q57" s="77">
        <v>263.05118979812852</v>
      </c>
    </row>
    <row r="58" spans="1:17" ht="11.45" customHeight="1" x14ac:dyDescent="0.25">
      <c r="A58" s="116" t="s">
        <v>125</v>
      </c>
      <c r="B58" s="77">
        <v>444.0677842499519</v>
      </c>
      <c r="C58" s="77">
        <v>378.89048175144342</v>
      </c>
      <c r="D58" s="77">
        <v>375.44177082226298</v>
      </c>
      <c r="E58" s="77">
        <v>369.63095370005817</v>
      </c>
      <c r="F58" s="77">
        <v>375.63752373171496</v>
      </c>
      <c r="G58" s="77">
        <v>375.7383078128891</v>
      </c>
      <c r="H58" s="77">
        <v>374.78069482161095</v>
      </c>
      <c r="I58" s="77">
        <v>366.77029108430145</v>
      </c>
      <c r="J58" s="77">
        <v>371.5448273565753</v>
      </c>
      <c r="K58" s="77">
        <v>377.04103072183932</v>
      </c>
      <c r="L58" s="77">
        <v>381.67543502328493</v>
      </c>
      <c r="M58" s="77">
        <v>370.1766836800615</v>
      </c>
      <c r="N58" s="77">
        <v>376.02934851229242</v>
      </c>
      <c r="O58" s="77">
        <v>383.37245557336001</v>
      </c>
      <c r="P58" s="77">
        <v>385.09769031512019</v>
      </c>
      <c r="Q58" s="77">
        <v>387.18341707899265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371.37941396266206</v>
      </c>
      <c r="C59" s="133">
        <f>IF(TrAvia_act!C44=0,"",SUMPRODUCT(C60:C61,TrAvia_act!C18:C19)/TrAvia_act!C17)</f>
        <v>379.77013690204848</v>
      </c>
      <c r="D59" s="133">
        <f>IF(TrAvia_act!D44=0,"",SUMPRODUCT(D60:D61,TrAvia_act!D18:D19)/TrAvia_act!D17)</f>
        <v>389.83129845260976</v>
      </c>
      <c r="E59" s="133">
        <f>IF(TrAvia_act!E44=0,"",SUMPRODUCT(E60:E61,TrAvia_act!E18:E19)/TrAvia_act!E17)</f>
        <v>375.54263247774963</v>
      </c>
      <c r="F59" s="133">
        <f>IF(TrAvia_act!F44=0,"",SUMPRODUCT(F60:F61,TrAvia_act!F18:F19)/TrAvia_act!F17)</f>
        <v>393.73741300913366</v>
      </c>
      <c r="G59" s="133">
        <f>IF(TrAvia_act!G44=0,"",SUMPRODUCT(G60:G61,TrAvia_act!G18:G19)/TrAvia_act!G17)</f>
        <v>389.96384165089643</v>
      </c>
      <c r="H59" s="133">
        <f>IF(TrAvia_act!H44=0,"",SUMPRODUCT(H60:H61,TrAvia_act!H18:H19)/TrAvia_act!H17)</f>
        <v>404.17303758832799</v>
      </c>
      <c r="I59" s="133">
        <f>IF(TrAvia_act!I44=0,"",SUMPRODUCT(I60:I61,TrAvia_act!I18:I19)/TrAvia_act!I17)</f>
        <v>405.18978647221451</v>
      </c>
      <c r="J59" s="133">
        <f>IF(TrAvia_act!J44=0,"",SUMPRODUCT(J60:J61,TrAvia_act!J18:J19)/TrAvia_act!J17)</f>
        <v>391.09060476084534</v>
      </c>
      <c r="K59" s="133">
        <f>IF(TrAvia_act!K44=0,"",SUMPRODUCT(K60:K61,TrAvia_act!K18:K19)/TrAvia_act!K17)</f>
        <v>385.20203577734753</v>
      </c>
      <c r="L59" s="133">
        <f>IF(TrAvia_act!L44=0,"",SUMPRODUCT(L60:L61,TrAvia_act!L18:L19)/TrAvia_act!L17)</f>
        <v>374.46173234913044</v>
      </c>
      <c r="M59" s="133">
        <f>IF(TrAvia_act!M44=0,"",SUMPRODUCT(M60:M61,TrAvia_act!M18:M19)/TrAvia_act!M17)</f>
        <v>420.05108215843813</v>
      </c>
      <c r="N59" s="133">
        <f>IF(TrAvia_act!N44=0,"",SUMPRODUCT(N60:N61,TrAvia_act!N18:N19)/TrAvia_act!N17)</f>
        <v>417.77053841368939</v>
      </c>
      <c r="O59" s="133">
        <f>IF(TrAvia_act!O44=0,"",SUMPRODUCT(O60:O61,TrAvia_act!O18:O19)/TrAvia_act!O17)</f>
        <v>413.53485644842459</v>
      </c>
      <c r="P59" s="133">
        <f>IF(TrAvia_act!P44=0,"",SUMPRODUCT(P60:P61,TrAvia_act!P18:P19)/TrAvia_act!P17)</f>
        <v>415.95140109918503</v>
      </c>
      <c r="Q59" s="133">
        <f>IF(TrAvia_act!Q44=0,"",SUMPRODUCT(Q60:Q61,TrAvia_act!Q18:Q19)/TrAvia_act!Q17)</f>
        <v>411.60276346841539</v>
      </c>
    </row>
    <row r="60" spans="1:17" ht="11.45" customHeight="1" x14ac:dyDescent="0.25">
      <c r="A60" s="95" t="s">
        <v>126</v>
      </c>
      <c r="B60" s="75">
        <v>359.33325926475555</v>
      </c>
      <c r="C60" s="75">
        <v>365.79632331644268</v>
      </c>
      <c r="D60" s="75">
        <v>376.99439174193088</v>
      </c>
      <c r="E60" s="75">
        <v>363.30145407486276</v>
      </c>
      <c r="F60" s="75">
        <v>384.02752071958213</v>
      </c>
      <c r="G60" s="75">
        <v>382.46108726585817</v>
      </c>
      <c r="H60" s="75">
        <v>399.61298870912412</v>
      </c>
      <c r="I60" s="75">
        <v>403.60678011722814</v>
      </c>
      <c r="J60" s="75">
        <v>387.32444322069631</v>
      </c>
      <c r="K60" s="75">
        <v>381.12469328026913</v>
      </c>
      <c r="L60" s="75">
        <v>370.6579257576218</v>
      </c>
      <c r="M60" s="75">
        <v>425.46928994550404</v>
      </c>
      <c r="N60" s="75">
        <v>426.0519718129454</v>
      </c>
      <c r="O60" s="75">
        <v>423.24519794437458</v>
      </c>
      <c r="P60" s="75">
        <v>426.02036535113302</v>
      </c>
      <c r="Q60" s="75">
        <v>425.34389248254428</v>
      </c>
    </row>
    <row r="61" spans="1:17" ht="11.45" customHeight="1" x14ac:dyDescent="0.25">
      <c r="A61" s="93" t="s">
        <v>125</v>
      </c>
      <c r="B61" s="74">
        <v>482.59466574544325</v>
      </c>
      <c r="C61" s="74">
        <v>480.25462808361146</v>
      </c>
      <c r="D61" s="74">
        <v>477.15849939936732</v>
      </c>
      <c r="E61" s="74">
        <v>470.52436589515941</v>
      </c>
      <c r="F61" s="74">
        <v>462.79430538392143</v>
      </c>
      <c r="G61" s="74">
        <v>458.5529102224325</v>
      </c>
      <c r="H61" s="74">
        <v>432.77081599170197</v>
      </c>
      <c r="I61" s="74">
        <v>415.58227798404357</v>
      </c>
      <c r="J61" s="74">
        <v>420.13899938588679</v>
      </c>
      <c r="K61" s="74">
        <v>422.01417374131677</v>
      </c>
      <c r="L61" s="74">
        <v>399.81446651885835</v>
      </c>
      <c r="M61" s="74">
        <v>393.40646472523548</v>
      </c>
      <c r="N61" s="74">
        <v>385.87878353027145</v>
      </c>
      <c r="O61" s="74">
        <v>384.12363400300922</v>
      </c>
      <c r="P61" s="74">
        <v>387.2594354543553</v>
      </c>
      <c r="Q61" s="74">
        <v>378.29539591209567</v>
      </c>
    </row>
    <row r="63" spans="1:17" ht="11.45" customHeight="1" x14ac:dyDescent="0.25">
      <c r="A63" s="27" t="s">
        <v>141</v>
      </c>
      <c r="B63" s="26">
        <f t="shared" ref="B63:Q63" si="12">IF(B7=0,"",B18/B54)</f>
        <v>1.3836269814938826</v>
      </c>
      <c r="C63" s="26">
        <f t="shared" si="12"/>
        <v>1.2791485658070567</v>
      </c>
      <c r="D63" s="26">
        <f t="shared" si="12"/>
        <v>1.3160726080200948</v>
      </c>
      <c r="E63" s="26">
        <f t="shared" si="12"/>
        <v>1.2699384674232455</v>
      </c>
      <c r="F63" s="26">
        <f t="shared" si="12"/>
        <v>1.5149438061372393</v>
      </c>
      <c r="G63" s="26">
        <f t="shared" si="12"/>
        <v>1.1964316636739387</v>
      </c>
      <c r="H63" s="26">
        <f t="shared" si="12"/>
        <v>1.2614005928245662</v>
      </c>
      <c r="I63" s="26">
        <f t="shared" si="12"/>
        <v>1.2185531720235472</v>
      </c>
      <c r="J63" s="26">
        <f t="shared" si="12"/>
        <v>1.1771624997621237</v>
      </c>
      <c r="K63" s="26">
        <f t="shared" si="12"/>
        <v>1.1527359928913439</v>
      </c>
      <c r="L63" s="26">
        <f t="shared" si="12"/>
        <v>1.1738594158781492</v>
      </c>
      <c r="M63" s="26">
        <f t="shared" si="12"/>
        <v>1.3299134597319202</v>
      </c>
      <c r="N63" s="26">
        <f t="shared" si="12"/>
        <v>1.2015271239772414</v>
      </c>
      <c r="O63" s="26">
        <f t="shared" si="12"/>
        <v>1.1665011292517489</v>
      </c>
      <c r="P63" s="26">
        <f t="shared" si="12"/>
        <v>1.1093964195596782</v>
      </c>
      <c r="Q63" s="26">
        <f t="shared" si="12"/>
        <v>1.1175645431638284</v>
      </c>
    </row>
    <row r="64" spans="1:17" ht="11.45" customHeight="1" x14ac:dyDescent="0.25">
      <c r="A64" s="130" t="s">
        <v>39</v>
      </c>
      <c r="B64" s="137">
        <f t="shared" ref="B64:Q64" si="13">IF(B8=0,"",B19/B55)</f>
        <v>1.3836269814938826</v>
      </c>
      <c r="C64" s="137">
        <f t="shared" si="13"/>
        <v>1.2791485658070567</v>
      </c>
      <c r="D64" s="137">
        <f t="shared" si="13"/>
        <v>1.3160726080200951</v>
      </c>
      <c r="E64" s="137">
        <f t="shared" si="13"/>
        <v>1.2699384674232452</v>
      </c>
      <c r="F64" s="137">
        <f t="shared" si="13"/>
        <v>1.5149438061372393</v>
      </c>
      <c r="G64" s="137">
        <f t="shared" si="13"/>
        <v>1.1964316636739387</v>
      </c>
      <c r="H64" s="137">
        <f t="shared" si="13"/>
        <v>1.261400592824566</v>
      </c>
      <c r="I64" s="137">
        <f t="shared" si="13"/>
        <v>1.2185531720235472</v>
      </c>
      <c r="J64" s="137">
        <f t="shared" si="13"/>
        <v>1.1771624997621237</v>
      </c>
      <c r="K64" s="137">
        <f t="shared" si="13"/>
        <v>1.1527359928913437</v>
      </c>
      <c r="L64" s="137">
        <f t="shared" si="13"/>
        <v>1.1738594158781497</v>
      </c>
      <c r="M64" s="137">
        <f t="shared" si="13"/>
        <v>1.3299134597319198</v>
      </c>
      <c r="N64" s="137">
        <f t="shared" si="13"/>
        <v>1.2015271239772412</v>
      </c>
      <c r="O64" s="137">
        <f t="shared" si="13"/>
        <v>1.1665011292517491</v>
      </c>
      <c r="P64" s="137">
        <f t="shared" si="13"/>
        <v>1.1093964195596782</v>
      </c>
      <c r="Q64" s="137">
        <f t="shared" si="13"/>
        <v>1.1175645431638286</v>
      </c>
    </row>
    <row r="65" spans="1:17" ht="11.45" customHeight="1" x14ac:dyDescent="0.25">
      <c r="A65" s="116" t="s">
        <v>23</v>
      </c>
      <c r="B65" s="108" t="str">
        <f t="shared" ref="B65:Q65" si="14">IF(B9=0,"",B20/B56)</f>
        <v/>
      </c>
      <c r="C65" s="108" t="str">
        <f t="shared" si="14"/>
        <v/>
      </c>
      <c r="D65" s="108" t="str">
        <f t="shared" si="14"/>
        <v/>
      </c>
      <c r="E65" s="108" t="str">
        <f t="shared" si="14"/>
        <v/>
      </c>
      <c r="F65" s="108" t="str">
        <f t="shared" si="14"/>
        <v/>
      </c>
      <c r="G65" s="108" t="str">
        <f t="shared" si="14"/>
        <v/>
      </c>
      <c r="H65" s="108" t="str">
        <f t="shared" si="14"/>
        <v/>
      </c>
      <c r="I65" s="108" t="str">
        <f t="shared" si="14"/>
        <v/>
      </c>
      <c r="J65" s="108" t="str">
        <f t="shared" si="14"/>
        <v/>
      </c>
      <c r="K65" s="108" t="str">
        <f t="shared" si="14"/>
        <v/>
      </c>
      <c r="L65" s="108" t="str">
        <f t="shared" si="14"/>
        <v/>
      </c>
      <c r="M65" s="108" t="str">
        <f t="shared" si="14"/>
        <v/>
      </c>
      <c r="N65" s="108" t="str">
        <f t="shared" si="14"/>
        <v/>
      </c>
      <c r="O65" s="108" t="str">
        <f t="shared" si="14"/>
        <v/>
      </c>
      <c r="P65" s="108" t="str">
        <f t="shared" si="14"/>
        <v/>
      </c>
      <c r="Q65" s="108" t="str">
        <f t="shared" si="14"/>
        <v/>
      </c>
    </row>
    <row r="66" spans="1:17" ht="11.45" customHeight="1" x14ac:dyDescent="0.25">
      <c r="A66" s="116" t="s">
        <v>127</v>
      </c>
      <c r="B66" s="108">
        <f t="shared" ref="B66:Q66" si="15">IF(B10=0,"",B21/B57)</f>
        <v>1.3836269814938829</v>
      </c>
      <c r="C66" s="108">
        <f t="shared" si="15"/>
        <v>1.2791485658070565</v>
      </c>
      <c r="D66" s="108">
        <f t="shared" si="15"/>
        <v>1.3160726080200948</v>
      </c>
      <c r="E66" s="108">
        <f t="shared" si="15"/>
        <v>1.2699384674232457</v>
      </c>
      <c r="F66" s="108">
        <f t="shared" si="15"/>
        <v>1.5149438061372393</v>
      </c>
      <c r="G66" s="108">
        <f t="shared" si="15"/>
        <v>1.1964316636739385</v>
      </c>
      <c r="H66" s="108">
        <f t="shared" si="15"/>
        <v>1.2614005928245662</v>
      </c>
      <c r="I66" s="108">
        <f t="shared" si="15"/>
        <v>1.2185531720235474</v>
      </c>
      <c r="J66" s="108">
        <f t="shared" si="15"/>
        <v>1.1771624997621239</v>
      </c>
      <c r="K66" s="108">
        <f t="shared" si="15"/>
        <v>1.1527359928913439</v>
      </c>
      <c r="L66" s="108">
        <f t="shared" si="15"/>
        <v>1.1738594158781495</v>
      </c>
      <c r="M66" s="108">
        <f t="shared" si="15"/>
        <v>1.3299134597319202</v>
      </c>
      <c r="N66" s="108">
        <f t="shared" si="15"/>
        <v>1.2015271239772414</v>
      </c>
      <c r="O66" s="108">
        <f t="shared" si="15"/>
        <v>1.1665011292517489</v>
      </c>
      <c r="P66" s="108">
        <f t="shared" si="15"/>
        <v>1.1093964195596779</v>
      </c>
      <c r="Q66" s="108">
        <f t="shared" si="15"/>
        <v>1.1175645431638284</v>
      </c>
    </row>
    <row r="67" spans="1:17" ht="11.45" customHeight="1" x14ac:dyDescent="0.25">
      <c r="A67" s="116" t="s">
        <v>125</v>
      </c>
      <c r="B67" s="108">
        <f t="shared" ref="B67:Q67" si="16">IF(B11=0,"",B22/B58)</f>
        <v>1.3836269814938822</v>
      </c>
      <c r="C67" s="108">
        <f t="shared" si="16"/>
        <v>1.2791485658070569</v>
      </c>
      <c r="D67" s="108">
        <f t="shared" si="16"/>
        <v>1.3160726080200948</v>
      </c>
      <c r="E67" s="108">
        <f t="shared" si="16"/>
        <v>1.2699384674232455</v>
      </c>
      <c r="F67" s="108">
        <f t="shared" si="16"/>
        <v>1.5149438061372393</v>
      </c>
      <c r="G67" s="108">
        <f t="shared" si="16"/>
        <v>1.1964316636739385</v>
      </c>
      <c r="H67" s="108">
        <f t="shared" si="16"/>
        <v>1.261400592824566</v>
      </c>
      <c r="I67" s="108">
        <f t="shared" si="16"/>
        <v>1.2185531720235476</v>
      </c>
      <c r="J67" s="108">
        <f t="shared" si="16"/>
        <v>1.1771624997621237</v>
      </c>
      <c r="K67" s="108">
        <f t="shared" si="16"/>
        <v>1.1527359928913434</v>
      </c>
      <c r="L67" s="108">
        <f t="shared" si="16"/>
        <v>1.1738594158781497</v>
      </c>
      <c r="M67" s="108">
        <f t="shared" si="16"/>
        <v>1.32991345973192</v>
      </c>
      <c r="N67" s="108">
        <f t="shared" si="16"/>
        <v>1.2015271239772414</v>
      </c>
      <c r="O67" s="108">
        <f t="shared" si="16"/>
        <v>1.1665011292517493</v>
      </c>
      <c r="P67" s="108">
        <f t="shared" si="16"/>
        <v>1.1093964195596782</v>
      </c>
      <c r="Q67" s="108">
        <f t="shared" si="16"/>
        <v>1.1175645431638284</v>
      </c>
    </row>
    <row r="68" spans="1:17" ht="11.45" customHeight="1" x14ac:dyDescent="0.25">
      <c r="A68" s="128" t="s">
        <v>18</v>
      </c>
      <c r="B68" s="136">
        <f t="shared" ref="B68:Q68" si="17">IF(B12=0,"",B23/B59)</f>
        <v>1.3836269814938829</v>
      </c>
      <c r="C68" s="136">
        <f t="shared" si="17"/>
        <v>1.2791485658070569</v>
      </c>
      <c r="D68" s="136">
        <f t="shared" si="17"/>
        <v>1.3160726080200944</v>
      </c>
      <c r="E68" s="136">
        <f t="shared" si="17"/>
        <v>1.2699384674232452</v>
      </c>
      <c r="F68" s="136">
        <f t="shared" si="17"/>
        <v>1.5149438061372391</v>
      </c>
      <c r="G68" s="136">
        <f t="shared" si="17"/>
        <v>1.1964316636739385</v>
      </c>
      <c r="H68" s="136">
        <f t="shared" si="17"/>
        <v>1.2614005928245657</v>
      </c>
      <c r="I68" s="136">
        <f t="shared" si="17"/>
        <v>1.218553172023547</v>
      </c>
      <c r="J68" s="136">
        <f t="shared" si="17"/>
        <v>1.1771624997621239</v>
      </c>
      <c r="K68" s="136">
        <f t="shared" si="17"/>
        <v>1.1527359928913439</v>
      </c>
      <c r="L68" s="136">
        <f t="shared" si="17"/>
        <v>1.1738594158781497</v>
      </c>
      <c r="M68" s="136">
        <f t="shared" si="17"/>
        <v>1.32991345973192</v>
      </c>
      <c r="N68" s="136">
        <f t="shared" si="17"/>
        <v>1.2015271239772414</v>
      </c>
      <c r="O68" s="136">
        <f t="shared" si="17"/>
        <v>1.1665011292517493</v>
      </c>
      <c r="P68" s="136">
        <f t="shared" si="17"/>
        <v>1.1093964195596779</v>
      </c>
      <c r="Q68" s="136">
        <f t="shared" si="17"/>
        <v>1.1175645431638286</v>
      </c>
    </row>
    <row r="69" spans="1:17" ht="11.45" customHeight="1" x14ac:dyDescent="0.25">
      <c r="A69" s="95" t="s">
        <v>126</v>
      </c>
      <c r="B69" s="106">
        <f t="shared" ref="B69:Q69" si="18">IF(B13=0,"",B24/B60)</f>
        <v>1.3836269814938831</v>
      </c>
      <c r="C69" s="106">
        <f t="shared" si="18"/>
        <v>1.2791485658070567</v>
      </c>
      <c r="D69" s="106">
        <f t="shared" si="18"/>
        <v>1.3160726080200948</v>
      </c>
      <c r="E69" s="106">
        <f t="shared" si="18"/>
        <v>1.2699384674232455</v>
      </c>
      <c r="F69" s="106">
        <f t="shared" si="18"/>
        <v>1.5149438061372393</v>
      </c>
      <c r="G69" s="106">
        <f t="shared" si="18"/>
        <v>1.1964316636739385</v>
      </c>
      <c r="H69" s="106">
        <f t="shared" si="18"/>
        <v>1.2614005928245657</v>
      </c>
      <c r="I69" s="106">
        <f t="shared" si="18"/>
        <v>1.2185531720235472</v>
      </c>
      <c r="J69" s="106">
        <f t="shared" si="18"/>
        <v>1.1771624997621244</v>
      </c>
      <c r="K69" s="106">
        <f t="shared" si="18"/>
        <v>1.1527359928913439</v>
      </c>
      <c r="L69" s="106">
        <f t="shared" si="18"/>
        <v>1.1738594158781497</v>
      </c>
      <c r="M69" s="106">
        <f t="shared" si="18"/>
        <v>1.32991345973192</v>
      </c>
      <c r="N69" s="106">
        <f t="shared" si="18"/>
        <v>1.2015271239772414</v>
      </c>
      <c r="O69" s="106">
        <f t="shared" si="18"/>
        <v>1.1665011292517493</v>
      </c>
      <c r="P69" s="106">
        <f t="shared" si="18"/>
        <v>1.1093964195596782</v>
      </c>
      <c r="Q69" s="106">
        <f t="shared" si="18"/>
        <v>1.1175645431638288</v>
      </c>
    </row>
    <row r="70" spans="1:17" ht="11.45" customHeight="1" x14ac:dyDescent="0.25">
      <c r="A70" s="93" t="s">
        <v>125</v>
      </c>
      <c r="B70" s="105">
        <f t="shared" ref="B70:Q70" si="19">IF(B14=0,"",B25/B61)</f>
        <v>1.3836269814938829</v>
      </c>
      <c r="C70" s="105">
        <f t="shared" si="19"/>
        <v>1.2791485658070565</v>
      </c>
      <c r="D70" s="105">
        <f t="shared" si="19"/>
        <v>1.3160726080200944</v>
      </c>
      <c r="E70" s="105">
        <f t="shared" si="19"/>
        <v>1.2699384674232457</v>
      </c>
      <c r="F70" s="105">
        <f t="shared" si="19"/>
        <v>1.5149438061372391</v>
      </c>
      <c r="G70" s="105">
        <f t="shared" si="19"/>
        <v>1.1964316636739385</v>
      </c>
      <c r="H70" s="105">
        <f t="shared" si="19"/>
        <v>1.2614005928245662</v>
      </c>
      <c r="I70" s="105">
        <f t="shared" si="19"/>
        <v>1.2185531720235474</v>
      </c>
      <c r="J70" s="105">
        <f t="shared" si="19"/>
        <v>1.1771624997621239</v>
      </c>
      <c r="K70" s="105">
        <f t="shared" si="19"/>
        <v>1.1527359928913437</v>
      </c>
      <c r="L70" s="105">
        <f t="shared" si="19"/>
        <v>1.1738594158781495</v>
      </c>
      <c r="M70" s="105">
        <f t="shared" si="19"/>
        <v>1.3299134597319198</v>
      </c>
      <c r="N70" s="105">
        <f t="shared" si="19"/>
        <v>1.2015271239772414</v>
      </c>
      <c r="O70" s="105">
        <f t="shared" si="19"/>
        <v>1.1665011292517493</v>
      </c>
      <c r="P70" s="105">
        <f t="shared" si="19"/>
        <v>1.1093964195596782</v>
      </c>
      <c r="Q70" s="105">
        <f t="shared" si="19"/>
        <v>1.1175645431638288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 t="s">
        <v>181</v>
      </c>
      <c r="C74" s="108" t="s">
        <v>181</v>
      </c>
      <c r="D74" s="108" t="s">
        <v>181</v>
      </c>
      <c r="E74" s="108" t="s">
        <v>181</v>
      </c>
      <c r="F74" s="108" t="s">
        <v>181</v>
      </c>
      <c r="G74" s="108" t="s">
        <v>181</v>
      </c>
      <c r="H74" s="108" t="s">
        <v>181</v>
      </c>
      <c r="I74" s="108" t="s">
        <v>181</v>
      </c>
      <c r="J74" s="108" t="s">
        <v>181</v>
      </c>
      <c r="K74" s="108" t="s">
        <v>181</v>
      </c>
      <c r="L74" s="108" t="s">
        <v>181</v>
      </c>
      <c r="M74" s="108" t="s">
        <v>181</v>
      </c>
      <c r="N74" s="108" t="s">
        <v>181</v>
      </c>
      <c r="O74" s="108" t="s">
        <v>181</v>
      </c>
      <c r="P74" s="108" t="s">
        <v>181</v>
      </c>
      <c r="Q74" s="108" t="s">
        <v>181</v>
      </c>
    </row>
    <row r="75" spans="1:17" ht="11.45" customHeight="1" x14ac:dyDescent="0.25">
      <c r="A75" s="116" t="s">
        <v>127</v>
      </c>
      <c r="B75" s="108">
        <v>0.78723015139539765</v>
      </c>
      <c r="C75" s="108">
        <v>0.76315344237810112</v>
      </c>
      <c r="D75" s="108">
        <v>0.76689370427745496</v>
      </c>
      <c r="E75" s="108">
        <v>0.75616152827180716</v>
      </c>
      <c r="F75" s="108">
        <v>0.75719215501202031</v>
      </c>
      <c r="G75" s="108">
        <v>0.75277049867783841</v>
      </c>
      <c r="H75" s="108">
        <v>0.74582308308486711</v>
      </c>
      <c r="I75" s="108">
        <v>0.7417660404957418</v>
      </c>
      <c r="J75" s="108">
        <v>0.74146440497095156</v>
      </c>
      <c r="K75" s="108">
        <v>0.73555653963890044</v>
      </c>
      <c r="L75" s="108">
        <v>0.74030146785258277</v>
      </c>
      <c r="M75" s="108">
        <v>0.740048020963891</v>
      </c>
      <c r="N75" s="108">
        <v>0.73864219957487365</v>
      </c>
      <c r="O75" s="108">
        <v>0.73699052636089846</v>
      </c>
      <c r="P75" s="108">
        <v>0.7372652977826617</v>
      </c>
      <c r="Q75" s="108">
        <v>0.7374141082821507</v>
      </c>
    </row>
    <row r="76" spans="1:17" ht="11.45" customHeight="1" x14ac:dyDescent="0.25">
      <c r="A76" s="116" t="s">
        <v>125</v>
      </c>
      <c r="B76" s="108">
        <v>1.5069421955537774</v>
      </c>
      <c r="C76" s="108">
        <v>1.5231361405494916</v>
      </c>
      <c r="D76" s="108">
        <v>1.5255911952594514</v>
      </c>
      <c r="E76" s="108">
        <v>1.523587424594661</v>
      </c>
      <c r="F76" s="108">
        <v>1.5356841853766754</v>
      </c>
      <c r="G76" s="108">
        <v>1.5352920427335057</v>
      </c>
      <c r="H76" s="108">
        <v>1.5274863112206043</v>
      </c>
      <c r="I76" s="108">
        <v>1.5319850888640019</v>
      </c>
      <c r="J76" s="108">
        <v>1.5151540018411798</v>
      </c>
      <c r="K76" s="108">
        <v>1.5059266924350585</v>
      </c>
      <c r="L76" s="108">
        <v>1.4723108585865019</v>
      </c>
      <c r="M76" s="108">
        <v>1.4720001744255951</v>
      </c>
      <c r="N76" s="108">
        <v>1.474237001294906</v>
      </c>
      <c r="O76" s="108">
        <v>1.4726159323752124</v>
      </c>
      <c r="P76" s="108">
        <v>1.4669222992203237</v>
      </c>
      <c r="Q76" s="108">
        <v>1.4669332011674212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0.69647420315035724</v>
      </c>
      <c r="C78" s="106">
        <v>0.72733279206975188</v>
      </c>
      <c r="D78" s="106">
        <v>0.76196969635281475</v>
      </c>
      <c r="E78" s="106">
        <v>0.73703961247423588</v>
      </c>
      <c r="F78" s="106">
        <v>0.78220836729076837</v>
      </c>
      <c r="G78" s="106">
        <v>0.79444433374216228</v>
      </c>
      <c r="H78" s="106">
        <v>0.83105429278228227</v>
      </c>
      <c r="I78" s="106">
        <v>0.84733912005652201</v>
      </c>
      <c r="J78" s="106">
        <v>0.81911533331848929</v>
      </c>
      <c r="K78" s="106">
        <v>0.82303578708301983</v>
      </c>
      <c r="L78" s="106">
        <v>0.80546537599262047</v>
      </c>
      <c r="M78" s="106">
        <v>0.92530817237459606</v>
      </c>
      <c r="N78" s="106">
        <v>0.94115175349999514</v>
      </c>
      <c r="O78" s="106">
        <v>0.94528997969716055</v>
      </c>
      <c r="P78" s="106">
        <v>0.97623144772484349</v>
      </c>
      <c r="Q78" s="106">
        <v>0.98406248740352997</v>
      </c>
    </row>
    <row r="79" spans="1:17" ht="11.45" customHeight="1" x14ac:dyDescent="0.25">
      <c r="A79" s="93" t="s">
        <v>125</v>
      </c>
      <c r="B79" s="105">
        <v>1.4288549090639402</v>
      </c>
      <c r="C79" s="105">
        <v>1.4296158760671418</v>
      </c>
      <c r="D79" s="105">
        <v>1.4316840618238107</v>
      </c>
      <c r="E79" s="105">
        <v>1.4287510223505078</v>
      </c>
      <c r="F79" s="105">
        <v>1.4303542290484987</v>
      </c>
      <c r="G79" s="105">
        <v>1.430438597385937</v>
      </c>
      <c r="H79" s="105">
        <v>1.3698984544794306</v>
      </c>
      <c r="I79" s="105">
        <v>1.3378387046235527</v>
      </c>
      <c r="J79" s="105">
        <v>1.3641740846528105</v>
      </c>
      <c r="K79" s="105">
        <v>1.3762732818894463</v>
      </c>
      <c r="L79" s="105">
        <v>1.3236224421397442</v>
      </c>
      <c r="M79" s="105">
        <v>1.3127801498640586</v>
      </c>
      <c r="N79" s="105">
        <v>1.2942129058286758</v>
      </c>
      <c r="O79" s="105">
        <v>1.2953105544416668</v>
      </c>
      <c r="P79" s="105">
        <v>1.3014895268679516</v>
      </c>
      <c r="Q79" s="105">
        <v>1.2922412170963251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849.77276303423184</v>
      </c>
      <c r="C4" s="100">
        <v>995.75462274289202</v>
      </c>
      <c r="D4" s="100">
        <v>957.57670744790425</v>
      </c>
      <c r="E4" s="100">
        <v>1024.2748339593481</v>
      </c>
      <c r="F4" s="100">
        <v>935.33275008871215</v>
      </c>
      <c r="G4" s="100">
        <v>922.7061132599157</v>
      </c>
      <c r="H4" s="100">
        <v>951.20641153123211</v>
      </c>
      <c r="I4" s="100">
        <v>910.07797177695613</v>
      </c>
      <c r="J4" s="100">
        <v>907.01961804212431</v>
      </c>
      <c r="K4" s="100">
        <v>840.14761607128821</v>
      </c>
      <c r="L4" s="100">
        <v>856.11072394906182</v>
      </c>
      <c r="M4" s="100">
        <v>932.22858698729806</v>
      </c>
      <c r="N4" s="100">
        <v>837.14631183725839</v>
      </c>
      <c r="O4" s="100">
        <v>745.17098825764447</v>
      </c>
      <c r="P4" s="100">
        <v>732.48627027286943</v>
      </c>
      <c r="Q4" s="100">
        <v>738.76623167318746</v>
      </c>
    </row>
    <row r="5" spans="1:17" ht="11.45" customHeight="1" x14ac:dyDescent="0.25">
      <c r="A5" s="141" t="s">
        <v>91</v>
      </c>
      <c r="B5" s="140">
        <f t="shared" ref="B5:Q5" si="0">B4</f>
        <v>849.77276303423184</v>
      </c>
      <c r="C5" s="140">
        <f t="shared" si="0"/>
        <v>995.75462274289202</v>
      </c>
      <c r="D5" s="140">
        <f t="shared" si="0"/>
        <v>957.57670744790425</v>
      </c>
      <c r="E5" s="140">
        <f t="shared" si="0"/>
        <v>1024.2748339593481</v>
      </c>
      <c r="F5" s="140">
        <f t="shared" si="0"/>
        <v>935.33275008871215</v>
      </c>
      <c r="G5" s="140">
        <f t="shared" si="0"/>
        <v>922.7061132599157</v>
      </c>
      <c r="H5" s="140">
        <f t="shared" si="0"/>
        <v>951.20641153123211</v>
      </c>
      <c r="I5" s="140">
        <f t="shared" si="0"/>
        <v>910.07797177695613</v>
      </c>
      <c r="J5" s="140">
        <f t="shared" si="0"/>
        <v>907.01961804212431</v>
      </c>
      <c r="K5" s="140">
        <f t="shared" si="0"/>
        <v>840.14761607128821</v>
      </c>
      <c r="L5" s="140">
        <f t="shared" si="0"/>
        <v>856.11072394906182</v>
      </c>
      <c r="M5" s="140">
        <f t="shared" si="0"/>
        <v>932.22858698729806</v>
      </c>
      <c r="N5" s="140">
        <f t="shared" si="0"/>
        <v>837.14631183725839</v>
      </c>
      <c r="O5" s="140">
        <f t="shared" si="0"/>
        <v>745.17098825764447</v>
      </c>
      <c r="P5" s="140">
        <f t="shared" si="0"/>
        <v>732.48627027286943</v>
      </c>
      <c r="Q5" s="140">
        <f t="shared" si="0"/>
        <v>738.76623167318746</v>
      </c>
    </row>
    <row r="7" spans="1:17" ht="11.45" customHeight="1" x14ac:dyDescent="0.25">
      <c r="A7" s="27" t="s">
        <v>100</v>
      </c>
      <c r="B7" s="71">
        <f t="shared" ref="B7:Q7" si="1">SUM(B8,B12)</f>
        <v>849.77276303423173</v>
      </c>
      <c r="C7" s="71">
        <f t="shared" si="1"/>
        <v>995.75462274289191</v>
      </c>
      <c r="D7" s="71">
        <f t="shared" si="1"/>
        <v>957.57670744790425</v>
      </c>
      <c r="E7" s="71">
        <f t="shared" si="1"/>
        <v>1024.2748339593481</v>
      </c>
      <c r="F7" s="71">
        <f t="shared" si="1"/>
        <v>935.33275008871203</v>
      </c>
      <c r="G7" s="71">
        <f t="shared" si="1"/>
        <v>922.70611325991558</v>
      </c>
      <c r="H7" s="71">
        <f t="shared" si="1"/>
        <v>951.20641153123211</v>
      </c>
      <c r="I7" s="71">
        <f t="shared" si="1"/>
        <v>910.07797177695591</v>
      </c>
      <c r="J7" s="71">
        <f t="shared" si="1"/>
        <v>907.01961804212419</v>
      </c>
      <c r="K7" s="71">
        <f t="shared" si="1"/>
        <v>840.14761607128821</v>
      </c>
      <c r="L7" s="71">
        <f t="shared" si="1"/>
        <v>856.11072394906171</v>
      </c>
      <c r="M7" s="71">
        <f t="shared" si="1"/>
        <v>932.22858698729783</v>
      </c>
      <c r="N7" s="71">
        <f t="shared" si="1"/>
        <v>837.14631183725851</v>
      </c>
      <c r="O7" s="71">
        <f t="shared" si="1"/>
        <v>745.17098825764435</v>
      </c>
      <c r="P7" s="71">
        <f t="shared" si="1"/>
        <v>732.48627027286943</v>
      </c>
      <c r="Q7" s="71">
        <f t="shared" si="1"/>
        <v>738.76623167318746</v>
      </c>
    </row>
    <row r="8" spans="1:17" ht="11.45" customHeight="1" x14ac:dyDescent="0.25">
      <c r="A8" s="130" t="s">
        <v>39</v>
      </c>
      <c r="B8" s="139">
        <f t="shared" ref="B8:Q8" si="2">SUM(B9:B11)</f>
        <v>814.37891195064537</v>
      </c>
      <c r="C8" s="139">
        <f t="shared" si="2"/>
        <v>969.18006486090599</v>
      </c>
      <c r="D8" s="139">
        <f t="shared" si="2"/>
        <v>933.26469843806797</v>
      </c>
      <c r="E8" s="139">
        <f t="shared" si="2"/>
        <v>1000.8495789634391</v>
      </c>
      <c r="F8" s="139">
        <f t="shared" si="2"/>
        <v>905.61944040468995</v>
      </c>
      <c r="G8" s="139">
        <f t="shared" si="2"/>
        <v>897.67498788547152</v>
      </c>
      <c r="H8" s="139">
        <f t="shared" si="2"/>
        <v>922.53553083015299</v>
      </c>
      <c r="I8" s="139">
        <f t="shared" si="2"/>
        <v>884.72594392367932</v>
      </c>
      <c r="J8" s="139">
        <f t="shared" si="2"/>
        <v>880.78463071627243</v>
      </c>
      <c r="K8" s="139">
        <f t="shared" si="2"/>
        <v>812.8652510275233</v>
      </c>
      <c r="L8" s="139">
        <f t="shared" si="2"/>
        <v>834.12695857412132</v>
      </c>
      <c r="M8" s="139">
        <f t="shared" si="2"/>
        <v>912.29849921825189</v>
      </c>
      <c r="N8" s="139">
        <f t="shared" si="2"/>
        <v>820.23440080629689</v>
      </c>
      <c r="O8" s="139">
        <f t="shared" si="2"/>
        <v>728.54702310477364</v>
      </c>
      <c r="P8" s="139">
        <f t="shared" si="2"/>
        <v>718.3195689731092</v>
      </c>
      <c r="Q8" s="139">
        <f t="shared" si="2"/>
        <v>724.55686363862446</v>
      </c>
    </row>
    <row r="9" spans="1:17" ht="11.45" customHeight="1" x14ac:dyDescent="0.25">
      <c r="A9" s="116" t="s">
        <v>23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</row>
    <row r="10" spans="1:17" ht="11.45" customHeight="1" x14ac:dyDescent="0.25">
      <c r="A10" s="116" t="s">
        <v>127</v>
      </c>
      <c r="B10" s="70">
        <v>728.1301124754674</v>
      </c>
      <c r="C10" s="70">
        <v>876.91454640092616</v>
      </c>
      <c r="D10" s="70">
        <v>771.31853620867912</v>
      </c>
      <c r="E10" s="70">
        <v>752.01850067776479</v>
      </c>
      <c r="F10" s="70">
        <v>729.44369816283722</v>
      </c>
      <c r="G10" s="70">
        <v>722.03997322137968</v>
      </c>
      <c r="H10" s="70">
        <v>734.06880654968882</v>
      </c>
      <c r="I10" s="70">
        <v>694.90407970570459</v>
      </c>
      <c r="J10" s="70">
        <v>680.6442538054722</v>
      </c>
      <c r="K10" s="70">
        <v>637.3236119251718</v>
      </c>
      <c r="L10" s="70">
        <v>638.68426664757601</v>
      </c>
      <c r="M10" s="70">
        <v>699.01328861750756</v>
      </c>
      <c r="N10" s="70">
        <v>607.32534193759466</v>
      </c>
      <c r="O10" s="70">
        <v>495.64210313319501</v>
      </c>
      <c r="P10" s="70">
        <v>469.26681861697608</v>
      </c>
      <c r="Q10" s="70">
        <v>497.75400011265327</v>
      </c>
    </row>
    <row r="11" spans="1:17" ht="11.45" customHeight="1" x14ac:dyDescent="0.25">
      <c r="A11" s="116" t="s">
        <v>125</v>
      </c>
      <c r="B11" s="70">
        <v>86.248799475178018</v>
      </c>
      <c r="C11" s="70">
        <v>92.265518459979845</v>
      </c>
      <c r="D11" s="70">
        <v>161.94616222938882</v>
      </c>
      <c r="E11" s="70">
        <v>248.83107828567427</v>
      </c>
      <c r="F11" s="70">
        <v>176.17574224185276</v>
      </c>
      <c r="G11" s="70">
        <v>175.63501466409181</v>
      </c>
      <c r="H11" s="70">
        <v>188.46672428046418</v>
      </c>
      <c r="I11" s="70">
        <v>189.82186421797473</v>
      </c>
      <c r="J11" s="70">
        <v>200.14037691080023</v>
      </c>
      <c r="K11" s="70">
        <v>175.54163910235152</v>
      </c>
      <c r="L11" s="70">
        <v>195.44269192654531</v>
      </c>
      <c r="M11" s="70">
        <v>213.28521060074439</v>
      </c>
      <c r="N11" s="70">
        <v>212.90905886870218</v>
      </c>
      <c r="O11" s="70">
        <v>232.90491997157869</v>
      </c>
      <c r="P11" s="70">
        <v>249.05275035613306</v>
      </c>
      <c r="Q11" s="70">
        <v>226.80286352597119</v>
      </c>
    </row>
    <row r="12" spans="1:17" ht="11.45" customHeight="1" x14ac:dyDescent="0.25">
      <c r="A12" s="128" t="s">
        <v>18</v>
      </c>
      <c r="B12" s="138">
        <f t="shared" ref="B12:Q12" si="3">SUM(B13:B14)</f>
        <v>35.39385108358637</v>
      </c>
      <c r="C12" s="138">
        <f t="shared" si="3"/>
        <v>26.574557881985967</v>
      </c>
      <c r="D12" s="138">
        <f t="shared" si="3"/>
        <v>24.312009009836249</v>
      </c>
      <c r="E12" s="138">
        <f t="shared" si="3"/>
        <v>23.425254995909139</v>
      </c>
      <c r="F12" s="138">
        <f t="shared" si="3"/>
        <v>29.713309684022128</v>
      </c>
      <c r="G12" s="138">
        <f t="shared" si="3"/>
        <v>25.031125374444013</v>
      </c>
      <c r="H12" s="138">
        <f t="shared" si="3"/>
        <v>28.67088070107906</v>
      </c>
      <c r="I12" s="138">
        <f t="shared" si="3"/>
        <v>25.352027853276581</v>
      </c>
      <c r="J12" s="138">
        <f t="shared" si="3"/>
        <v>26.234987325851737</v>
      </c>
      <c r="K12" s="138">
        <f t="shared" si="3"/>
        <v>27.282365043764969</v>
      </c>
      <c r="L12" s="138">
        <f t="shared" si="3"/>
        <v>21.983765374940372</v>
      </c>
      <c r="M12" s="138">
        <f t="shared" si="3"/>
        <v>19.93008776904599</v>
      </c>
      <c r="N12" s="138">
        <f t="shared" si="3"/>
        <v>16.911911030961576</v>
      </c>
      <c r="O12" s="138">
        <f t="shared" si="3"/>
        <v>16.623965152870664</v>
      </c>
      <c r="P12" s="138">
        <f t="shared" si="3"/>
        <v>14.166701299760263</v>
      </c>
      <c r="Q12" s="138">
        <f t="shared" si="3"/>
        <v>14.209368034563045</v>
      </c>
    </row>
    <row r="13" spans="1:17" ht="11.45" customHeight="1" x14ac:dyDescent="0.25">
      <c r="A13" s="95" t="s">
        <v>126</v>
      </c>
      <c r="B13" s="20">
        <v>30.899015326198818</v>
      </c>
      <c r="C13" s="20">
        <v>22.471719293215962</v>
      </c>
      <c r="D13" s="20">
        <v>20.498234019674658</v>
      </c>
      <c r="E13" s="20">
        <v>20.07449880041974</v>
      </c>
      <c r="F13" s="20">
        <v>25.408007424328623</v>
      </c>
      <c r="G13" s="20">
        <v>22.128919411888052</v>
      </c>
      <c r="H13" s="20">
        <v>24.448911172419589</v>
      </c>
      <c r="I13" s="20">
        <v>21.914863385313932</v>
      </c>
      <c r="J13" s="20">
        <v>23.000325508471896</v>
      </c>
      <c r="K13" s="20">
        <v>24.301885945203008</v>
      </c>
      <c r="L13" s="20">
        <v>18.92155112845824</v>
      </c>
      <c r="M13" s="20">
        <v>16.775791631689625</v>
      </c>
      <c r="N13" s="20">
        <v>13.69176928227798</v>
      </c>
      <c r="O13" s="20">
        <v>12.791203413103615</v>
      </c>
      <c r="P13" s="20">
        <v>10.740453536497421</v>
      </c>
      <c r="Q13" s="20">
        <v>10.395161518065665</v>
      </c>
    </row>
    <row r="14" spans="1:17" ht="11.45" customHeight="1" x14ac:dyDescent="0.25">
      <c r="A14" s="93" t="s">
        <v>125</v>
      </c>
      <c r="B14" s="69">
        <v>4.4948357573875484</v>
      </c>
      <c r="C14" s="69">
        <v>4.1028385887700036</v>
      </c>
      <c r="D14" s="69">
        <v>3.8137749901615901</v>
      </c>
      <c r="E14" s="69">
        <v>3.3507561954893998</v>
      </c>
      <c r="F14" s="69">
        <v>4.3053022596935033</v>
      </c>
      <c r="G14" s="69">
        <v>2.9022059625559606</v>
      </c>
      <c r="H14" s="69">
        <v>4.2219695286594723</v>
      </c>
      <c r="I14" s="69">
        <v>3.4371644679626492</v>
      </c>
      <c r="J14" s="69">
        <v>3.234661817379842</v>
      </c>
      <c r="K14" s="69">
        <v>2.9804790985619629</v>
      </c>
      <c r="L14" s="69">
        <v>3.0622142464821316</v>
      </c>
      <c r="M14" s="69">
        <v>3.1542961373563667</v>
      </c>
      <c r="N14" s="69">
        <v>3.2201417486835968</v>
      </c>
      <c r="O14" s="69">
        <v>3.8327617397670486</v>
      </c>
      <c r="P14" s="69">
        <v>3.4262477632628423</v>
      </c>
      <c r="Q14" s="69">
        <v>3.81420651649738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3.0103092000000005</v>
      </c>
      <c r="C19" s="100">
        <f>IF(C4=0,0,C4/TrAvia_ene!C4)</f>
        <v>3.0103092000000005</v>
      </c>
      <c r="D19" s="100">
        <f>IF(D4=0,0,D4/TrAvia_ene!D4)</f>
        <v>3.0103092000000005</v>
      </c>
      <c r="E19" s="100">
        <f>IF(E4=0,0,E4/TrAvia_ene!E4)</f>
        <v>3.0103092000000005</v>
      </c>
      <c r="F19" s="100">
        <f>IF(F4=0,0,F4/TrAvia_ene!F4)</f>
        <v>3.0103092000000005</v>
      </c>
      <c r="G19" s="100">
        <f>IF(G4=0,0,G4/TrAvia_ene!G4)</f>
        <v>3.0103092000000005</v>
      </c>
      <c r="H19" s="100">
        <f>IF(H4=0,0,H4/TrAvia_ene!H4)</f>
        <v>3.0103092000000005</v>
      </c>
      <c r="I19" s="100">
        <f>IF(I4=0,0,I4/TrAvia_ene!I4)</f>
        <v>3.0103092000000005</v>
      </c>
      <c r="J19" s="100">
        <f>IF(J4=0,0,J4/TrAvia_ene!J4)</f>
        <v>3.0103092000000005</v>
      </c>
      <c r="K19" s="100">
        <f>IF(K4=0,0,K4/TrAvia_ene!K4)</f>
        <v>3.0103092000000005</v>
      </c>
      <c r="L19" s="100">
        <f>IF(L4=0,0,L4/TrAvia_ene!L4)</f>
        <v>3.0103092000000005</v>
      </c>
      <c r="M19" s="100">
        <f>IF(M4=0,0,M4/TrAvia_ene!M4)</f>
        <v>3.0103092000000005</v>
      </c>
      <c r="N19" s="100">
        <f>IF(N4=0,0,N4/TrAvia_ene!N4)</f>
        <v>3.0103092000000005</v>
      </c>
      <c r="O19" s="100">
        <f>IF(O4=0,0,O4/TrAvia_ene!O4)</f>
        <v>3.0103092000000005</v>
      </c>
      <c r="P19" s="100">
        <f>IF(P4=0,0,P4/TrAvia_ene!P4)</f>
        <v>3.0103092000000005</v>
      </c>
      <c r="Q19" s="100">
        <f>IF(Q4=0,0,Q4/TrAvia_ene!Q4)</f>
        <v>3.0103092000000005</v>
      </c>
    </row>
    <row r="20" spans="1:17" ht="11.45" customHeight="1" x14ac:dyDescent="0.25">
      <c r="A20" s="141" t="s">
        <v>91</v>
      </c>
      <c r="B20" s="140">
        <f t="shared" ref="B20:Q20" si="4">B19</f>
        <v>3.0103092000000005</v>
      </c>
      <c r="C20" s="140">
        <f t="shared" si="4"/>
        <v>3.0103092000000005</v>
      </c>
      <c r="D20" s="140">
        <f t="shared" si="4"/>
        <v>3.0103092000000005</v>
      </c>
      <c r="E20" s="140">
        <f t="shared" si="4"/>
        <v>3.0103092000000005</v>
      </c>
      <c r="F20" s="140">
        <f t="shared" si="4"/>
        <v>3.0103092000000005</v>
      </c>
      <c r="G20" s="140">
        <f t="shared" si="4"/>
        <v>3.0103092000000005</v>
      </c>
      <c r="H20" s="140">
        <f t="shared" si="4"/>
        <v>3.0103092000000005</v>
      </c>
      <c r="I20" s="140">
        <f t="shared" si="4"/>
        <v>3.0103092000000005</v>
      </c>
      <c r="J20" s="140">
        <f t="shared" si="4"/>
        <v>3.0103092000000005</v>
      </c>
      <c r="K20" s="140">
        <f t="shared" si="4"/>
        <v>3.0103092000000005</v>
      </c>
      <c r="L20" s="140">
        <f t="shared" si="4"/>
        <v>3.0103092000000005</v>
      </c>
      <c r="M20" s="140">
        <f t="shared" si="4"/>
        <v>3.0103092000000005</v>
      </c>
      <c r="N20" s="140">
        <f t="shared" si="4"/>
        <v>3.0103092000000005</v>
      </c>
      <c r="O20" s="140">
        <f t="shared" si="4"/>
        <v>3.0103092000000005</v>
      </c>
      <c r="P20" s="140">
        <f t="shared" si="4"/>
        <v>3.0103092000000005</v>
      </c>
      <c r="Q20" s="140">
        <f t="shared" si="4"/>
        <v>3.0103092000000005</v>
      </c>
    </row>
    <row r="22" spans="1:17" ht="11.45" customHeight="1" x14ac:dyDescent="0.25">
      <c r="A22" s="27" t="s">
        <v>123</v>
      </c>
      <c r="B22" s="68">
        <f>IF(TrAvia_act!B12=0,"",B7/TrAvia_act!B12*100)</f>
        <v>1197.941399241452</v>
      </c>
      <c r="C22" s="68">
        <f>IF(TrAvia_act!C12=0,"",C7/TrAvia_act!C12*100)</f>
        <v>1055.2467971423089</v>
      </c>
      <c r="D22" s="68">
        <f>IF(TrAvia_act!D12=0,"",D7/TrAvia_act!D12*100)</f>
        <v>1134.3948773809575</v>
      </c>
      <c r="E22" s="68">
        <f>IF(TrAvia_act!E12=0,"",E7/TrAvia_act!E12*100)</f>
        <v>1102.4700260809584</v>
      </c>
      <c r="F22" s="68">
        <f>IF(TrAvia_act!F12=0,"",F7/TrAvia_act!F12*100)</f>
        <v>1291.4579506264906</v>
      </c>
      <c r="G22" s="68">
        <f>IF(TrAvia_act!G12=0,"",G7/TrAvia_act!G12*100)</f>
        <v>1010.0814188787811</v>
      </c>
      <c r="H22" s="68">
        <f>IF(TrAvia_act!H12=0,"",H7/TrAvia_act!H12*100)</f>
        <v>1058.4981472220998</v>
      </c>
      <c r="I22" s="68">
        <f>IF(TrAvia_act!I12=0,"",I7/TrAvia_act!I12*100)</f>
        <v>1027.8789005976219</v>
      </c>
      <c r="J22" s="68">
        <f>IF(TrAvia_act!J12=0,"",J7/TrAvia_act!J12*100)</f>
        <v>989.52858476732717</v>
      </c>
      <c r="K22" s="68">
        <f>IF(TrAvia_act!K12=0,"",K7/TrAvia_act!K12*100)</f>
        <v>964.59707142495188</v>
      </c>
      <c r="L22" s="68">
        <f>IF(TrAvia_act!L12=0,"",L7/TrAvia_act!L12*100)</f>
        <v>1001.2907890469487</v>
      </c>
      <c r="M22" s="68">
        <f>IF(TrAvia_act!M12=0,"",M7/TrAvia_act!M12*100)</f>
        <v>1132.9432429835542</v>
      </c>
      <c r="N22" s="68">
        <f>IF(TrAvia_act!N12=0,"",N7/TrAvia_act!N12*100)</f>
        <v>1040.5334098455421</v>
      </c>
      <c r="O22" s="68">
        <f>IF(TrAvia_act!O12=0,"",O7/TrAvia_act!O12*100)</f>
        <v>1037.7426938883734</v>
      </c>
      <c r="P22" s="68">
        <f>IF(TrAvia_act!P12=0,"",P7/TrAvia_act!P12*100)</f>
        <v>997.49490718033144</v>
      </c>
      <c r="Q22" s="68">
        <f>IF(TrAvia_act!Q12=0,"",Q7/TrAvia_act!Q12*100)</f>
        <v>989.18919593806982</v>
      </c>
    </row>
    <row r="23" spans="1:17" ht="11.45" customHeight="1" x14ac:dyDescent="0.25">
      <c r="A23" s="130" t="s">
        <v>39</v>
      </c>
      <c r="B23" s="134">
        <f>IF(TrAvia_act!B13=0,"",B8/TrAvia_act!B13*100)</f>
        <v>1186.3118523110477</v>
      </c>
      <c r="C23" s="134">
        <f>IF(TrAvia_act!C13=0,"",C8/TrAvia_act!C13*100)</f>
        <v>1047.2526832469753</v>
      </c>
      <c r="D23" s="134">
        <f>IF(TrAvia_act!D13=0,"",D8/TrAvia_act!D13*100)</f>
        <v>1126.6030702042838</v>
      </c>
      <c r="E23" s="134">
        <f>IF(TrAvia_act!E13=0,"",E8/TrAvia_act!E13*100)</f>
        <v>1096.513752245357</v>
      </c>
      <c r="F23" s="134">
        <f>IF(TrAvia_act!F13=0,"",F8/TrAvia_act!F13*100)</f>
        <v>1279.6694518423278</v>
      </c>
      <c r="G23" s="134">
        <f>IF(TrAvia_act!G13=0,"",G8/TrAvia_act!G13*100)</f>
        <v>1002.2332241811429</v>
      </c>
      <c r="H23" s="134">
        <f>IF(TrAvia_act!H13=0,"",H8/TrAvia_act!H13*100)</f>
        <v>1048.3878196305284</v>
      </c>
      <c r="I23" s="134">
        <f>IF(TrAvia_act!I13=0,"",I8/TrAvia_act!I13*100)</f>
        <v>1018.8735752989468</v>
      </c>
      <c r="J23" s="134">
        <f>IF(TrAvia_act!J13=0,"",J8/TrAvia_act!J13*100)</f>
        <v>981.17046507952887</v>
      </c>
      <c r="K23" s="134">
        <f>IF(TrAvia_act!K13=0,"",K8/TrAvia_act!K13*100)</f>
        <v>955.66836868534347</v>
      </c>
      <c r="L23" s="134">
        <f>IF(TrAvia_act!L13=0,"",L8/TrAvia_act!L13*100)</f>
        <v>994.91123079396766</v>
      </c>
      <c r="M23" s="134">
        <f>IF(TrAvia_act!M13=0,"",M8/TrAvia_act!M13*100)</f>
        <v>1124.9245722292662</v>
      </c>
      <c r="N23" s="134">
        <f>IF(TrAvia_act!N13=0,"",N8/TrAvia_act!N13*100)</f>
        <v>1033.8954362114534</v>
      </c>
      <c r="O23" s="134">
        <f>IF(TrAvia_act!O13=0,"",O8/TrAvia_act!O13*100)</f>
        <v>1031.0290834219118</v>
      </c>
      <c r="P23" s="134">
        <f>IF(TrAvia_act!P13=0,"",P8/TrAvia_act!P13*100)</f>
        <v>991.97939052267975</v>
      </c>
      <c r="Q23" s="134">
        <f>IF(TrAvia_act!Q13=0,"",Q8/TrAvia_act!Q13*100)</f>
        <v>983.67891058732619</v>
      </c>
    </row>
    <row r="24" spans="1:17" ht="11.45" customHeight="1" x14ac:dyDescent="0.25">
      <c r="A24" s="116" t="s">
        <v>23</v>
      </c>
      <c r="B24" s="77" t="str">
        <f>IF(TrAvia_act!B14=0,"",B9/TrAvia_act!B14*100)</f>
        <v/>
      </c>
      <c r="C24" s="77" t="str">
        <f>IF(TrAvia_act!C14=0,"",C9/TrAvia_act!C14*100)</f>
        <v/>
      </c>
      <c r="D24" s="77" t="str">
        <f>IF(TrAvia_act!D14=0,"",D9/TrAvia_act!D14*100)</f>
        <v/>
      </c>
      <c r="E24" s="77" t="str">
        <f>IF(TrAvia_act!E14=0,"",E9/TrAvia_act!E14*100)</f>
        <v/>
      </c>
      <c r="F24" s="77" t="str">
        <f>IF(TrAvia_act!F14=0,"",F9/TrAvia_act!F14*100)</f>
        <v/>
      </c>
      <c r="G24" s="77" t="str">
        <f>IF(TrAvia_act!G14=0,"",G9/TrAvia_act!G14*100)</f>
        <v/>
      </c>
      <c r="H24" s="77" t="str">
        <f>IF(TrAvia_act!H14=0,"",H9/TrAvia_act!H14*100)</f>
        <v/>
      </c>
      <c r="I24" s="77" t="str">
        <f>IF(TrAvia_act!I14=0,"",I9/TrAvia_act!I14*100)</f>
        <v/>
      </c>
      <c r="J24" s="77" t="str">
        <f>IF(TrAvia_act!J14=0,"",J9/TrAvia_act!J14*100)</f>
        <v/>
      </c>
      <c r="K24" s="77" t="str">
        <f>IF(TrAvia_act!K14=0,"",K9/TrAvia_act!K14*100)</f>
        <v/>
      </c>
      <c r="L24" s="77" t="str">
        <f>IF(TrAvia_act!L14=0,"",L9/TrAvia_act!L14*100)</f>
        <v/>
      </c>
      <c r="M24" s="77" t="str">
        <f>IF(TrAvia_act!M14=0,"",M9/TrAvia_act!M14*100)</f>
        <v/>
      </c>
      <c r="N24" s="77" t="str">
        <f>IF(TrAvia_act!N14=0,"",N9/TrAvia_act!N14*100)</f>
        <v/>
      </c>
      <c r="O24" s="77" t="str">
        <f>IF(TrAvia_act!O14=0,"",O9/TrAvia_act!O14*100)</f>
        <v/>
      </c>
      <c r="P24" s="77" t="str">
        <f>IF(TrAvia_act!P14=0,"",P9/TrAvia_act!P14*100)</f>
        <v/>
      </c>
      <c r="Q24" s="77" t="str">
        <f>IF(TrAvia_act!Q14=0,"",Q9/TrAvia_act!Q14*100)</f>
        <v/>
      </c>
    </row>
    <row r="25" spans="1:17" ht="11.45" customHeight="1" x14ac:dyDescent="0.25">
      <c r="A25" s="116" t="s">
        <v>127</v>
      </c>
      <c r="B25" s="77">
        <f>IF(TrAvia_act!B15=0,"",B10/TrAvia_act!B15*100)</f>
        <v>1137.9722596387478</v>
      </c>
      <c r="C25" s="77">
        <f>IF(TrAvia_act!C15=0,"",C10/TrAvia_act!C15*100)</f>
        <v>1017.0547108418566</v>
      </c>
      <c r="D25" s="77">
        <f>IF(TrAvia_act!D15=0,"",D10/TrAvia_act!D15*100)</f>
        <v>1072.0038661548028</v>
      </c>
      <c r="E25" s="77">
        <f>IF(TrAvia_act!E15=0,"",E10/TrAvia_act!E15*100)</f>
        <v>1020.8448146311857</v>
      </c>
      <c r="F25" s="77">
        <f>IF(TrAvia_act!F15=0,"",F10/TrAvia_act!F15*100)</f>
        <v>1205.9787437635086</v>
      </c>
      <c r="G25" s="77">
        <f>IF(TrAvia_act!G15=0,"",G10/TrAvia_act!G15*100)</f>
        <v>942.74740592907642</v>
      </c>
      <c r="H25" s="77">
        <f>IF(TrAvia_act!H15=0,"",H10/TrAvia_act!H15*100)</f>
        <v>982.00000319739672</v>
      </c>
      <c r="I25" s="77">
        <f>IF(TrAvia_act!I15=0,"",I10/TrAvia_act!I15*100)</f>
        <v>955.52660963616825</v>
      </c>
      <c r="J25" s="77">
        <f>IF(TrAvia_act!J15=0,"",J10/TrAvia_act!J15*100)</f>
        <v>912.78778578018682</v>
      </c>
      <c r="K25" s="77">
        <f>IF(TrAvia_act!K15=0,"",K10/TrAvia_act!K15*100)</f>
        <v>889.61479655956362</v>
      </c>
      <c r="L25" s="77">
        <f>IF(TrAvia_act!L15=0,"",L10/TrAvia_act!L15*100)</f>
        <v>920.97981622196392</v>
      </c>
      <c r="M25" s="77">
        <f>IF(TrAvia_act!M15=0,"",M10/TrAvia_act!M15*100)</f>
        <v>1047.8895995045575</v>
      </c>
      <c r="N25" s="77">
        <f>IF(TrAvia_act!N15=0,"",N10/TrAvia_act!N15*100)</f>
        <v>953.71020752797801</v>
      </c>
      <c r="O25" s="77">
        <f>IF(TrAvia_act!O15=0,"",O10/TrAvia_act!O15*100)</f>
        <v>928.83825029807099</v>
      </c>
      <c r="P25" s="77">
        <f>IF(TrAvia_act!P15=0,"",P10/TrAvia_act!P15*100)</f>
        <v>884.61584799139791</v>
      </c>
      <c r="Q25" s="77">
        <f>IF(TrAvia_act!Q15=0,"",Q10/TrAvia_act!Q15*100)</f>
        <v>884.96071268420383</v>
      </c>
    </row>
    <row r="26" spans="1:17" ht="11.45" customHeight="1" x14ac:dyDescent="0.25">
      <c r="A26" s="116" t="s">
        <v>125</v>
      </c>
      <c r="B26" s="77">
        <f>IF(TrAvia_act!B16=0,"",B11/TrAvia_act!B16*100)</f>
        <v>1849.606725333032</v>
      </c>
      <c r="C26" s="77">
        <f>IF(TrAvia_act!C16=0,"",C11/TrAvia_act!C16*100)</f>
        <v>1458.9680771655037</v>
      </c>
      <c r="D26" s="77">
        <f>IF(TrAvia_act!D16=0,"",D11/TrAvia_act!D16*100)</f>
        <v>1487.4197561506192</v>
      </c>
      <c r="E26" s="77">
        <f>IF(TrAvia_act!E16=0,"",E11/TrAvia_act!E16*100)</f>
        <v>1413.0649273595454</v>
      </c>
      <c r="F26" s="77">
        <f>IF(TrAvia_act!F16=0,"",F11/TrAvia_act!F16*100)</f>
        <v>1713.0758735531629</v>
      </c>
      <c r="G26" s="77">
        <f>IF(TrAvia_act!G16=0,"",G11/TrAvia_act!G16*100)</f>
        <v>1353.2700776335794</v>
      </c>
      <c r="H26" s="77">
        <f>IF(TrAvia_act!H16=0,"",H11/TrAvia_act!H16*100)</f>
        <v>1423.1194316520425</v>
      </c>
      <c r="I26" s="77">
        <f>IF(TrAvia_act!I16=0,"",I11/TrAvia_act!I16*100)</f>
        <v>1345.3947863085903</v>
      </c>
      <c r="J26" s="77">
        <f>IF(TrAvia_act!J16=0,"",J11/TrAvia_act!J16*100)</f>
        <v>1316.6148339944971</v>
      </c>
      <c r="K26" s="77">
        <f>IF(TrAvia_act!K16=0,"",K11/TrAvia_act!K16*100)</f>
        <v>1308.3669756135728</v>
      </c>
      <c r="L26" s="77">
        <f>IF(TrAvia_act!L16=0,"",L11/TrAvia_act!L16*100)</f>
        <v>1348.7187745638837</v>
      </c>
      <c r="M26" s="77">
        <f>IF(TrAvia_act!M16=0,"",M11/TrAvia_act!M16*100)</f>
        <v>1481.9841119295775</v>
      </c>
      <c r="N26" s="77">
        <f>IF(TrAvia_act!N16=0,"",N11/TrAvia_act!N16*100)</f>
        <v>1360.0861790490637</v>
      </c>
      <c r="O26" s="77">
        <f>IF(TrAvia_act!O16=0,"",O11/TrAvia_act!O16*100)</f>
        <v>1346.223526675732</v>
      </c>
      <c r="P26" s="77">
        <f>IF(TrAvia_act!P16=0,"",P11/TrAvia_act!P16*100)</f>
        <v>1286.0823547158855</v>
      </c>
      <c r="Q26" s="77">
        <f>IF(TrAvia_act!Q16=0,"",Q11/TrAvia_act!Q16*100)</f>
        <v>1302.5681920719767</v>
      </c>
    </row>
    <row r="27" spans="1:17" ht="11.45" customHeight="1" x14ac:dyDescent="0.25">
      <c r="A27" s="128" t="s">
        <v>18</v>
      </c>
      <c r="B27" s="133">
        <f>IF(TrAvia_act!B17=0,"",B12/TrAvia_act!B17*100)</f>
        <v>1546.8491209642498</v>
      </c>
      <c r="C27" s="133">
        <f>IF(TrAvia_act!C17=0,"",C12/TrAvia_act!C17*100)</f>
        <v>1462.3553060494662</v>
      </c>
      <c r="D27" s="133">
        <f>IF(TrAvia_act!D17=0,"",D12/TrAvia_act!D17*100)</f>
        <v>1544.4279777775762</v>
      </c>
      <c r="E27" s="133">
        <f>IF(TrAvia_act!E17=0,"",E12/TrAvia_act!E17*100)</f>
        <v>1435.6647282121278</v>
      </c>
      <c r="F27" s="133">
        <f>IF(TrAvia_act!F17=0,"",F12/TrAvia_act!F17*100)</f>
        <v>1795.6195005239199</v>
      </c>
      <c r="G27" s="133">
        <f>IF(TrAvia_act!G17=0,"",G12/TrAvia_act!G17*100)</f>
        <v>1404.5051763207377</v>
      </c>
      <c r="H27" s="133">
        <f>IF(TrAvia_act!H17=0,"",H12/TrAvia_act!H17*100)</f>
        <v>1534.728206359614</v>
      </c>
      <c r="I27" s="133">
        <f>IF(TrAvia_act!I17=0,"",I12/TrAvia_act!I17*100)</f>
        <v>1486.3260177741843</v>
      </c>
      <c r="J27" s="133">
        <f>IF(TrAvia_act!J17=0,"",J12/TrAvia_act!J17*100)</f>
        <v>1385.8777023689747</v>
      </c>
      <c r="K27" s="133">
        <f>IF(TrAvia_act!K17=0,"",K12/TrAvia_act!K17*100)</f>
        <v>1336.6864120473222</v>
      </c>
      <c r="L27" s="133">
        <f>IF(TrAvia_act!L17=0,"",L12/TrAvia_act!L17*100)</f>
        <v>1323.2278591473325</v>
      </c>
      <c r="M27" s="133">
        <f>IF(TrAvia_act!M17=0,"",M12/TrAvia_act!M17*100)</f>
        <v>1681.6538085787613</v>
      </c>
      <c r="N27" s="133">
        <f>IF(TrAvia_act!N17=0,"",N12/TrAvia_act!N17*100)</f>
        <v>1511.0627336891769</v>
      </c>
      <c r="O27" s="133">
        <f>IF(TrAvia_act!O17=0,"",O12/TrAvia_act!O17*100)</f>
        <v>1452.1396745072411</v>
      </c>
      <c r="P27" s="133">
        <f>IF(TrAvia_act!P17=0,"",P12/TrAvia_act!P17*100)</f>
        <v>1389.122217106187</v>
      </c>
      <c r="Q27" s="133">
        <f>IF(TrAvia_act!Q17=0,"",Q12/TrAvia_act!Q17*100)</f>
        <v>1384.7201192335688</v>
      </c>
    </row>
    <row r="28" spans="1:17" ht="11.45" customHeight="1" x14ac:dyDescent="0.25">
      <c r="A28" s="95" t="s">
        <v>126</v>
      </c>
      <c r="B28" s="75">
        <f>IF(TrAvia_act!B18=0,"",B13/TrAvia_act!B18*100)</f>
        <v>1496.6751395724609</v>
      </c>
      <c r="C28" s="75">
        <f>IF(TrAvia_act!C18=0,"",C13/TrAvia_act!C18*100)</f>
        <v>1408.5472825714976</v>
      </c>
      <c r="D28" s="75">
        <f>IF(TrAvia_act!D18=0,"",D13/TrAvia_act!D18*100)</f>
        <v>1493.5709071657789</v>
      </c>
      <c r="E28" s="75">
        <f>IF(TrAvia_act!E18=0,"",E13/TrAvia_act!E18*100)</f>
        <v>1388.8678360754727</v>
      </c>
      <c r="F28" s="75">
        <f>IF(TrAvia_act!F18=0,"",F13/TrAvia_act!F18*100)</f>
        <v>1751.3380292513357</v>
      </c>
      <c r="G28" s="75">
        <f>IF(TrAvia_act!G18=0,"",G13/TrAvia_act!G18*100)</f>
        <v>1377.4830367145664</v>
      </c>
      <c r="H28" s="75">
        <f>IF(TrAvia_act!H18=0,"",H13/TrAvia_act!H18*100)</f>
        <v>1517.4127622640556</v>
      </c>
      <c r="I28" s="75">
        <f>IF(TrAvia_act!I18=0,"",I13/TrAvia_act!I18*100)</f>
        <v>1480.5191993146095</v>
      </c>
      <c r="J28" s="75">
        <f>IF(TrAvia_act!J18=0,"",J13/TrAvia_act!J18*100)</f>
        <v>1372.5318453259406</v>
      </c>
      <c r="K28" s="75">
        <f>IF(TrAvia_act!K18=0,"",K13/TrAvia_act!K18*100)</f>
        <v>1322.5376594268714</v>
      </c>
      <c r="L28" s="75">
        <f>IF(TrAvia_act!L18=0,"",L13/TrAvia_act!L18*100)</f>
        <v>1309.7864246351414</v>
      </c>
      <c r="M28" s="75">
        <f>IF(TrAvia_act!M18=0,"",M13/TrAvia_act!M18*100)</f>
        <v>1703.3453364614434</v>
      </c>
      <c r="N28" s="75">
        <f>IF(TrAvia_act!N18=0,"",N13/TrAvia_act!N18*100)</f>
        <v>1541.0164145750061</v>
      </c>
      <c r="O28" s="75">
        <f>IF(TrAvia_act!O18=0,"",O13/TrAvia_act!O18*100)</f>
        <v>1486.2378210586228</v>
      </c>
      <c r="P28" s="75">
        <f>IF(TrAvia_act!P18=0,"",P13/TrAvia_act!P18*100)</f>
        <v>1422.748794414659</v>
      </c>
      <c r="Q28" s="75">
        <f>IF(TrAvia_act!Q18=0,"",Q13/TrAvia_act!Q18*100)</f>
        <v>1430.9482291872293</v>
      </c>
    </row>
    <row r="29" spans="1:17" ht="11.45" customHeight="1" x14ac:dyDescent="0.25">
      <c r="A29" s="93" t="s">
        <v>125</v>
      </c>
      <c r="B29" s="74">
        <f>IF(TrAvia_act!B19=0,"",B14/TrAvia_act!B19*100)</f>
        <v>2010.0767743831564</v>
      </c>
      <c r="C29" s="74">
        <f>IF(TrAvia_act!C19=0,"",C14/TrAvia_act!C19*100)</f>
        <v>1849.2841732156055</v>
      </c>
      <c r="D29" s="74">
        <f>IF(TrAvia_act!D19=0,"",D14/TrAvia_act!D19*100)</f>
        <v>1890.3996144792209</v>
      </c>
      <c r="E29" s="74">
        <f>IF(TrAvia_act!E19=0,"",E14/TrAvia_act!E19*100)</f>
        <v>1798.7711046896422</v>
      </c>
      <c r="F29" s="74">
        <f>IF(TrAvia_act!F19=0,"",F14/TrAvia_act!F19*100)</f>
        <v>2110.5499554331518</v>
      </c>
      <c r="G29" s="74">
        <f>IF(TrAvia_act!G19=0,"",G14/TrAvia_act!G19*100)</f>
        <v>1651.5375715292666</v>
      </c>
      <c r="H29" s="74">
        <f>IF(TrAvia_act!H19=0,"",H14/TrAvia_act!H19*100)</f>
        <v>1643.3198566507058</v>
      </c>
      <c r="I29" s="74">
        <f>IF(TrAvia_act!I19=0,"",I14/TrAvia_act!I19*100)</f>
        <v>1524.4479819480969</v>
      </c>
      <c r="J29" s="74">
        <f>IF(TrAvia_act!J19=0,"",J14/TrAvia_act!J19*100)</f>
        <v>1488.8142646652677</v>
      </c>
      <c r="K29" s="74">
        <f>IF(TrAvia_act!K19=0,"",K14/TrAvia_act!K19*100)</f>
        <v>1464.4279088323779</v>
      </c>
      <c r="L29" s="74">
        <f>IF(TrAvia_act!L19=0,"",L14/TrAvia_act!L19*100)</f>
        <v>1412.8163037354766</v>
      </c>
      <c r="M29" s="74">
        <f>IF(TrAvia_act!M19=0,"",M14/TrAvia_act!M19*100)</f>
        <v>1574.9833956508198</v>
      </c>
      <c r="N29" s="74">
        <f>IF(TrAvia_act!N19=0,"",N14/TrAvia_act!N19*100)</f>
        <v>1395.7112718573637</v>
      </c>
      <c r="O29" s="74">
        <f>IF(TrAvia_act!O19=0,"",O14/TrAvia_act!O19*100)</f>
        <v>1348.8613115766129</v>
      </c>
      <c r="P29" s="74">
        <f>IF(TrAvia_act!P19=0,"",P14/TrAvia_act!P19*100)</f>
        <v>1293.3017755248966</v>
      </c>
      <c r="Q29" s="74">
        <f>IF(TrAvia_act!Q19=0,"",Q14/TrAvia_act!Q19*100)</f>
        <v>1272.6669794895679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109.54381816672255</v>
      </c>
      <c r="C32" s="134">
        <f>IF(TrAvia_act!C4=0,"",C8/TrAvia_act!C4*1000)</f>
        <v>96.614871368312237</v>
      </c>
      <c r="D32" s="134">
        <f>IF(TrAvia_act!D4=0,"",D8/TrAvia_act!D4*1000)</f>
        <v>117.55011243614307</v>
      </c>
      <c r="E32" s="134">
        <f>IF(TrAvia_act!E4=0,"",E8/TrAvia_act!E4*1000)</f>
        <v>113.88533464853982</v>
      </c>
      <c r="F32" s="134">
        <f>IF(TrAvia_act!F4=0,"",F8/TrAvia_act!F4*1000)</f>
        <v>104.13294910082216</v>
      </c>
      <c r="G32" s="134">
        <f>IF(TrAvia_act!G4=0,"",G8/TrAvia_act!G4*1000)</f>
        <v>98.652950913087196</v>
      </c>
      <c r="H32" s="134">
        <f>IF(TrAvia_act!H4=0,"",H8/TrAvia_act!H4*1000)</f>
        <v>101.67004819324352</v>
      </c>
      <c r="I32" s="134">
        <f>IF(TrAvia_act!I4=0,"",I8/TrAvia_act!I4*1000)</f>
        <v>95.681714894200852</v>
      </c>
      <c r="J32" s="134">
        <f>IF(TrAvia_act!J4=0,"",J8/TrAvia_act!J4*1000)</f>
        <v>92.756027018090194</v>
      </c>
      <c r="K32" s="134">
        <f>IF(TrAvia_act!K4=0,"",K8/TrAvia_act!K4*1000)</f>
        <v>90.69081013244984</v>
      </c>
      <c r="L32" s="134">
        <f>IF(TrAvia_act!L4=0,"",L8/TrAvia_act!L4*1000)</f>
        <v>90.349938620207595</v>
      </c>
      <c r="M32" s="134">
        <f>IF(TrAvia_act!M4=0,"",M8/TrAvia_act!M4*1000)</f>
        <v>98.78202477747746</v>
      </c>
      <c r="N32" s="134">
        <f>IF(TrAvia_act!N4=0,"",N8/TrAvia_act!N4*1000)</f>
        <v>88.247675465294989</v>
      </c>
      <c r="O32" s="134">
        <f>IF(TrAvia_act!O4=0,"",O8/TrAvia_act!O4*1000)</f>
        <v>80.50438573471682</v>
      </c>
      <c r="P32" s="134">
        <f>IF(TrAvia_act!P4=0,"",P8/TrAvia_act!P4*1000)</f>
        <v>76.700220626372342</v>
      </c>
      <c r="Q32" s="134">
        <f>IF(TrAvia_act!Q4=0,"",Q8/TrAvia_act!Q4*1000)</f>
        <v>74.143472329794236</v>
      </c>
    </row>
    <row r="33" spans="1:17" ht="11.45" customHeight="1" x14ac:dyDescent="0.25">
      <c r="A33" s="116" t="s">
        <v>23</v>
      </c>
      <c r="B33" s="77" t="str">
        <f>IF(TrAvia_act!B5=0,"",B9/TrAvia_act!B5*1000)</f>
        <v/>
      </c>
      <c r="C33" s="77" t="str">
        <f>IF(TrAvia_act!C5=0,"",C9/TrAvia_act!C5*1000)</f>
        <v/>
      </c>
      <c r="D33" s="77" t="str">
        <f>IF(TrAvia_act!D5=0,"",D9/TrAvia_act!D5*1000)</f>
        <v/>
      </c>
      <c r="E33" s="77" t="str">
        <f>IF(TrAvia_act!E5=0,"",E9/TrAvia_act!E5*1000)</f>
        <v/>
      </c>
      <c r="F33" s="77" t="str">
        <f>IF(TrAvia_act!F5=0,"",F9/TrAvia_act!F5*1000)</f>
        <v/>
      </c>
      <c r="G33" s="77" t="str">
        <f>IF(TrAvia_act!G5=0,"",G9/TrAvia_act!G5*1000)</f>
        <v/>
      </c>
      <c r="H33" s="77" t="str">
        <f>IF(TrAvia_act!H5=0,"",H9/TrAvia_act!H5*1000)</f>
        <v/>
      </c>
      <c r="I33" s="77" t="str">
        <f>IF(TrAvia_act!I5=0,"",I9/TrAvia_act!I5*1000)</f>
        <v/>
      </c>
      <c r="J33" s="77" t="str">
        <f>IF(TrAvia_act!J5=0,"",J9/TrAvia_act!J5*1000)</f>
        <v/>
      </c>
      <c r="K33" s="77" t="str">
        <f>IF(TrAvia_act!K5=0,"",K9/TrAvia_act!K5*1000)</f>
        <v/>
      </c>
      <c r="L33" s="77" t="str">
        <f>IF(TrAvia_act!L5=0,"",L9/TrAvia_act!L5*1000)</f>
        <v/>
      </c>
      <c r="M33" s="77" t="str">
        <f>IF(TrAvia_act!M5=0,"",M9/TrAvia_act!M5*1000)</f>
        <v/>
      </c>
      <c r="N33" s="77" t="str">
        <f>IF(TrAvia_act!N5=0,"",N9/TrAvia_act!N5*1000)</f>
        <v/>
      </c>
      <c r="O33" s="77" t="str">
        <f>IF(TrAvia_act!O5=0,"",O9/TrAvia_act!O5*1000)</f>
        <v/>
      </c>
      <c r="P33" s="77" t="str">
        <f>IF(TrAvia_act!P5=0,"",P9/TrAvia_act!P5*1000)</f>
        <v/>
      </c>
      <c r="Q33" s="77" t="str">
        <f>IF(TrAvia_act!Q5=0,"",Q9/TrAvia_act!Q5*1000)</f>
        <v/>
      </c>
    </row>
    <row r="34" spans="1:17" ht="11.45" customHeight="1" x14ac:dyDescent="0.25">
      <c r="A34" s="116" t="s">
        <v>127</v>
      </c>
      <c r="B34" s="77">
        <f>IF(TrAvia_act!B6=0,"",B10/TrAvia_act!B6*1000)</f>
        <v>104.48989092625807</v>
      </c>
      <c r="C34" s="77">
        <f>IF(TrAvia_act!C6=0,"",C10/TrAvia_act!C6*1000)</f>
        <v>93.315857293407603</v>
      </c>
      <c r="D34" s="77">
        <f>IF(TrAvia_act!D6=0,"",D10/TrAvia_act!D6*1000)</f>
        <v>112.2360986511636</v>
      </c>
      <c r="E34" s="77">
        <f>IF(TrAvia_act!E6=0,"",E10/TrAvia_act!E6*1000)</f>
        <v>106.07806214662725</v>
      </c>
      <c r="F34" s="77">
        <f>IF(TrAvia_act!F6=0,"",F10/TrAvia_act!F6*1000)</f>
        <v>101.65752685654768</v>
      </c>
      <c r="G34" s="77">
        <f>IF(TrAvia_act!G6=0,"",G10/TrAvia_act!G6*1000)</f>
        <v>93.963515306293033</v>
      </c>
      <c r="H34" s="77">
        <f>IF(TrAvia_act!H6=0,"",H10/TrAvia_act!H6*1000)</f>
        <v>96.107724308101851</v>
      </c>
      <c r="I34" s="77">
        <f>IF(TrAvia_act!I6=0,"",I10/TrAvia_act!I6*1000)</f>
        <v>90.520306043911603</v>
      </c>
      <c r="J34" s="77">
        <f>IF(TrAvia_act!J6=0,"",J10/TrAvia_act!J6*1000)</f>
        <v>87.601417843062194</v>
      </c>
      <c r="K34" s="77">
        <f>IF(TrAvia_act!K6=0,"",K10/TrAvia_act!K6*1000)</f>
        <v>86.009959948897333</v>
      </c>
      <c r="L34" s="77">
        <f>IF(TrAvia_act!L6=0,"",L10/TrAvia_act!L6*1000)</f>
        <v>85.988816074044308</v>
      </c>
      <c r="M34" s="77">
        <f>IF(TrAvia_act!M6=0,"",M10/TrAvia_act!M6*1000)</f>
        <v>94.813872501134284</v>
      </c>
      <c r="N34" s="77">
        <f>IF(TrAvia_act!N6=0,"",N10/TrAvia_act!N6*1000)</f>
        <v>86.021081348770721</v>
      </c>
      <c r="O34" s="77">
        <f>IF(TrAvia_act!O6=0,"",O10/TrAvia_act!O6*1000)</f>
        <v>77.365018476410214</v>
      </c>
      <c r="P34" s="77">
        <f>IF(TrAvia_act!P6=0,"",P10/TrAvia_act!P6*1000)</f>
        <v>72.400749802509935</v>
      </c>
      <c r="Q34" s="77">
        <f>IF(TrAvia_act!Q6=0,"",Q10/TrAvia_act!Q6*1000)</f>
        <v>70.612839226670502</v>
      </c>
    </row>
    <row r="35" spans="1:17" ht="11.45" customHeight="1" x14ac:dyDescent="0.25">
      <c r="A35" s="116" t="s">
        <v>125</v>
      </c>
      <c r="B35" s="77">
        <f>IF(TrAvia_act!B7=0,"",B11/TrAvia_act!B7*1000)</f>
        <v>185.14324830975661</v>
      </c>
      <c r="C35" s="77">
        <f>IF(TrAvia_act!C7=0,"",C11/TrAvia_act!C7*1000)</f>
        <v>145.50556004515454</v>
      </c>
      <c r="D35" s="77">
        <f>IF(TrAvia_act!D7=0,"",D11/TrAvia_act!D7*1000)</f>
        <v>151.77616341334721</v>
      </c>
      <c r="E35" s="77">
        <f>IF(TrAvia_act!E7=0,"",E11/TrAvia_act!E7*1000)</f>
        <v>146.46354331904197</v>
      </c>
      <c r="F35" s="77">
        <f>IF(TrAvia_act!F7=0,"",F11/TrAvia_act!F7*1000)</f>
        <v>115.80905226774316</v>
      </c>
      <c r="G35" s="77">
        <f>IF(TrAvia_act!G7=0,"",G11/TrAvia_act!G7*1000)</f>
        <v>124.11812630021033</v>
      </c>
      <c r="H35" s="77">
        <f>IF(TrAvia_act!H7=0,"",H11/TrAvia_act!H7*1000)</f>
        <v>131.25896286265873</v>
      </c>
      <c r="I35" s="77">
        <f>IF(TrAvia_act!I7=0,"",I11/TrAvia_act!I7*1000)</f>
        <v>120.92287707943879</v>
      </c>
      <c r="J35" s="77">
        <f>IF(TrAvia_act!J7=0,"",J11/TrAvia_act!J7*1000)</f>
        <v>115.96106419222328</v>
      </c>
      <c r="K35" s="77">
        <f>IF(TrAvia_act!K7=0,"",K11/TrAvia_act!K7*1000)</f>
        <v>113.02244724936639</v>
      </c>
      <c r="L35" s="77">
        <f>IF(TrAvia_act!L7=0,"",L11/TrAvia_act!L7*1000)</f>
        <v>108.29928767207656</v>
      </c>
      <c r="M35" s="77">
        <f>IF(TrAvia_act!M7=0,"",M11/TrAvia_act!M7*1000)</f>
        <v>114.48532593121624</v>
      </c>
      <c r="N35" s="77">
        <f>IF(TrAvia_act!N7=0,"",N11/TrAvia_act!N7*1000)</f>
        <v>95.282907460347133</v>
      </c>
      <c r="O35" s="77">
        <f>IF(TrAvia_act!O7=0,"",O11/TrAvia_act!O7*1000)</f>
        <v>88.113411131077996</v>
      </c>
      <c r="P35" s="77">
        <f>IF(TrAvia_act!P7=0,"",P11/TrAvia_act!P7*1000)</f>
        <v>86.363653976857179</v>
      </c>
      <c r="Q35" s="77">
        <f>IF(TrAvia_act!Q7=0,"",Q11/TrAvia_act!Q7*1000)</f>
        <v>83.282237661906635</v>
      </c>
    </row>
    <row r="36" spans="1:17" ht="11.45" customHeight="1" x14ac:dyDescent="0.25">
      <c r="A36" s="128" t="s">
        <v>33</v>
      </c>
      <c r="B36" s="133">
        <f>IF(TrAvia_act!B8=0,"",B12/TrAvia_act!B8*1000)</f>
        <v>652.89872049887822</v>
      </c>
      <c r="C36" s="133">
        <f>IF(TrAvia_act!C8=0,"",C12/TrAvia_act!C8*1000)</f>
        <v>586.4736363917948</v>
      </c>
      <c r="D36" s="133">
        <f>IF(TrAvia_act!D8=0,"",D12/TrAvia_act!D8*1000)</f>
        <v>605.79253640374009</v>
      </c>
      <c r="E36" s="133">
        <f>IF(TrAvia_act!E8=0,"",E12/TrAvia_act!E8*1000)</f>
        <v>568.46198429013498</v>
      </c>
      <c r="F36" s="133">
        <f>IF(TrAvia_act!F8=0,"",F12/TrAvia_act!F8*1000)</f>
        <v>693.69906706419397</v>
      </c>
      <c r="G36" s="133">
        <f>IF(TrAvia_act!G8=0,"",G12/TrAvia_act!G8*1000)</f>
        <v>563.32992430931245</v>
      </c>
      <c r="H36" s="133">
        <f>IF(TrAvia_act!H8=0,"",H12/TrAvia_act!H8*1000)</f>
        <v>603.73691652778484</v>
      </c>
      <c r="I36" s="133">
        <f>IF(TrAvia_act!I8=0,"",I12/TrAvia_act!I8*1000)</f>
        <v>593.4496315328729</v>
      </c>
      <c r="J36" s="133">
        <f>IF(TrAvia_act!J8=0,"",J12/TrAvia_act!J8*1000)</f>
        <v>577.52614286283654</v>
      </c>
      <c r="K36" s="133">
        <f>IF(TrAvia_act!K8=0,"",K12/TrAvia_act!K8*1000)</f>
        <v>564.05642646249157</v>
      </c>
      <c r="L36" s="133">
        <f>IF(TrAvia_act!L8=0,"",L12/TrAvia_act!L8*1000)</f>
        <v>517.306137242251</v>
      </c>
      <c r="M36" s="133">
        <f>IF(TrAvia_act!M8=0,"",M12/TrAvia_act!M8*1000)</f>
        <v>614.33214151260677</v>
      </c>
      <c r="N36" s="133">
        <f>IF(TrAvia_act!N8=0,"",N12/TrAvia_act!N8*1000)</f>
        <v>536.74391206550592</v>
      </c>
      <c r="O36" s="133">
        <f>IF(TrAvia_act!O8=0,"",O12/TrAvia_act!O8*1000)</f>
        <v>499.58179740557006</v>
      </c>
      <c r="P36" s="133">
        <f>IF(TrAvia_act!P8=0,"",P12/TrAvia_act!P8*1000)</f>
        <v>443.30064683300157</v>
      </c>
      <c r="Q36" s="133">
        <f>IF(TrAvia_act!Q8=0,"",Q12/TrAvia_act!Q8*1000)</f>
        <v>440.43731202606352</v>
      </c>
    </row>
    <row r="37" spans="1:17" ht="11.45" customHeight="1" x14ac:dyDescent="0.25">
      <c r="A37" s="95" t="s">
        <v>126</v>
      </c>
      <c r="B37" s="75">
        <f>IF(TrAvia_act!B9=0,"",B13/TrAvia_act!B9*1000)</f>
        <v>732.1045176869776</v>
      </c>
      <c r="C37" s="75">
        <f>IF(TrAvia_act!C9=0,"",C13/TrAvia_act!C9*1000)</f>
        <v>671.88038043318022</v>
      </c>
      <c r="D37" s="75">
        <f>IF(TrAvia_act!D9=0,"",D13/TrAvia_act!D9*1000)</f>
        <v>701.57689732951894</v>
      </c>
      <c r="E37" s="75">
        <f>IF(TrAvia_act!E9=0,"",E13/TrAvia_act!E9*1000)</f>
        <v>643.28095282179243</v>
      </c>
      <c r="F37" s="75">
        <f>IF(TrAvia_act!F9=0,"",F13/TrAvia_act!F9*1000)</f>
        <v>800.87084210648482</v>
      </c>
      <c r="G37" s="75">
        <f>IF(TrAvia_act!G9=0,"",G13/TrAvia_act!G9*1000)</f>
        <v>636.53775979073555</v>
      </c>
      <c r="H37" s="75">
        <f>IF(TrAvia_act!H9=0,"",H13/TrAvia_act!H9*1000)</f>
        <v>730.21584008259981</v>
      </c>
      <c r="I37" s="75">
        <f>IF(TrAvia_act!I9=0,"",I13/TrAvia_act!I9*1000)</f>
        <v>720.5143504858421</v>
      </c>
      <c r="J37" s="75">
        <f>IF(TrAvia_act!J9=0,"",J13/TrAvia_act!J9*1000)</f>
        <v>683.65904169768601</v>
      </c>
      <c r="K37" s="75">
        <f>IF(TrAvia_act!K9=0,"",K13/TrAvia_act!K9*1000)</f>
        <v>648.94179289067722</v>
      </c>
      <c r="L37" s="75">
        <f>IF(TrAvia_act!L9=0,"",L13/TrAvia_act!L9*1000)</f>
        <v>619.00279671348278</v>
      </c>
      <c r="M37" s="75">
        <f>IF(TrAvia_act!M9=0,"",M13/TrAvia_act!M9*1000)</f>
        <v>776.45276442607235</v>
      </c>
      <c r="N37" s="75">
        <f>IF(TrAvia_act!N9=0,"",N13/TrAvia_act!N9*1000)</f>
        <v>708.55160936488267</v>
      </c>
      <c r="O37" s="75">
        <f>IF(TrAvia_act!O9=0,"",O13/TrAvia_act!O9*1000)</f>
        <v>675.59309941753872</v>
      </c>
      <c r="P37" s="75">
        <f>IF(TrAvia_act!P9=0,"",P13/TrAvia_act!P9*1000)</f>
        <v>598.9692867129761</v>
      </c>
      <c r="Q37" s="75">
        <f>IF(TrAvia_act!Q9=0,"",Q13/TrAvia_act!Q9*1000)</f>
        <v>610.38809946704112</v>
      </c>
    </row>
    <row r="38" spans="1:17" ht="11.45" customHeight="1" x14ac:dyDescent="0.25">
      <c r="A38" s="93" t="s">
        <v>125</v>
      </c>
      <c r="B38" s="74">
        <f>IF(TrAvia_act!B10=0,"",B14/TrAvia_act!B10*1000)</f>
        <v>374.42672220840524</v>
      </c>
      <c r="C38" s="74">
        <f>IF(TrAvia_act!C10=0,"",C14/TrAvia_act!C10*1000)</f>
        <v>345.75146091215703</v>
      </c>
      <c r="D38" s="74">
        <f>IF(TrAvia_act!D10=0,"",D14/TrAvia_act!D10*1000)</f>
        <v>349.4006030168423</v>
      </c>
      <c r="E38" s="74">
        <f>IF(TrAvia_act!E10=0,"",E14/TrAvia_act!E10*1000)</f>
        <v>335.0185192788112</v>
      </c>
      <c r="F38" s="74">
        <f>IF(TrAvia_act!F10=0,"",F14/TrAvia_act!F10*1000)</f>
        <v>387.59737542145342</v>
      </c>
      <c r="G38" s="74">
        <f>IF(TrAvia_act!G10=0,"",G14/TrAvia_act!G10*1000)</f>
        <v>300.133545159096</v>
      </c>
      <c r="H38" s="74">
        <f>IF(TrAvia_act!H10=0,"",H14/TrAvia_act!H10*1000)</f>
        <v>301.4127171932974</v>
      </c>
      <c r="I38" s="74">
        <f>IF(TrAvia_act!I10=0,"",I14/TrAvia_act!I10*1000)</f>
        <v>279.34930277798532</v>
      </c>
      <c r="J38" s="74">
        <f>IF(TrAvia_act!J10=0,"",J14/TrAvia_act!J10*1000)</f>
        <v>274.50735720417777</v>
      </c>
      <c r="K38" s="74">
        <f>IF(TrAvia_act!K10=0,"",K14/TrAvia_act!K10*1000)</f>
        <v>272.94601466615717</v>
      </c>
      <c r="L38" s="74">
        <f>IF(TrAvia_act!L10=0,"",L14/TrAvia_act!L10*1000)</f>
        <v>256.70700684742314</v>
      </c>
      <c r="M38" s="74">
        <f>IF(TrAvia_act!M10=0,"",M14/TrAvia_act!M10*1000)</f>
        <v>291.0889091692581</v>
      </c>
      <c r="N38" s="74">
        <f>IF(TrAvia_act!N10=0,"",N14/TrAvia_act!N10*1000)</f>
        <v>264.27659549560462</v>
      </c>
      <c r="O38" s="74">
        <f>IF(TrAvia_act!O10=0,"",O14/TrAvia_act!O10*1000)</f>
        <v>267.231685982768</v>
      </c>
      <c r="P38" s="74">
        <f>IF(TrAvia_act!P10=0,"",P14/TrAvia_act!P10*1000)</f>
        <v>244.28247201703309</v>
      </c>
      <c r="Q38" s="74">
        <f>IF(TrAvia_act!Q10=0,"",Q14/TrAvia_act!Q10*1000)</f>
        <v>250.41502407313044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14666.62305857878</v>
      </c>
      <c r="C41" s="134">
        <f>IF(TrAvia_act!C22=0,"",1000000*C8/TrAvia_act!C22)</f>
        <v>13913.805915655594</v>
      </c>
      <c r="D41" s="134">
        <f>IF(TrAvia_act!D22=0,"",1000000*D8/TrAvia_act!D22)</f>
        <v>14472.361418572526</v>
      </c>
      <c r="E41" s="134">
        <f>IF(TrAvia_act!E22=0,"",1000000*E8/TrAvia_act!E22)</f>
        <v>14187.392146338352</v>
      </c>
      <c r="F41" s="134">
        <f>IF(TrAvia_act!F22=0,"",1000000*F8/TrAvia_act!F22)</f>
        <v>16344.561081516928</v>
      </c>
      <c r="G41" s="134">
        <f>IF(TrAvia_act!G22=0,"",1000000*G8/TrAvia_act!G22)</f>
        <v>12888.185207469693</v>
      </c>
      <c r="H41" s="134">
        <f>IF(TrAvia_act!H22=0,"",1000000*H8/TrAvia_act!H22)</f>
        <v>13532.072796522913</v>
      </c>
      <c r="I41" s="134">
        <f>IF(TrAvia_act!I22=0,"",1000000*I8/TrAvia_act!I22)</f>
        <v>12871.736606681981</v>
      </c>
      <c r="J41" s="134">
        <f>IF(TrAvia_act!J22=0,"",1000000*J8/TrAvia_act!J22)</f>
        <v>12307.993498173228</v>
      </c>
      <c r="K41" s="134">
        <f>IF(TrAvia_act!K22=0,"",1000000*K8/TrAvia_act!K22)</f>
        <v>12250.802553465204</v>
      </c>
      <c r="L41" s="134">
        <f>IF(TrAvia_act!L22=0,"",1000000*L8/TrAvia_act!L22)</f>
        <v>12733.790681232293</v>
      </c>
      <c r="M41" s="134">
        <f>IF(TrAvia_act!M22=0,"",1000000*M8/TrAvia_act!M22)</f>
        <v>14425.972473406893</v>
      </c>
      <c r="N41" s="134">
        <f>IF(TrAvia_act!N22=0,"",1000000*N8/TrAvia_act!N22)</f>
        <v>13174.551483420822</v>
      </c>
      <c r="O41" s="134">
        <f>IF(TrAvia_act!O22=0,"",1000000*O8/TrAvia_act!O22)</f>
        <v>13138.336274701969</v>
      </c>
      <c r="P41" s="134">
        <f>IF(TrAvia_act!P22=0,"",1000000*P8/TrAvia_act!P22)</f>
        <v>12561.108819870409</v>
      </c>
      <c r="Q41" s="134">
        <f>IF(TrAvia_act!Q22=0,"",1000000*Q8/TrAvia_act!Q22)</f>
        <v>12441.30745627639</v>
      </c>
    </row>
    <row r="42" spans="1:17" ht="11.45" customHeight="1" x14ac:dyDescent="0.25">
      <c r="A42" s="116" t="s">
        <v>23</v>
      </c>
      <c r="B42" s="77" t="str">
        <f>IF(TrAvia_act!B23=0,"",1000000*B9/TrAvia_act!B23)</f>
        <v/>
      </c>
      <c r="C42" s="77" t="str">
        <f>IF(TrAvia_act!C23=0,"",1000000*C9/TrAvia_act!C23)</f>
        <v/>
      </c>
      <c r="D42" s="77" t="str">
        <f>IF(TrAvia_act!D23=0,"",1000000*D9/TrAvia_act!D23)</f>
        <v/>
      </c>
      <c r="E42" s="77" t="str">
        <f>IF(TrAvia_act!E23=0,"",1000000*E9/TrAvia_act!E23)</f>
        <v/>
      </c>
      <c r="F42" s="77" t="str">
        <f>IF(TrAvia_act!F23=0,"",1000000*F9/TrAvia_act!F23)</f>
        <v/>
      </c>
      <c r="G42" s="77" t="str">
        <f>IF(TrAvia_act!G23=0,"",1000000*G9/TrAvia_act!G23)</f>
        <v/>
      </c>
      <c r="H42" s="77" t="str">
        <f>IF(TrAvia_act!H23=0,"",1000000*H9/TrAvia_act!H23)</f>
        <v/>
      </c>
      <c r="I42" s="77" t="str">
        <f>IF(TrAvia_act!I23=0,"",1000000*I9/TrAvia_act!I23)</f>
        <v/>
      </c>
      <c r="J42" s="77" t="str">
        <f>IF(TrAvia_act!J23=0,"",1000000*J9/TrAvia_act!J23)</f>
        <v/>
      </c>
      <c r="K42" s="77" t="str">
        <f>IF(TrAvia_act!K23=0,"",1000000*K9/TrAvia_act!K23)</f>
        <v/>
      </c>
      <c r="L42" s="77" t="str">
        <f>IF(TrAvia_act!L23=0,"",1000000*L9/TrAvia_act!L23)</f>
        <v/>
      </c>
      <c r="M42" s="77" t="str">
        <f>IF(TrAvia_act!M23=0,"",1000000*M9/TrAvia_act!M23)</f>
        <v/>
      </c>
      <c r="N42" s="77" t="str">
        <f>IF(TrAvia_act!N23=0,"",1000000*N9/TrAvia_act!N23)</f>
        <v/>
      </c>
      <c r="O42" s="77" t="str">
        <f>IF(TrAvia_act!O23=0,"",1000000*O9/TrAvia_act!O23)</f>
        <v/>
      </c>
      <c r="P42" s="77" t="str">
        <f>IF(TrAvia_act!P23=0,"",1000000*P9/TrAvia_act!P23)</f>
        <v/>
      </c>
      <c r="Q42" s="77" t="str">
        <f>IF(TrAvia_act!Q23=0,"",1000000*Q9/TrAvia_act!Q23)</f>
        <v/>
      </c>
    </row>
    <row r="43" spans="1:17" ht="11.45" customHeight="1" x14ac:dyDescent="0.25">
      <c r="A43" s="116" t="s">
        <v>127</v>
      </c>
      <c r="B43" s="77">
        <f>IF(TrAvia_act!B24=0,"",1000000*B10/TrAvia_act!B24)</f>
        <v>14102.303077073664</v>
      </c>
      <c r="C43" s="77">
        <f>IF(TrAvia_act!C24=0,"",1000000*C10/TrAvia_act!C24)</f>
        <v>13621.973536325066</v>
      </c>
      <c r="D43" s="77">
        <f>IF(TrAvia_act!D24=0,"",1000000*D10/TrAvia_act!D24)</f>
        <v>13924.225298925499</v>
      </c>
      <c r="E43" s="77">
        <f>IF(TrAvia_act!E24=0,"",1000000*E10/TrAvia_act!E24)</f>
        <v>13467.380026464269</v>
      </c>
      <c r="F43" s="77">
        <f>IF(TrAvia_act!F24=0,"",1000000*F10/TrAvia_act!F24)</f>
        <v>15579.745795874354</v>
      </c>
      <c r="G43" s="77">
        <f>IF(TrAvia_act!G24=0,"",1000000*G10/TrAvia_act!G24)</f>
        <v>12276.877105765387</v>
      </c>
      <c r="H43" s="77">
        <f>IF(TrAvia_act!H24=0,"",1000000*H10/TrAvia_act!H24)</f>
        <v>12852.469693595182</v>
      </c>
      <c r="I43" s="77">
        <f>IF(TrAvia_act!I24=0,"",1000000*I10/TrAvia_act!I24)</f>
        <v>12201.574654194841</v>
      </c>
      <c r="J43" s="77">
        <f>IF(TrAvia_act!J24=0,"",1000000*J10/TrAvia_act!J24)</f>
        <v>11562.211282963108</v>
      </c>
      <c r="K43" s="77">
        <f>IF(TrAvia_act!K24=0,"",1000000*K10/TrAvia_act!K24)</f>
        <v>11556.604263530353</v>
      </c>
      <c r="L43" s="77">
        <f>IF(TrAvia_act!L24=0,"",1000000*L10/TrAvia_act!L24)</f>
        <v>12013.924732846319</v>
      </c>
      <c r="M43" s="77">
        <f>IF(TrAvia_act!M24=0,"",1000000*M10/TrAvia_act!M24)</f>
        <v>13711.788944810756</v>
      </c>
      <c r="N43" s="77">
        <f>IF(TrAvia_act!N24=0,"",1000000*N10/TrAvia_act!N24)</f>
        <v>12414.663571905043</v>
      </c>
      <c r="O43" s="77">
        <f>IF(TrAvia_act!O24=0,"",1000000*O10/TrAvia_act!O24)</f>
        <v>12175.844526327044</v>
      </c>
      <c r="P43" s="77">
        <f>IF(TrAvia_act!P24=0,"",1000000*P10/TrAvia_act!P24)</f>
        <v>11536.13301088982</v>
      </c>
      <c r="Q43" s="77">
        <f>IF(TrAvia_act!Q24=0,"",1000000*Q10/TrAvia_act!Q24)</f>
        <v>11471.10066631299</v>
      </c>
    </row>
    <row r="44" spans="1:17" ht="11.45" customHeight="1" x14ac:dyDescent="0.25">
      <c r="A44" s="116" t="s">
        <v>125</v>
      </c>
      <c r="B44" s="77">
        <f>IF(TrAvia_act!B25=0,"",1000000*B11/TrAvia_act!B25)</f>
        <v>22149.15240759579</v>
      </c>
      <c r="C44" s="77">
        <f>IF(TrAvia_act!C25=0,"",1000000*C11/TrAvia_act!C25)</f>
        <v>17471.221067975734</v>
      </c>
      <c r="D44" s="77">
        <f>IF(TrAvia_act!D25=0,"",1000000*D11/TrAvia_act!D25)</f>
        <v>17811.940412383286</v>
      </c>
      <c r="E44" s="77">
        <f>IF(TrAvia_act!E25=0,"",1000000*E11/TrAvia_act!E25)</f>
        <v>16921.528615142761</v>
      </c>
      <c r="F44" s="77">
        <f>IF(TrAvia_act!F25=0,"",1000000*F11/TrAvia_act!F25)</f>
        <v>20514.17585489669</v>
      </c>
      <c r="G44" s="77">
        <f>IF(TrAvia_act!G25=0,"",1000000*G11/TrAvia_act!G25)</f>
        <v>16205.482069024896</v>
      </c>
      <c r="H44" s="77">
        <f>IF(TrAvia_act!H25=0,"",1000000*H11/TrAvia_act!H25)</f>
        <v>17041.931845597628</v>
      </c>
      <c r="I44" s="77">
        <f>IF(TrAvia_act!I25=0,"",1000000*I11/TrAvia_act!I25)</f>
        <v>16111.175031231944</v>
      </c>
      <c r="J44" s="77">
        <f>IF(TrAvia_act!J25=0,"",1000000*J11/TrAvia_act!J25)</f>
        <v>15766.533552134882</v>
      </c>
      <c r="K44" s="77">
        <f>IF(TrAvia_act!K25=0,"",1000000*K11/TrAvia_act!K25)</f>
        <v>15667.765003780032</v>
      </c>
      <c r="L44" s="77">
        <f>IF(TrAvia_act!L25=0,"",1000000*L11/TrAvia_act!L25)</f>
        <v>15834.294087867238</v>
      </c>
      <c r="M44" s="77">
        <f>IF(TrAvia_act!M25=0,"",1000000*M11/TrAvia_act!M25)</f>
        <v>17395.417225409379</v>
      </c>
      <c r="N44" s="77">
        <f>IF(TrAvia_act!N25=0,"",1000000*N11/TrAvia_act!N25)</f>
        <v>15961.395821928343</v>
      </c>
      <c r="O44" s="77">
        <f>IF(TrAvia_act!O25=0,"",1000000*O11/TrAvia_act!O25)</f>
        <v>15795.518478913442</v>
      </c>
      <c r="P44" s="77">
        <f>IF(TrAvia_act!P25=0,"",1000000*P11/TrAvia_act!P25)</f>
        <v>15086.791274299314</v>
      </c>
      <c r="Q44" s="77">
        <f>IF(TrAvia_act!Q25=0,"",1000000*Q11/TrAvia_act!Q25)</f>
        <v>15277.035129056392</v>
      </c>
    </row>
    <row r="45" spans="1:17" ht="11.45" customHeight="1" x14ac:dyDescent="0.25">
      <c r="A45" s="128" t="s">
        <v>18</v>
      </c>
      <c r="B45" s="133">
        <f>IF(TrAvia_act!B26=0,"",1000000*B12/TrAvia_act!B26)</f>
        <v>23963.338580627198</v>
      </c>
      <c r="C45" s="133">
        <f>IF(TrAvia_act!C26=0,"",1000000*C12/TrAvia_act!C26)</f>
        <v>20957.853219231834</v>
      </c>
      <c r="D45" s="133">
        <f>IF(TrAvia_act!D26=0,"",1000000*D12/TrAvia_act!D26)</f>
        <v>20042.876347762776</v>
      </c>
      <c r="E45" s="133">
        <f>IF(TrAvia_act!E26=0,"",1000000*E12/TrAvia_act!E26)</f>
        <v>19569.970756816325</v>
      </c>
      <c r="F45" s="133">
        <f>IF(TrAvia_act!F26=0,"",1000000*F12/TrAvia_act!F26)</f>
        <v>21013.656070737008</v>
      </c>
      <c r="G45" s="133">
        <f>IF(TrAvia_act!G26=0,"",1000000*G12/TrAvia_act!G26)</f>
        <v>16076.509553271684</v>
      </c>
      <c r="H45" s="133">
        <f>IF(TrAvia_act!H26=0,"",1000000*H12/TrAvia_act!H26)</f>
        <v>15718.684594889835</v>
      </c>
      <c r="I45" s="133">
        <f>IF(TrAvia_act!I26=0,"",1000000*I12/TrAvia_act!I26)</f>
        <v>14586.89749900839</v>
      </c>
      <c r="J45" s="133">
        <f>IF(TrAvia_act!J26=0,"",1000000*J12/TrAvia_act!J26)</f>
        <v>14414.828201017441</v>
      </c>
      <c r="K45" s="133">
        <f>IF(TrAvia_act!K26=0,"",1000000*K12/TrAvia_act!K26)</f>
        <v>13976.621436355006</v>
      </c>
      <c r="L45" s="133">
        <f>IF(TrAvia_act!L26=0,"",1000000*L12/TrAvia_act!L26)</f>
        <v>14616.865275891205</v>
      </c>
      <c r="M45" s="133">
        <f>IF(TrAvia_act!M26=0,"",1000000*M12/TrAvia_act!M26)</f>
        <v>13511.92391121762</v>
      </c>
      <c r="N45" s="133">
        <f>IF(TrAvia_act!N26=0,"",1000000*N12/TrAvia_act!N26)</f>
        <v>12097.21819095964</v>
      </c>
      <c r="O45" s="133">
        <f>IF(TrAvia_act!O26=0,"",1000000*O12/TrAvia_act!O26)</f>
        <v>11806.793432436551</v>
      </c>
      <c r="P45" s="133">
        <f>IF(TrAvia_act!P26=0,"",1000000*P12/TrAvia_act!P26)</f>
        <v>10897.462538277126</v>
      </c>
      <c r="Q45" s="133">
        <f>IF(TrAvia_act!Q26=0,"",1000000*Q12/TrAvia_act!Q26)</f>
        <v>10930.283103510035</v>
      </c>
    </row>
    <row r="46" spans="1:17" ht="11.45" customHeight="1" x14ac:dyDescent="0.25">
      <c r="A46" s="95" t="s">
        <v>126</v>
      </c>
      <c r="B46" s="75">
        <f>IF(TrAvia_act!B27=0,"",1000000*B13/TrAvia_act!B27)</f>
        <v>23841.832813425011</v>
      </c>
      <c r="C46" s="75">
        <f>IF(TrAvia_act!C27=0,"",1000000*C13/TrAvia_act!C27)</f>
        <v>20654.153762147023</v>
      </c>
      <c r="D46" s="75">
        <f>IF(TrAvia_act!D27=0,"",1000000*D13/TrAvia_act!D27)</f>
        <v>19540.73786432284</v>
      </c>
      <c r="E46" s="75">
        <f>IF(TrAvia_act!E27=0,"",1000000*E13/TrAvia_act!E27)</f>
        <v>19191.681453556157</v>
      </c>
      <c r="F46" s="75">
        <f>IF(TrAvia_act!F27=0,"",1000000*F13/TrAvia_act!F27)</f>
        <v>20358.98030795563</v>
      </c>
      <c r="G46" s="75">
        <f>IF(TrAvia_act!G27=0,"",1000000*G13/TrAvia_act!G27)</f>
        <v>15649.872285635114</v>
      </c>
      <c r="H46" s="75">
        <f>IF(TrAvia_act!H27=0,"",1000000*H13/TrAvia_act!H27)</f>
        <v>14953.462490776506</v>
      </c>
      <c r="I46" s="75">
        <f>IF(TrAvia_act!I27=0,"",1000000*I13/TrAvia_act!I27)</f>
        <v>13843.880849850873</v>
      </c>
      <c r="J46" s="75">
        <f>IF(TrAvia_act!J27=0,"",1000000*J13/TrAvia_act!J27)</f>
        <v>13830.622674968068</v>
      </c>
      <c r="K46" s="75">
        <f>IF(TrAvia_act!K27=0,"",1000000*K13/TrAvia_act!K27)</f>
        <v>13486.063232632081</v>
      </c>
      <c r="L46" s="75">
        <f>IF(TrAvia_act!L27=0,"",1000000*L13/TrAvia_act!L27)</f>
        <v>13902.682680718764</v>
      </c>
      <c r="M46" s="75">
        <f>IF(TrAvia_act!M27=0,"",1000000*M13/TrAvia_act!M27)</f>
        <v>12481.987821197637</v>
      </c>
      <c r="N46" s="75">
        <f>IF(TrAvia_act!N27=0,"",1000000*N13/TrAvia_act!N27)</f>
        <v>10927.190169415786</v>
      </c>
      <c r="O46" s="75">
        <f>IF(TrAvia_act!O27=0,"",1000000*O13/TrAvia_act!O27)</f>
        <v>10399.352368376922</v>
      </c>
      <c r="P46" s="75">
        <f>IF(TrAvia_act!P27=0,"",1000000*P13/TrAvia_act!P27)</f>
        <v>9513.2449393245533</v>
      </c>
      <c r="Q46" s="75">
        <f>IF(TrAvia_act!Q27=0,"",1000000*Q13/TrAvia_act!Q27)</f>
        <v>9348.1668327928637</v>
      </c>
    </row>
    <row r="47" spans="1:17" ht="11.45" customHeight="1" x14ac:dyDescent="0.25">
      <c r="A47" s="93" t="s">
        <v>125</v>
      </c>
      <c r="B47" s="74">
        <f>IF(TrAvia_act!B28=0,"",1000000*B14/TrAvia_act!B28)</f>
        <v>24833.34672589806</v>
      </c>
      <c r="C47" s="74">
        <f>IF(TrAvia_act!C28=0,"",1000000*C14/TrAvia_act!C28)</f>
        <v>22793.547715388908</v>
      </c>
      <c r="D47" s="74">
        <f>IF(TrAvia_act!D28=0,"",1000000*D14/TrAvia_act!D28)</f>
        <v>23254.72554976579</v>
      </c>
      <c r="E47" s="74">
        <f>IF(TrAvia_act!E28=0,"",1000000*E14/TrAvia_act!E28)</f>
        <v>22190.438380724503</v>
      </c>
      <c r="F47" s="74">
        <f>IF(TrAvia_act!F28=0,"",1000000*F14/TrAvia_act!F28)</f>
        <v>25935.555781286166</v>
      </c>
      <c r="G47" s="74">
        <f>IF(TrAvia_act!G28=0,"",1000000*G14/TrAvia_act!G28)</f>
        <v>20295.146591300425</v>
      </c>
      <c r="H47" s="74">
        <f>IF(TrAvia_act!H28=0,"",1000000*H14/TrAvia_act!H28)</f>
        <v>22338.463114600385</v>
      </c>
      <c r="I47" s="74">
        <f>IF(TrAvia_act!I28=0,"",1000000*I14/TrAvia_act!I28)</f>
        <v>22175.254632017091</v>
      </c>
      <c r="J47" s="74">
        <f>IF(TrAvia_act!J28=0,"",1000000*J14/TrAvia_act!J28)</f>
        <v>20602.941511973517</v>
      </c>
      <c r="K47" s="74">
        <f>IF(TrAvia_act!K28=0,"",1000000*K14/TrAvia_act!K28)</f>
        <v>19869.860657079753</v>
      </c>
      <c r="L47" s="74">
        <f>IF(TrAvia_act!L28=0,"",1000000*L14/TrAvia_act!L28)</f>
        <v>21414.085639735185</v>
      </c>
      <c r="M47" s="74">
        <f>IF(TrAvia_act!M28=0,"",1000000*M14/TrAvia_act!M28)</f>
        <v>24078.596468369211</v>
      </c>
      <c r="N47" s="74">
        <f>IF(TrAvia_act!N28=0,"",1000000*N14/TrAvia_act!N28)</f>
        <v>22207.874128852392</v>
      </c>
      <c r="O47" s="74">
        <f>IF(TrAvia_act!O28=0,"",1000000*O14/TrAvia_act!O28)</f>
        <v>21532.369324533982</v>
      </c>
      <c r="P47" s="74">
        <f>IF(TrAvia_act!P28=0,"",1000000*P14/TrAvia_act!P28)</f>
        <v>20036.536627268084</v>
      </c>
      <c r="Q47" s="74">
        <f>IF(TrAvia_act!Q28=0,"",1000000*Q14/TrAvia_act!Q28)</f>
        <v>20288.332534560534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0.95834904032790169</v>
      </c>
      <c r="C50" s="129">
        <f t="shared" si="6"/>
        <v>0.97331214209301486</v>
      </c>
      <c r="D50" s="129">
        <f t="shared" si="6"/>
        <v>0.97461090185178822</v>
      </c>
      <c r="E50" s="129">
        <f t="shared" si="6"/>
        <v>0.97712991257887449</v>
      </c>
      <c r="F50" s="129">
        <f t="shared" si="6"/>
        <v>0.96823236470528384</v>
      </c>
      <c r="G50" s="129">
        <f t="shared" si="6"/>
        <v>0.97287204992496557</v>
      </c>
      <c r="H50" s="129">
        <f t="shared" si="6"/>
        <v>0.96985840259957312</v>
      </c>
      <c r="I50" s="129">
        <f t="shared" si="6"/>
        <v>0.97214301561021643</v>
      </c>
      <c r="J50" s="129">
        <f t="shared" si="6"/>
        <v>0.9710756120330869</v>
      </c>
      <c r="K50" s="129">
        <f t="shared" si="6"/>
        <v>0.96752670063941482</v>
      </c>
      <c r="L50" s="129">
        <f t="shared" si="6"/>
        <v>0.97432135264754793</v>
      </c>
      <c r="M50" s="129">
        <f t="shared" si="6"/>
        <v>0.97862102916897842</v>
      </c>
      <c r="N50" s="129">
        <f t="shared" si="6"/>
        <v>0.97979814186382119</v>
      </c>
      <c r="O50" s="129">
        <f t="shared" si="6"/>
        <v>0.97769107303581315</v>
      </c>
      <c r="P50" s="129">
        <f t="shared" si="6"/>
        <v>0.98065943093447638</v>
      </c>
      <c r="Q50" s="129">
        <f t="shared" si="6"/>
        <v>0.9807660834708416</v>
      </c>
    </row>
    <row r="51" spans="1:17" ht="11.45" customHeight="1" x14ac:dyDescent="0.25">
      <c r="A51" s="116" t="s">
        <v>23</v>
      </c>
      <c r="B51" s="52">
        <f t="shared" ref="B51:Q51" si="7">IF(B9=0,0,B9/B$7)</f>
        <v>0</v>
      </c>
      <c r="C51" s="52">
        <f t="shared" si="7"/>
        <v>0</v>
      </c>
      <c r="D51" s="52">
        <f t="shared" si="7"/>
        <v>0</v>
      </c>
      <c r="E51" s="52">
        <f t="shared" si="7"/>
        <v>0</v>
      </c>
      <c r="F51" s="52">
        <f t="shared" si="7"/>
        <v>0</v>
      </c>
      <c r="G51" s="52">
        <f t="shared" si="7"/>
        <v>0</v>
      </c>
      <c r="H51" s="52">
        <f t="shared" si="7"/>
        <v>0</v>
      </c>
      <c r="I51" s="52">
        <f t="shared" si="7"/>
        <v>0</v>
      </c>
      <c r="J51" s="52">
        <f t="shared" si="7"/>
        <v>0</v>
      </c>
      <c r="K51" s="52">
        <f t="shared" si="7"/>
        <v>0</v>
      </c>
      <c r="L51" s="52">
        <f t="shared" si="7"/>
        <v>0</v>
      </c>
      <c r="M51" s="52">
        <f t="shared" si="7"/>
        <v>0</v>
      </c>
      <c r="N51" s="52">
        <f t="shared" si="7"/>
        <v>0</v>
      </c>
      <c r="O51" s="52">
        <f t="shared" si="7"/>
        <v>0</v>
      </c>
      <c r="P51" s="52">
        <f t="shared" si="7"/>
        <v>0</v>
      </c>
      <c r="Q51" s="52">
        <f t="shared" si="7"/>
        <v>0</v>
      </c>
    </row>
    <row r="52" spans="1:17" ht="11.45" customHeight="1" x14ac:dyDescent="0.25">
      <c r="A52" s="116" t="s">
        <v>127</v>
      </c>
      <c r="B52" s="52">
        <f t="shared" ref="B52:Q52" si="8">IF(B10=0,0,B10/B$7)</f>
        <v>0.85685273069423606</v>
      </c>
      <c r="C52" s="52">
        <f t="shared" si="8"/>
        <v>0.88065325168703656</v>
      </c>
      <c r="D52" s="52">
        <f t="shared" si="8"/>
        <v>0.80549007741047385</v>
      </c>
      <c r="E52" s="52">
        <f t="shared" si="8"/>
        <v>0.73419601433613979</v>
      </c>
      <c r="F52" s="52">
        <f t="shared" si="8"/>
        <v>0.77987614364369562</v>
      </c>
      <c r="G52" s="52">
        <f t="shared" si="8"/>
        <v>0.78252431933112099</v>
      </c>
      <c r="H52" s="52">
        <f t="shared" si="8"/>
        <v>0.77172398929481589</v>
      </c>
      <c r="I52" s="52">
        <f t="shared" si="8"/>
        <v>0.76356543203532601</v>
      </c>
      <c r="J52" s="52">
        <f t="shared" si="8"/>
        <v>0.75041844770094202</v>
      </c>
      <c r="K52" s="52">
        <f t="shared" si="8"/>
        <v>0.75858527684150878</v>
      </c>
      <c r="L52" s="52">
        <f t="shared" si="8"/>
        <v>0.7460299804462881</v>
      </c>
      <c r="M52" s="52">
        <f t="shared" si="8"/>
        <v>0.74983035102637552</v>
      </c>
      <c r="N52" s="52">
        <f t="shared" si="8"/>
        <v>0.7254709640955318</v>
      </c>
      <c r="O52" s="52">
        <f t="shared" si="8"/>
        <v>0.66513875465294658</v>
      </c>
      <c r="P52" s="52">
        <f t="shared" si="8"/>
        <v>0.64064930314961732</v>
      </c>
      <c r="Q52" s="52">
        <f t="shared" si="8"/>
        <v>0.6737638765449796</v>
      </c>
    </row>
    <row r="53" spans="1:17" ht="11.45" customHeight="1" x14ac:dyDescent="0.25">
      <c r="A53" s="116" t="s">
        <v>125</v>
      </c>
      <c r="B53" s="52">
        <f t="shared" ref="B53:Q53" si="9">IF(B11=0,0,B11/B$7)</f>
        <v>0.10149630963366571</v>
      </c>
      <c r="C53" s="52">
        <f t="shared" si="9"/>
        <v>9.2658890405978259E-2</v>
      </c>
      <c r="D53" s="52">
        <f t="shared" si="9"/>
        <v>0.16912082444131432</v>
      </c>
      <c r="E53" s="52">
        <f t="shared" si="9"/>
        <v>0.2429338982427347</v>
      </c>
      <c r="F53" s="52">
        <f t="shared" si="9"/>
        <v>0.18835622106158828</v>
      </c>
      <c r="G53" s="52">
        <f t="shared" si="9"/>
        <v>0.19034773059384452</v>
      </c>
      <c r="H53" s="52">
        <f t="shared" si="9"/>
        <v>0.19813441330475728</v>
      </c>
      <c r="I53" s="52">
        <f t="shared" si="9"/>
        <v>0.20857758357489037</v>
      </c>
      <c r="J53" s="52">
        <f t="shared" si="9"/>
        <v>0.22065716433214483</v>
      </c>
      <c r="K53" s="52">
        <f t="shared" si="9"/>
        <v>0.20894142379790609</v>
      </c>
      <c r="L53" s="52">
        <f t="shared" si="9"/>
        <v>0.22829137220125989</v>
      </c>
      <c r="M53" s="52">
        <f t="shared" si="9"/>
        <v>0.22879067814260295</v>
      </c>
      <c r="N53" s="52">
        <f t="shared" si="9"/>
        <v>0.25432717776828928</v>
      </c>
      <c r="O53" s="52">
        <f t="shared" si="9"/>
        <v>0.31255231838286673</v>
      </c>
      <c r="P53" s="52">
        <f t="shared" si="9"/>
        <v>0.34001012778485895</v>
      </c>
      <c r="Q53" s="52">
        <f t="shared" si="9"/>
        <v>0.307002206925862</v>
      </c>
    </row>
    <row r="54" spans="1:17" ht="11.45" customHeight="1" x14ac:dyDescent="0.25">
      <c r="A54" s="128" t="s">
        <v>18</v>
      </c>
      <c r="B54" s="127">
        <f t="shared" ref="B54:Q54" si="10">IF(B12=0,0,B12/B$7)</f>
        <v>4.1650959672098344E-2</v>
      </c>
      <c r="C54" s="127">
        <f t="shared" si="10"/>
        <v>2.6687857906985215E-2</v>
      </c>
      <c r="D54" s="127">
        <f t="shared" si="10"/>
        <v>2.5389098148211706E-2</v>
      </c>
      <c r="E54" s="127">
        <f t="shared" si="10"/>
        <v>2.2870087421125541E-2</v>
      </c>
      <c r="F54" s="127">
        <f t="shared" si="10"/>
        <v>3.1767635294716191E-2</v>
      </c>
      <c r="G54" s="127">
        <f t="shared" si="10"/>
        <v>2.7127950075034386E-2</v>
      </c>
      <c r="H54" s="127">
        <f t="shared" si="10"/>
        <v>3.0141597400426767E-2</v>
      </c>
      <c r="I54" s="127">
        <f t="shared" si="10"/>
        <v>2.7856984389783603E-2</v>
      </c>
      <c r="J54" s="127">
        <f t="shared" si="10"/>
        <v>2.8924387966913104E-2</v>
      </c>
      <c r="K54" s="127">
        <f t="shared" si="10"/>
        <v>3.2473299360585232E-2</v>
      </c>
      <c r="L54" s="127">
        <f t="shared" si="10"/>
        <v>2.5678647352452039E-2</v>
      </c>
      <c r="M54" s="127">
        <f t="shared" si="10"/>
        <v>2.1378970831021672E-2</v>
      </c>
      <c r="N54" s="127">
        <f t="shared" si="10"/>
        <v>2.0201858136178776E-2</v>
      </c>
      <c r="O54" s="127">
        <f t="shared" si="10"/>
        <v>2.2308926964186768E-2</v>
      </c>
      <c r="P54" s="127">
        <f t="shared" si="10"/>
        <v>1.9340569065523661E-2</v>
      </c>
      <c r="Q54" s="127">
        <f t="shared" si="10"/>
        <v>1.9233916529158481E-2</v>
      </c>
    </row>
    <row r="55" spans="1:17" ht="11.45" customHeight="1" x14ac:dyDescent="0.25">
      <c r="A55" s="95" t="s">
        <v>126</v>
      </c>
      <c r="B55" s="48">
        <f t="shared" ref="B55:Q55" si="11">IF(B13=0,0,B13/B$7)</f>
        <v>3.6361503534038428E-2</v>
      </c>
      <c r="C55" s="48">
        <f t="shared" si="11"/>
        <v>2.256752695891652E-2</v>
      </c>
      <c r="D55" s="48">
        <f t="shared" si="11"/>
        <v>2.1406362393991126E-2</v>
      </c>
      <c r="E55" s="48">
        <f t="shared" si="11"/>
        <v>1.9598742578514298E-2</v>
      </c>
      <c r="F55" s="48">
        <f t="shared" si="11"/>
        <v>2.7164672061273158E-2</v>
      </c>
      <c r="G55" s="48">
        <f t="shared" si="11"/>
        <v>2.3982630107116883E-2</v>
      </c>
      <c r="H55" s="48">
        <f t="shared" si="11"/>
        <v>2.5703055484100706E-2</v>
      </c>
      <c r="I55" s="48">
        <f t="shared" si="11"/>
        <v>2.4080204185718802E-2</v>
      </c>
      <c r="J55" s="48">
        <f t="shared" si="11"/>
        <v>2.5358134544123726E-2</v>
      </c>
      <c r="K55" s="48">
        <f t="shared" si="11"/>
        <v>2.8925733383430734E-2</v>
      </c>
      <c r="L55" s="48">
        <f t="shared" si="11"/>
        <v>2.2101756933001655E-2</v>
      </c>
      <c r="M55" s="48">
        <f t="shared" si="11"/>
        <v>1.7995362796054445E-2</v>
      </c>
      <c r="N55" s="48">
        <f t="shared" si="11"/>
        <v>1.6355288303461658E-2</v>
      </c>
      <c r="O55" s="48">
        <f t="shared" si="11"/>
        <v>1.7165460833374568E-2</v>
      </c>
      <c r="P55" s="48">
        <f t="shared" si="11"/>
        <v>1.4663010041807792E-2</v>
      </c>
      <c r="Q55" s="48">
        <f t="shared" si="11"/>
        <v>1.4070975462051487E-2</v>
      </c>
    </row>
    <row r="56" spans="1:17" ht="11.45" customHeight="1" x14ac:dyDescent="0.25">
      <c r="A56" s="93" t="s">
        <v>125</v>
      </c>
      <c r="B56" s="46">
        <f t="shared" ref="B56:Q56" si="12">IF(B14=0,0,B14/B$7)</f>
        <v>5.2894561380599121E-3</v>
      </c>
      <c r="C56" s="46">
        <f t="shared" si="12"/>
        <v>4.1203309480686932E-3</v>
      </c>
      <c r="D56" s="46">
        <f t="shared" si="12"/>
        <v>3.9827357542205812E-3</v>
      </c>
      <c r="E56" s="46">
        <f t="shared" si="12"/>
        <v>3.2713448426112419E-3</v>
      </c>
      <c r="F56" s="46">
        <f t="shared" si="12"/>
        <v>4.6029632334430338E-3</v>
      </c>
      <c r="G56" s="46">
        <f t="shared" si="12"/>
        <v>3.1453199679175019E-3</v>
      </c>
      <c r="H56" s="46">
        <f t="shared" si="12"/>
        <v>4.4385419163260626E-3</v>
      </c>
      <c r="I56" s="46">
        <f t="shared" si="12"/>
        <v>3.776780204064798E-3</v>
      </c>
      <c r="J56" s="46">
        <f t="shared" si="12"/>
        <v>3.5662534227893805E-3</v>
      </c>
      <c r="K56" s="46">
        <f t="shared" si="12"/>
        <v>3.5475659771544996E-3</v>
      </c>
      <c r="L56" s="46">
        <f t="shared" si="12"/>
        <v>3.5768904194503843E-3</v>
      </c>
      <c r="M56" s="46">
        <f t="shared" si="12"/>
        <v>3.3836080349672285E-3</v>
      </c>
      <c r="N56" s="46">
        <f t="shared" si="12"/>
        <v>3.8465698327171194E-3</v>
      </c>
      <c r="O56" s="46">
        <f t="shared" si="12"/>
        <v>5.1434661308121989E-3</v>
      </c>
      <c r="P56" s="46">
        <f t="shared" si="12"/>
        <v>4.6775590237158699E-3</v>
      </c>
      <c r="Q56" s="46">
        <f t="shared" si="12"/>
        <v>5.1629410671069952E-3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7476682.4000000004</v>
      </c>
      <c r="C4" s="132">
        <f t="shared" si="0"/>
        <v>9410638.0999999996</v>
      </c>
      <c r="D4" s="132">
        <f t="shared" si="0"/>
        <v>8967829.5999999996</v>
      </c>
      <c r="E4" s="132">
        <f t="shared" si="0"/>
        <v>10056848.5</v>
      </c>
      <c r="F4" s="132">
        <f t="shared" si="0"/>
        <v>7824567.5999999987</v>
      </c>
      <c r="G4" s="132">
        <f t="shared" si="0"/>
        <v>9905146.6999999993</v>
      </c>
      <c r="H4" s="132">
        <f t="shared" si="0"/>
        <v>9723809</v>
      </c>
      <c r="I4" s="132">
        <f t="shared" si="0"/>
        <v>9915527.4000000004</v>
      </c>
      <c r="J4" s="132">
        <f t="shared" si="0"/>
        <v>10393122.200000001</v>
      </c>
      <c r="K4" s="132">
        <f t="shared" si="0"/>
        <v>9750374.8000000007</v>
      </c>
      <c r="L4" s="132">
        <f t="shared" si="0"/>
        <v>9835880.1999999993</v>
      </c>
      <c r="M4" s="132">
        <f t="shared" si="0"/>
        <v>9580158.3000000007</v>
      </c>
      <c r="N4" s="132">
        <f t="shared" si="0"/>
        <v>9568215.6999999993</v>
      </c>
      <c r="O4" s="132">
        <f t="shared" si="0"/>
        <v>8791187.1000000015</v>
      </c>
      <c r="P4" s="132">
        <f t="shared" si="0"/>
        <v>9193773.5999999996</v>
      </c>
      <c r="Q4" s="132">
        <f t="shared" si="0"/>
        <v>9335030.4000000004</v>
      </c>
    </row>
    <row r="5" spans="1:17" ht="11.45" customHeight="1" x14ac:dyDescent="0.25">
      <c r="A5" s="116" t="s">
        <v>23</v>
      </c>
      <c r="B5" s="42">
        <f>B13*TrAvia_act!B23</f>
        <v>0</v>
      </c>
      <c r="C5" s="42">
        <f>C13*TrAvia_act!C23</f>
        <v>0</v>
      </c>
      <c r="D5" s="42">
        <f>D13*TrAvia_act!D23</f>
        <v>0</v>
      </c>
      <c r="E5" s="42">
        <f>E13*TrAvia_act!E23</f>
        <v>0</v>
      </c>
      <c r="F5" s="42">
        <f>F13*TrAvia_act!F23</f>
        <v>0</v>
      </c>
      <c r="G5" s="42">
        <f>G13*TrAvia_act!G23</f>
        <v>0</v>
      </c>
      <c r="H5" s="42">
        <f>H13*TrAvia_act!H23</f>
        <v>0</v>
      </c>
      <c r="I5" s="42">
        <f>I13*TrAvia_act!I23</f>
        <v>0</v>
      </c>
      <c r="J5" s="42">
        <f>J13*TrAvia_act!J23</f>
        <v>0</v>
      </c>
      <c r="K5" s="42">
        <f>K13*TrAvia_act!K23</f>
        <v>0</v>
      </c>
      <c r="L5" s="42">
        <f>L13*TrAvia_act!L23</f>
        <v>0</v>
      </c>
      <c r="M5" s="42">
        <f>M13*TrAvia_act!M23</f>
        <v>0</v>
      </c>
      <c r="N5" s="42">
        <f>N13*TrAvia_act!N23</f>
        <v>0</v>
      </c>
      <c r="O5" s="42">
        <f>O13*TrAvia_act!O23</f>
        <v>0</v>
      </c>
      <c r="P5" s="42">
        <f>P13*TrAvia_act!P23</f>
        <v>0</v>
      </c>
      <c r="Q5" s="42">
        <f>Q13*TrAvia_act!Q23</f>
        <v>0</v>
      </c>
    </row>
    <row r="6" spans="1:17" ht="11.45" customHeight="1" x14ac:dyDescent="0.25">
      <c r="A6" s="116" t="s">
        <v>127</v>
      </c>
      <c r="B6" s="42">
        <f>B14*TrAvia_act!B24</f>
        <v>6758628.8000000007</v>
      </c>
      <c r="C6" s="42">
        <f>C14*TrAvia_act!C24</f>
        <v>8433125</v>
      </c>
      <c r="D6" s="42">
        <f>D14*TrAvia_act!D24</f>
        <v>7323086.7999999998</v>
      </c>
      <c r="E6" s="42">
        <f>E14*TrAvia_act!E24</f>
        <v>7437887.9999999991</v>
      </c>
      <c r="F6" s="42">
        <f>F14*TrAvia_act!F24</f>
        <v>6259833.9999999991</v>
      </c>
      <c r="G6" s="42">
        <f>G14*TrAvia_act!G24</f>
        <v>7945636.2999999998</v>
      </c>
      <c r="H6" s="42">
        <f>H14*TrAvia_act!H24</f>
        <v>7727659.5000000009</v>
      </c>
      <c r="I6" s="42">
        <f>I14*TrAvia_act!I24</f>
        <v>7819509.6000000006</v>
      </c>
      <c r="J6" s="42">
        <f>J14*TrAvia_act!J24</f>
        <v>8112010.4000000004</v>
      </c>
      <c r="K6" s="42">
        <f>K14*TrAvia_act!K24</f>
        <v>7682116.4000000004</v>
      </c>
      <c r="L6" s="42">
        <f>L14*TrAvia_act!L24</f>
        <v>7527739.1999999993</v>
      </c>
      <c r="M6" s="42">
        <f>M14*TrAvia_act!M24</f>
        <v>7284899.1000000006</v>
      </c>
      <c r="N6" s="42">
        <f>N14*TrAvia_act!N24</f>
        <v>7029803.9999999991</v>
      </c>
      <c r="O6" s="42">
        <f>O14*TrAvia_act!O24</f>
        <v>5935080.6000000006</v>
      </c>
      <c r="P6" s="42">
        <f>P14*TrAvia_act!P24</f>
        <v>5979666</v>
      </c>
      <c r="Q6" s="42">
        <f>Q14*TrAvia_act!Q24</f>
        <v>6413337.6000000006</v>
      </c>
    </row>
    <row r="7" spans="1:17" ht="11.45" customHeight="1" x14ac:dyDescent="0.25">
      <c r="A7" s="93" t="s">
        <v>125</v>
      </c>
      <c r="B7" s="36">
        <f>B15*TrAvia_act!B25</f>
        <v>718053.60000000009</v>
      </c>
      <c r="C7" s="36">
        <f>C15*TrAvia_act!C25</f>
        <v>977513.1</v>
      </c>
      <c r="D7" s="36">
        <f>D15*TrAvia_act!D25</f>
        <v>1644742.8</v>
      </c>
      <c r="E7" s="36">
        <f>E15*TrAvia_act!E25</f>
        <v>2618960.5</v>
      </c>
      <c r="F7" s="36">
        <f>F15*TrAvia_act!F25</f>
        <v>1564733.5999999999</v>
      </c>
      <c r="G7" s="36">
        <f>G15*TrAvia_act!G25</f>
        <v>1959510.4000000001</v>
      </c>
      <c r="H7" s="36">
        <f>H15*TrAvia_act!H25</f>
        <v>1996149.5</v>
      </c>
      <c r="I7" s="36">
        <f>I15*TrAvia_act!I25</f>
        <v>2096017.7999999998</v>
      </c>
      <c r="J7" s="36">
        <f>J15*TrAvia_act!J25</f>
        <v>2281111.8000000003</v>
      </c>
      <c r="K7" s="36">
        <f>K15*TrAvia_act!K25</f>
        <v>2068258.4000000004</v>
      </c>
      <c r="L7" s="36">
        <f>L15*TrAvia_act!L25</f>
        <v>2308141</v>
      </c>
      <c r="M7" s="36">
        <f>M15*TrAvia_act!M25</f>
        <v>2295259.1999999997</v>
      </c>
      <c r="N7" s="36">
        <f>N15*TrAvia_act!N25</f>
        <v>2538411.7000000002</v>
      </c>
      <c r="O7" s="36">
        <f>O15*TrAvia_act!O25</f>
        <v>2856106.5</v>
      </c>
      <c r="P7" s="36">
        <f>P15*TrAvia_act!P25</f>
        <v>3214107.5999999996</v>
      </c>
      <c r="Q7" s="36">
        <f>Q15*TrAvia_act!Q25</f>
        <v>2921692.8000000003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134.65191802038686</v>
      </c>
      <c r="C12" s="134">
        <f>IF(C4=0,0,C4/TrAvia_act!C22)</f>
        <v>135.10161507982082</v>
      </c>
      <c r="D12" s="134">
        <f>IF(D4=0,0,D4/TrAvia_act!D22)</f>
        <v>139.0663027633905</v>
      </c>
      <c r="E12" s="134">
        <f>IF(E4=0,0,E4/TrAvia_act!E22)</f>
        <v>142.55933801119852</v>
      </c>
      <c r="F12" s="134">
        <f>IF(F4=0,0,F4/TrAvia_act!F22)</f>
        <v>141.2172899220329</v>
      </c>
      <c r="G12" s="134">
        <f>IF(G4=0,0,G4/TrAvia_act!G22)</f>
        <v>142.21111972548849</v>
      </c>
      <c r="H12" s="134">
        <f>IF(H4=0,0,H4/TrAvia_act!H22)</f>
        <v>142.63222049461672</v>
      </c>
      <c r="I12" s="134">
        <f>IF(I4=0,0,I4/TrAvia_act!I22)</f>
        <v>144.25942619373237</v>
      </c>
      <c r="J12" s="134">
        <f>IF(J4=0,0,J4/TrAvia_act!J22)</f>
        <v>145.23241664570583</v>
      </c>
      <c r="K12" s="134">
        <f>IF(K4=0,0,K4/TrAvia_act!K22)</f>
        <v>146.94922232939476</v>
      </c>
      <c r="L12" s="134">
        <f>IF(L4=0,0,L4/TrAvia_act!L22)</f>
        <v>150.15464773681398</v>
      </c>
      <c r="M12" s="134">
        <f>IF(M4=0,0,M4/TrAvia_act!M22)</f>
        <v>151.48890417457307</v>
      </c>
      <c r="N12" s="134">
        <f>IF(N4=0,0,N4/TrAvia_act!N22)</f>
        <v>153.684056923497</v>
      </c>
      <c r="O12" s="134">
        <f>IF(O4=0,0,O4/TrAvia_act!O22)</f>
        <v>158.53688054533654</v>
      </c>
      <c r="P12" s="134">
        <f>IF(P4=0,0,P4/TrAvia_act!P22)</f>
        <v>160.76965690903367</v>
      </c>
      <c r="Q12" s="134">
        <f>IF(Q4=0,0,Q4/TrAvia_act!Q22)</f>
        <v>160.29105395102854</v>
      </c>
    </row>
    <row r="13" spans="1:17" ht="11.45" customHeight="1" x14ac:dyDescent="0.25">
      <c r="A13" s="116" t="s">
        <v>23</v>
      </c>
      <c r="B13" s="77">
        <v>0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0.80411640863600142</v>
      </c>
      <c r="C18" s="144">
        <f>IF(TrAvia_act!C31=0,0,TrAvia_act!C31/C4)</f>
        <v>0.80183585000468782</v>
      </c>
      <c r="D18" s="144">
        <f>IF(TrAvia_act!D31=0,0,TrAvia_act!D31/D4)</f>
        <v>0.68934037283670069</v>
      </c>
      <c r="E18" s="144">
        <f>IF(TrAvia_act!E31=0,0,TrAvia_act!E31/E4)</f>
        <v>0.67541029379134032</v>
      </c>
      <c r="F18" s="144">
        <f>IF(TrAvia_act!F31=0,0,TrAvia_act!F31/F4)</f>
        <v>0.87221254245410329</v>
      </c>
      <c r="G18" s="144">
        <f>IF(TrAvia_act!G31=0,0,TrAvia_act!G31/G4)</f>
        <v>0.71502787535695966</v>
      </c>
      <c r="H18" s="144">
        <f>IF(TrAvia_act!H31=0,0,TrAvia_act!H31/H4)</f>
        <v>0.72346803603402743</v>
      </c>
      <c r="I18" s="144">
        <f>IF(TrAvia_act!I31=0,0,TrAvia_act!I31/I4)</f>
        <v>0.73850726286127755</v>
      </c>
      <c r="J18" s="144">
        <f>IF(TrAvia_act!J31=0,0,TrAvia_act!J31/J4)</f>
        <v>0.72886538368614573</v>
      </c>
      <c r="K18" s="144">
        <f>IF(TrAvia_act!K31=0,0,TrAvia_act!K31/K4)</f>
        <v>0.71802778289097147</v>
      </c>
      <c r="L18" s="144">
        <f>IF(TrAvia_act!L31=0,0,TrAvia_act!L31/L4)</f>
        <v>0.7351701985959529</v>
      </c>
      <c r="M18" s="144">
        <f>IF(TrAvia_act!M31=0,0,TrAvia_act!M31/M4)</f>
        <v>0.75378618743700709</v>
      </c>
      <c r="N18" s="144">
        <f>IF(TrAvia_act!N31=0,0,TrAvia_act!N31/N4)</f>
        <v>0.76584425244510324</v>
      </c>
      <c r="O18" s="144">
        <f>IF(TrAvia_act!O31=0,0,TrAvia_act!O31/O4)</f>
        <v>0.81218109895533885</v>
      </c>
      <c r="P18" s="144">
        <f>IF(TrAvia_act!P31=0,0,TrAvia_act!P31/P4)</f>
        <v>0.80798759282042798</v>
      </c>
      <c r="Q18" s="144">
        <f>IF(TrAvia_act!Q31=0,0,TrAvia_act!Q31/Q4)</f>
        <v>0.8312892050142654</v>
      </c>
    </row>
    <row r="19" spans="1:17" ht="11.45" customHeight="1" x14ac:dyDescent="0.25">
      <c r="A19" s="116" t="s">
        <v>23</v>
      </c>
      <c r="B19" s="143">
        <v>0</v>
      </c>
      <c r="C19" s="143">
        <v>0</v>
      </c>
      <c r="D19" s="143">
        <v>0</v>
      </c>
      <c r="E19" s="143">
        <v>0</v>
      </c>
      <c r="F19" s="143">
        <v>0</v>
      </c>
      <c r="G19" s="143">
        <v>0</v>
      </c>
      <c r="H19" s="143">
        <v>0</v>
      </c>
      <c r="I19" s="143">
        <v>0</v>
      </c>
      <c r="J19" s="143">
        <v>0</v>
      </c>
      <c r="K19" s="143">
        <v>0</v>
      </c>
      <c r="L19" s="143">
        <v>0</v>
      </c>
      <c r="M19" s="143">
        <v>0</v>
      </c>
      <c r="N19" s="143">
        <v>0</v>
      </c>
      <c r="O19" s="143">
        <v>0</v>
      </c>
      <c r="P19" s="143">
        <v>0</v>
      </c>
      <c r="Q19" s="143">
        <v>0</v>
      </c>
    </row>
    <row r="20" spans="1:17" ht="11.45" customHeight="1" x14ac:dyDescent="0.25">
      <c r="A20" s="116" t="s">
        <v>127</v>
      </c>
      <c r="B20" s="143">
        <v>0.83198932304138373</v>
      </c>
      <c r="C20" s="143">
        <v>0.83198897205958644</v>
      </c>
      <c r="D20" s="143">
        <v>0.72249082176658075</v>
      </c>
      <c r="E20" s="143">
        <v>0.72248681346102561</v>
      </c>
      <c r="F20" s="143">
        <v>0.8872963723958176</v>
      </c>
      <c r="G20" s="143">
        <v>0.74264411020172172</v>
      </c>
      <c r="H20" s="143">
        <v>0.75518855353292924</v>
      </c>
      <c r="I20" s="143">
        <v>0.76882276607218425</v>
      </c>
      <c r="J20" s="143">
        <v>0.75615263017907364</v>
      </c>
      <c r="K20" s="143">
        <v>0.74250970735095856</v>
      </c>
      <c r="L20" s="143">
        <v>0.75638845192724002</v>
      </c>
      <c r="M20" s="143">
        <v>0.77341290835448906</v>
      </c>
      <c r="N20" s="143">
        <v>0.77153345953884345</v>
      </c>
      <c r="O20" s="143">
        <v>0.82345132768710838</v>
      </c>
      <c r="P20" s="143">
        <v>0.83117853070723346</v>
      </c>
      <c r="Q20" s="143">
        <v>0.8479414836979734</v>
      </c>
    </row>
    <row r="21" spans="1:17" ht="11.45" customHeight="1" x14ac:dyDescent="0.25">
      <c r="A21" s="93" t="s">
        <v>125</v>
      </c>
      <c r="B21" s="142">
        <v>0.54176457022149871</v>
      </c>
      <c r="C21" s="142">
        <v>0.54170118027062764</v>
      </c>
      <c r="D21" s="142">
        <v>0.54174062959874336</v>
      </c>
      <c r="E21" s="142">
        <v>0.5417122556831232</v>
      </c>
      <c r="F21" s="142">
        <v>0.81186855065935826</v>
      </c>
      <c r="G21" s="142">
        <v>0.60304655693585496</v>
      </c>
      <c r="H21" s="142">
        <v>0.60066893787263931</v>
      </c>
      <c r="I21" s="142">
        <v>0.62541071931736458</v>
      </c>
      <c r="J21" s="142">
        <v>0.63182742730978814</v>
      </c>
      <c r="K21" s="142">
        <v>0.62709475759895372</v>
      </c>
      <c r="L21" s="142">
        <v>0.66596928003965095</v>
      </c>
      <c r="M21" s="142">
        <v>0.69149314378088544</v>
      </c>
      <c r="N21" s="142">
        <v>0.75008872674200167</v>
      </c>
      <c r="O21" s="142">
        <v>0.78876120340750611</v>
      </c>
      <c r="P21" s="142">
        <v>0.7648421602313501</v>
      </c>
      <c r="Q21" s="142">
        <v>0.79473618855479933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2.9266798637554145E-2</v>
      </c>
      <c r="C24" s="137">
        <f>IF(TrAvia_ene!C8=0,0,TrAvia_ene!C8/(C12*TrAvia_act!C13))</f>
        <v>2.5750154257404189E-2</v>
      </c>
      <c r="D24" s="137">
        <f>IF(TrAvia_ene!D8=0,0,TrAvia_ene!D8/(D12*TrAvia_act!D13))</f>
        <v>2.6911500663684262E-2</v>
      </c>
      <c r="E24" s="137">
        <f>IF(TrAvia_ene!E8=0,0,TrAvia_ene!E8/(E12*TrAvia_act!E13))</f>
        <v>2.5550964995786456E-2</v>
      </c>
      <c r="F24" s="137">
        <f>IF(TrAvia_ene!F8=0,0,TrAvia_ene!F8/(F12*TrAvia_act!F13))</f>
        <v>3.0102240693738205E-2</v>
      </c>
      <c r="G24" s="137">
        <f>IF(TrAvia_ene!G8=0,0,TrAvia_ene!G8/(G12*TrAvia_act!G13))</f>
        <v>2.3411224723332996E-2</v>
      </c>
      <c r="H24" s="137">
        <f>IF(TrAvia_ene!H8=0,0,TrAvia_ene!H8/(H12*TrAvia_act!H13))</f>
        <v>2.4417051396368752E-2</v>
      </c>
      <c r="I24" s="137">
        <f>IF(TrAvia_ene!I8=0,0,TrAvia_ene!I8/(I12*TrAvia_act!I13))</f>
        <v>2.3461997953997601E-2</v>
      </c>
      <c r="J24" s="137">
        <f>IF(TrAvia_ene!J8=0,0,TrAvia_ene!J8/(J12*TrAvia_act!J13))</f>
        <v>2.2442425740463016E-2</v>
      </c>
      <c r="K24" s="137">
        <f>IF(TrAvia_ene!K8=0,0,TrAvia_ene!K8/(K12*TrAvia_act!K13))</f>
        <v>2.1603733623029194E-2</v>
      </c>
      <c r="L24" s="137">
        <f>IF(TrAvia_ene!L8=0,0,TrAvia_ene!L8/(L12*TrAvia_act!L13))</f>
        <v>2.2010730077337035E-2</v>
      </c>
      <c r="M24" s="137">
        <f>IF(TrAvia_ene!M8=0,0,TrAvia_ene!M8/(M12*TrAvia_act!M13))</f>
        <v>2.4667859913669727E-2</v>
      </c>
      <c r="N24" s="137">
        <f>IF(TrAvia_ene!N8=0,0,TrAvia_ene!N8/(N12*TrAvia_act!N13))</f>
        <v>2.2347898796610689E-2</v>
      </c>
      <c r="O24" s="137">
        <f>IF(TrAvia_ene!O8=0,0,TrAvia_ene!O8/(O12*TrAvia_act!O13))</f>
        <v>2.1603767844891986E-2</v>
      </c>
      <c r="P24" s="137">
        <f>IF(TrAvia_ene!P8=0,0,TrAvia_ene!P8/(P12*TrAvia_act!P13))</f>
        <v>2.0496865838282086E-2</v>
      </c>
      <c r="Q24" s="137">
        <f>IF(TrAvia_ene!Q8=0,0,TrAvia_ene!Q8/(Q12*TrAvia_act!Q13))</f>
        <v>2.0386044605444759E-2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0</v>
      </c>
      <c r="C25" s="108">
        <f>IF(TrAvia_ene!C9=0,0,TrAvia_ene!C9/(C13*TrAvia_act!C14))</f>
        <v>0</v>
      </c>
      <c r="D25" s="108">
        <f>IF(TrAvia_ene!D9=0,0,TrAvia_ene!D9/(D13*TrAvia_act!D14))</f>
        <v>0</v>
      </c>
      <c r="E25" s="108">
        <f>IF(TrAvia_ene!E9=0,0,TrAvia_ene!E9/(E13*TrAvia_act!E14))</f>
        <v>0</v>
      </c>
      <c r="F25" s="108">
        <f>IF(TrAvia_ene!F9=0,0,TrAvia_ene!F9/(F13*TrAvia_act!F14))</f>
        <v>0</v>
      </c>
      <c r="G25" s="108">
        <f>IF(TrAvia_ene!G9=0,0,TrAvia_ene!G9/(G13*TrAvia_act!G14))</f>
        <v>0</v>
      </c>
      <c r="H25" s="108">
        <f>IF(TrAvia_ene!H9=0,0,TrAvia_ene!H9/(H13*TrAvia_act!H14))</f>
        <v>0</v>
      </c>
      <c r="I25" s="108">
        <f>IF(TrAvia_ene!I9=0,0,TrAvia_ene!I9/(I13*TrAvia_act!I14))</f>
        <v>0</v>
      </c>
      <c r="J25" s="108">
        <f>IF(TrAvia_ene!J9=0,0,TrAvia_ene!J9/(J13*TrAvia_act!J14))</f>
        <v>0</v>
      </c>
      <c r="K25" s="108">
        <f>IF(TrAvia_ene!K9=0,0,TrAvia_ene!K9/(K13*TrAvia_act!K14))</f>
        <v>0</v>
      </c>
      <c r="L25" s="108">
        <f>IF(TrAvia_ene!L9=0,0,TrAvia_ene!L9/(L13*TrAvia_act!L14))</f>
        <v>0</v>
      </c>
      <c r="M25" s="108">
        <f>IF(TrAvia_ene!M9=0,0,TrAvia_ene!M9/(M13*TrAvia_act!M14))</f>
        <v>0</v>
      </c>
      <c r="N25" s="108">
        <f>IF(TrAvia_ene!N9=0,0,TrAvia_ene!N9/(N13*TrAvia_act!N14))</f>
        <v>0</v>
      </c>
      <c r="O25" s="108">
        <f>IF(TrAvia_ene!O9=0,0,TrAvia_ene!O9/(O13*TrAvia_act!O14))</f>
        <v>0</v>
      </c>
      <c r="P25" s="108">
        <f>IF(TrAvia_ene!P9=0,0,TrAvia_ene!P9/(P13*TrAvia_act!P14))</f>
        <v>0</v>
      </c>
      <c r="Q25" s="108">
        <f>IF(TrAvia_ene!Q9=0,0,TrAvia_ene!Q9/(Q13*TrAvia_act!Q14))</f>
        <v>0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2.8878918357092841E-2</v>
      </c>
      <c r="C26" s="106">
        <f>IF(TrAvia_ene!C10=0,0,TrAvia_ene!C10/(C14*TrAvia_act!C15))</f>
        <v>2.5790627815375663E-2</v>
      </c>
      <c r="D26" s="106">
        <f>IF(TrAvia_ene!D10=0,0,TrAvia_ene!D10/(D14*TrAvia_act!D15))</f>
        <v>2.6937283102464762E-2</v>
      </c>
      <c r="E26" s="106">
        <f>IF(TrAvia_ene!E10=0,0,TrAvia_ene!E10/(E14*TrAvia_act!E15))</f>
        <v>2.5459179109719812E-2</v>
      </c>
      <c r="F26" s="106">
        <f>IF(TrAvia_ene!F10=0,0,TrAvia_ene!F10/(F14*TrAvia_act!F15))</f>
        <v>2.9963817273835239E-2</v>
      </c>
      <c r="G26" s="106">
        <f>IF(TrAvia_ene!G10=0,0,TrAvia_ene!G10/(G14*TrAvia_act!G15))</f>
        <v>2.3180825151139898E-2</v>
      </c>
      <c r="H26" s="106">
        <f>IF(TrAvia_ene!H10=0,0,TrAvia_ene!H10/(H14*TrAvia_act!H15))</f>
        <v>2.4110298471524776E-2</v>
      </c>
      <c r="I26" s="106">
        <f>IF(TrAvia_ene!I10=0,0,TrAvia_ene!I10/(I14*TrAvia_act!I15))</f>
        <v>2.3118579340082667E-2</v>
      </c>
      <c r="J26" s="106">
        <f>IF(TrAvia_ene!J10=0,0,TrAvia_ene!J10/(J14*TrAvia_act!J15))</f>
        <v>2.2004398255650121E-2</v>
      </c>
      <c r="K26" s="106">
        <f>IF(TrAvia_ene!K10=0,0,TrAvia_ene!K10/(K14*TrAvia_act!K15))</f>
        <v>2.1214840718330009E-2</v>
      </c>
      <c r="L26" s="106">
        <f>IF(TrAvia_ene!L10=0,0,TrAvia_ene!L10/(L14*TrAvia_act!L15))</f>
        <v>2.1606068729850922E-2</v>
      </c>
      <c r="M26" s="106">
        <f>IF(TrAvia_ene!M10=0,0,TrAvia_ene!M10/(M14*TrAvia_act!M15))</f>
        <v>2.4359714571331733E-2</v>
      </c>
      <c r="N26" s="106">
        <f>IF(TrAvia_ene!N10=0,0,TrAvia_ene!N10/(N14*TrAvia_act!N15))</f>
        <v>2.2046952016188018E-2</v>
      </c>
      <c r="O26" s="106">
        <f>IF(TrAvia_ene!O10=0,0,TrAvia_ene!O10/(O14*TrAvia_act!O15))</f>
        <v>2.1162718826669914E-2</v>
      </c>
      <c r="P26" s="106">
        <f>IF(TrAvia_ene!P10=0,0,TrAvia_ene!P10/(P14*TrAvia_act!P15))</f>
        <v>1.9990620512654392E-2</v>
      </c>
      <c r="Q26" s="106">
        <f>IF(TrAvia_ene!Q10=0,0,TrAvia_ene!Q10/(Q14*TrAvia_act!Q15))</f>
        <v>1.9890167980747431E-2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3.3320182641021559E-2</v>
      </c>
      <c r="C27" s="105">
        <f>IF(TrAvia_ene!C11=0,0,TrAvia_ene!C11/(C15*TrAvia_act!C16))</f>
        <v>2.6183534107525865E-2</v>
      </c>
      <c r="D27" s="105">
        <f>IF(TrAvia_ene!D11=0,0,TrAvia_ene!D11/(D15*TrAvia_act!D16))</f>
        <v>2.7313909921820805E-2</v>
      </c>
      <c r="E27" s="105">
        <f>IF(TrAvia_ene!E11=0,0,TrAvia_ene!E11/(E15*TrAvia_act!E16))</f>
        <v>2.6356460800339387E-2</v>
      </c>
      <c r="F27" s="105">
        <f>IF(TrAvia_ene!F11=0,0,TrAvia_ene!F11/(F15*TrAvia_act!F16))</f>
        <v>3.1233245879807456E-2</v>
      </c>
      <c r="G27" s="105">
        <f>IF(TrAvia_ene!G11=0,0,TrAvia_ene!G11/(G15*TrAvia_act!G16))</f>
        <v>2.4864226146161798E-2</v>
      </c>
      <c r="H27" s="105">
        <f>IF(TrAvia_ene!H11=0,0,TrAvia_ene!H11/(H15*TrAvia_act!H16))</f>
        <v>2.6191057652475501E-2</v>
      </c>
      <c r="I27" s="105">
        <f>IF(TrAvia_ene!I11=0,0,TrAvia_ene!I11/(I15*TrAvia_act!I16))</f>
        <v>2.5122490253219529E-2</v>
      </c>
      <c r="J27" s="105">
        <f>IF(TrAvia_ene!J11=0,0,TrAvia_ene!J11/(J15*TrAvia_act!J16))</f>
        <v>2.4338822356413627E-2</v>
      </c>
      <c r="K27" s="105">
        <f>IF(TrAvia_ene!K11=0,0,TrAvia_ene!K11/(K15*TrAvia_act!K16))</f>
        <v>2.3544353570417929E-2</v>
      </c>
      <c r="L27" s="105">
        <f>IF(TrAvia_ene!L11=0,0,TrAvia_ene!L11/(L15*TrAvia_act!L16))</f>
        <v>2.3959000171736463E-2</v>
      </c>
      <c r="M27" s="105">
        <f>IF(TrAvia_ene!M11=0,0,TrAvia_ene!M11/(M15*TrAvia_act!M16))</f>
        <v>2.629823472783329E-2</v>
      </c>
      <c r="N27" s="105">
        <f>IF(TrAvia_ene!N11=0,0,TrAvia_ene!N11/(N15*TrAvia_act!N16))</f>
        <v>2.3741958047767235E-2</v>
      </c>
      <c r="O27" s="105">
        <f>IF(TrAvia_ene!O11=0,0,TrAvia_ene!O11/(O15*TrAvia_act!O16))</f>
        <v>2.3087475598881805E-2</v>
      </c>
      <c r="P27" s="105">
        <f>IF(TrAvia_ene!P11=0,0,TrAvia_ene!P11/(P15*TrAvia_act!P16))</f>
        <v>2.1942783709106118E-2</v>
      </c>
      <c r="Q27" s="105">
        <f>IF(TrAvia_ene!Q11=0,0,TrAvia_ene!Q11/(Q15*TrAvia_act!Q16))</f>
        <v>2.1986913548195857E-2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0</v>
      </c>
      <c r="C3" s="68">
        <f t="shared" si="0"/>
        <v>0</v>
      </c>
      <c r="D3" s="68">
        <f t="shared" si="0"/>
        <v>0</v>
      </c>
      <c r="E3" s="68">
        <f t="shared" si="0"/>
        <v>0</v>
      </c>
      <c r="F3" s="68">
        <f t="shared" si="0"/>
        <v>0</v>
      </c>
      <c r="G3" s="68">
        <f t="shared" si="0"/>
        <v>0</v>
      </c>
      <c r="H3" s="68">
        <f t="shared" si="0"/>
        <v>0</v>
      </c>
      <c r="I3" s="68">
        <f t="shared" si="0"/>
        <v>0</v>
      </c>
      <c r="J3" s="68">
        <f t="shared" si="0"/>
        <v>0</v>
      </c>
      <c r="K3" s="68">
        <f t="shared" si="0"/>
        <v>0</v>
      </c>
      <c r="L3" s="68">
        <f t="shared" si="0"/>
        <v>0</v>
      </c>
      <c r="M3" s="68">
        <f t="shared" si="0"/>
        <v>0</v>
      </c>
      <c r="N3" s="68">
        <f t="shared" si="0"/>
        <v>0</v>
      </c>
      <c r="O3" s="68">
        <f t="shared" si="0"/>
        <v>0</v>
      </c>
      <c r="P3" s="68">
        <f t="shared" si="0"/>
        <v>0</v>
      </c>
      <c r="Q3" s="68">
        <f t="shared" si="0"/>
        <v>0</v>
      </c>
    </row>
    <row r="4" spans="1:17" ht="11.45" customHeight="1" x14ac:dyDescent="0.25">
      <c r="A4" s="148" t="s">
        <v>147</v>
      </c>
      <c r="B4" s="77">
        <v>0</v>
      </c>
      <c r="C4" s="77">
        <v>0</v>
      </c>
      <c r="D4" s="77">
        <v>0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  <c r="J4" s="77">
        <v>0</v>
      </c>
      <c r="K4" s="77">
        <v>0</v>
      </c>
      <c r="L4" s="77">
        <v>0</v>
      </c>
      <c r="M4" s="77">
        <v>0</v>
      </c>
      <c r="N4" s="77">
        <v>0</v>
      </c>
      <c r="O4" s="77">
        <v>0</v>
      </c>
      <c r="P4" s="77">
        <v>0</v>
      </c>
      <c r="Q4" s="77">
        <v>0</v>
      </c>
    </row>
    <row r="5" spans="1:17" ht="11.45" customHeight="1" x14ac:dyDescent="0.25">
      <c r="A5" s="147" t="s">
        <v>146</v>
      </c>
      <c r="B5" s="74">
        <v>0</v>
      </c>
      <c r="C5" s="74">
        <v>0</v>
      </c>
      <c r="D5" s="74">
        <v>0</v>
      </c>
      <c r="E5" s="74">
        <v>0</v>
      </c>
      <c r="F5" s="74">
        <v>0</v>
      </c>
      <c r="G5" s="74">
        <v>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  <c r="Q5" s="74">
        <v>0</v>
      </c>
    </row>
    <row r="7" spans="1:17" ht="11.45" customHeight="1" x14ac:dyDescent="0.25">
      <c r="A7" s="27" t="s">
        <v>115</v>
      </c>
      <c r="B7" s="26">
        <f t="shared" ref="B7:Q7" si="1">SUM(B8:B9)</f>
        <v>0</v>
      </c>
      <c r="C7" s="26">
        <f t="shared" si="1"/>
        <v>0</v>
      </c>
      <c r="D7" s="26">
        <f t="shared" si="1"/>
        <v>0</v>
      </c>
      <c r="E7" s="26">
        <f t="shared" si="1"/>
        <v>0</v>
      </c>
      <c r="F7" s="26">
        <f t="shared" si="1"/>
        <v>0</v>
      </c>
      <c r="G7" s="26">
        <f t="shared" si="1"/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</row>
    <row r="8" spans="1:17" ht="11.45" customHeight="1" x14ac:dyDescent="0.25">
      <c r="A8" s="148" t="s">
        <v>147</v>
      </c>
      <c r="B8" s="108">
        <v>0</v>
      </c>
      <c r="C8" s="108">
        <v>0</v>
      </c>
      <c r="D8" s="108">
        <v>0</v>
      </c>
      <c r="E8" s="108">
        <v>0</v>
      </c>
      <c r="F8" s="108">
        <v>0</v>
      </c>
      <c r="G8" s="108"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8">
        <v>0</v>
      </c>
    </row>
    <row r="9" spans="1:17" ht="11.45" customHeight="1" x14ac:dyDescent="0.25">
      <c r="A9" s="147" t="s">
        <v>146</v>
      </c>
      <c r="B9" s="105">
        <v>0</v>
      </c>
      <c r="C9" s="105">
        <v>0</v>
      </c>
      <c r="D9" s="105">
        <v>0</v>
      </c>
      <c r="E9" s="105">
        <v>0</v>
      </c>
      <c r="F9" s="105">
        <v>0</v>
      </c>
      <c r="G9" s="105">
        <v>0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 t="str">
        <f t="shared" ref="B13:Q13" si="2">IF(B3=0,"",B3/B7)</f>
        <v/>
      </c>
      <c r="C13" s="68" t="str">
        <f t="shared" si="2"/>
        <v/>
      </c>
      <c r="D13" s="68" t="str">
        <f t="shared" si="2"/>
        <v/>
      </c>
      <c r="E13" s="68" t="str">
        <f t="shared" si="2"/>
        <v/>
      </c>
      <c r="F13" s="68" t="str">
        <f t="shared" si="2"/>
        <v/>
      </c>
      <c r="G13" s="68" t="str">
        <f t="shared" si="2"/>
        <v/>
      </c>
      <c r="H13" s="68" t="str">
        <f t="shared" si="2"/>
        <v/>
      </c>
      <c r="I13" s="68" t="str">
        <f t="shared" si="2"/>
        <v/>
      </c>
      <c r="J13" s="68" t="str">
        <f t="shared" si="2"/>
        <v/>
      </c>
      <c r="K13" s="68" t="str">
        <f t="shared" si="2"/>
        <v/>
      </c>
      <c r="L13" s="68" t="str">
        <f t="shared" si="2"/>
        <v/>
      </c>
      <c r="M13" s="68" t="str">
        <f t="shared" si="2"/>
        <v/>
      </c>
      <c r="N13" s="68" t="str">
        <f t="shared" si="2"/>
        <v/>
      </c>
      <c r="O13" s="68" t="str">
        <f t="shared" si="2"/>
        <v/>
      </c>
      <c r="P13" s="68" t="str">
        <f t="shared" si="2"/>
        <v/>
      </c>
      <c r="Q13" s="68" t="str">
        <f t="shared" si="2"/>
        <v/>
      </c>
    </row>
    <row r="14" spans="1:17" ht="11.45" customHeight="1" x14ac:dyDescent="0.25">
      <c r="A14" s="148" t="s">
        <v>147</v>
      </c>
      <c r="B14" s="77" t="str">
        <f t="shared" ref="B14:Q14" si="3">IF(B4=0,"",B4/B8)</f>
        <v/>
      </c>
      <c r="C14" s="77" t="str">
        <f t="shared" si="3"/>
        <v/>
      </c>
      <c r="D14" s="77" t="str">
        <f t="shared" si="3"/>
        <v/>
      </c>
      <c r="E14" s="77" t="str">
        <f t="shared" si="3"/>
        <v/>
      </c>
      <c r="F14" s="77" t="str">
        <f t="shared" si="3"/>
        <v/>
      </c>
      <c r="G14" s="77" t="str">
        <f t="shared" si="3"/>
        <v/>
      </c>
      <c r="H14" s="77" t="str">
        <f t="shared" si="3"/>
        <v/>
      </c>
      <c r="I14" s="77" t="str">
        <f t="shared" si="3"/>
        <v/>
      </c>
      <c r="J14" s="77" t="str">
        <f t="shared" si="3"/>
        <v/>
      </c>
      <c r="K14" s="77" t="str">
        <f t="shared" si="3"/>
        <v/>
      </c>
      <c r="L14" s="77" t="str">
        <f t="shared" si="3"/>
        <v/>
      </c>
      <c r="M14" s="77" t="str">
        <f t="shared" si="3"/>
        <v/>
      </c>
      <c r="N14" s="77" t="str">
        <f t="shared" si="3"/>
        <v/>
      </c>
      <c r="O14" s="77" t="str">
        <f t="shared" si="3"/>
        <v/>
      </c>
      <c r="P14" s="77" t="str">
        <f t="shared" si="3"/>
        <v/>
      </c>
      <c r="Q14" s="77" t="str">
        <f t="shared" si="3"/>
        <v/>
      </c>
    </row>
    <row r="15" spans="1:17" ht="11.45" customHeight="1" x14ac:dyDescent="0.25">
      <c r="A15" s="147" t="s">
        <v>146</v>
      </c>
      <c r="B15" s="74" t="str">
        <f t="shared" ref="B15:Q15" si="4">IF(B5=0,"",B5/B9)</f>
        <v/>
      </c>
      <c r="C15" s="74" t="str">
        <f t="shared" si="4"/>
        <v/>
      </c>
      <c r="D15" s="74" t="str">
        <f t="shared" si="4"/>
        <v/>
      </c>
      <c r="E15" s="74" t="str">
        <f t="shared" si="4"/>
        <v/>
      </c>
      <c r="F15" s="74" t="str">
        <f t="shared" si="4"/>
        <v/>
      </c>
      <c r="G15" s="74" t="str">
        <f t="shared" si="4"/>
        <v/>
      </c>
      <c r="H15" s="74" t="str">
        <f t="shared" si="4"/>
        <v/>
      </c>
      <c r="I15" s="74" t="str">
        <f t="shared" si="4"/>
        <v/>
      </c>
      <c r="J15" s="74" t="str">
        <f t="shared" si="4"/>
        <v/>
      </c>
      <c r="K15" s="74" t="str">
        <f t="shared" si="4"/>
        <v/>
      </c>
      <c r="L15" s="74" t="str">
        <f t="shared" si="4"/>
        <v/>
      </c>
      <c r="M15" s="74" t="str">
        <f t="shared" si="4"/>
        <v/>
      </c>
      <c r="N15" s="74" t="str">
        <f t="shared" si="4"/>
        <v/>
      </c>
      <c r="O15" s="74" t="str">
        <f t="shared" si="4"/>
        <v/>
      </c>
      <c r="P15" s="74" t="str">
        <f t="shared" si="4"/>
        <v/>
      </c>
      <c r="Q15" s="74" t="str">
        <f t="shared" si="4"/>
        <v/>
      </c>
    </row>
    <row r="17" spans="1:17" ht="11.45" customHeight="1" x14ac:dyDescent="0.25">
      <c r="A17" s="27" t="s">
        <v>148</v>
      </c>
      <c r="B17" s="33">
        <f t="shared" ref="B17:Q17" si="5">IF(B3=0,0,B3/B$3)</f>
        <v>0</v>
      </c>
      <c r="C17" s="33">
        <f t="shared" si="5"/>
        <v>0</v>
      </c>
      <c r="D17" s="33">
        <f t="shared" si="5"/>
        <v>0</v>
      </c>
      <c r="E17" s="33">
        <f t="shared" si="5"/>
        <v>0</v>
      </c>
      <c r="F17" s="33">
        <f t="shared" si="5"/>
        <v>0</v>
      </c>
      <c r="G17" s="33">
        <f t="shared" si="5"/>
        <v>0</v>
      </c>
      <c r="H17" s="33">
        <f t="shared" si="5"/>
        <v>0</v>
      </c>
      <c r="I17" s="33">
        <f t="shared" si="5"/>
        <v>0</v>
      </c>
      <c r="J17" s="33">
        <f t="shared" si="5"/>
        <v>0</v>
      </c>
      <c r="K17" s="33">
        <f t="shared" si="5"/>
        <v>0</v>
      </c>
      <c r="L17" s="33">
        <f t="shared" si="5"/>
        <v>0</v>
      </c>
      <c r="M17" s="33">
        <f t="shared" si="5"/>
        <v>0</v>
      </c>
      <c r="N17" s="33">
        <f t="shared" si="5"/>
        <v>0</v>
      </c>
      <c r="O17" s="33">
        <f t="shared" si="5"/>
        <v>0</v>
      </c>
      <c r="P17" s="33">
        <f t="shared" si="5"/>
        <v>0</v>
      </c>
      <c r="Q17" s="33">
        <f t="shared" si="5"/>
        <v>0</v>
      </c>
    </row>
    <row r="18" spans="1:17" ht="11.45" customHeight="1" x14ac:dyDescent="0.25">
      <c r="A18" s="148" t="s">
        <v>147</v>
      </c>
      <c r="B18" s="115">
        <f t="shared" ref="B18:Q18" si="6">IF(B4=0,0,B4/B$3)</f>
        <v>0</v>
      </c>
      <c r="C18" s="115">
        <f t="shared" si="6"/>
        <v>0</v>
      </c>
      <c r="D18" s="115">
        <f t="shared" si="6"/>
        <v>0</v>
      </c>
      <c r="E18" s="115">
        <f t="shared" si="6"/>
        <v>0</v>
      </c>
      <c r="F18" s="115">
        <f t="shared" si="6"/>
        <v>0</v>
      </c>
      <c r="G18" s="115">
        <f t="shared" si="6"/>
        <v>0</v>
      </c>
      <c r="H18" s="115">
        <f t="shared" si="6"/>
        <v>0</v>
      </c>
      <c r="I18" s="115">
        <f t="shared" si="6"/>
        <v>0</v>
      </c>
      <c r="J18" s="115">
        <f t="shared" si="6"/>
        <v>0</v>
      </c>
      <c r="K18" s="115">
        <f t="shared" si="6"/>
        <v>0</v>
      </c>
      <c r="L18" s="115">
        <f t="shared" si="6"/>
        <v>0</v>
      </c>
      <c r="M18" s="115">
        <f t="shared" si="6"/>
        <v>0</v>
      </c>
      <c r="N18" s="115">
        <f t="shared" si="6"/>
        <v>0</v>
      </c>
      <c r="O18" s="115">
        <f t="shared" si="6"/>
        <v>0</v>
      </c>
      <c r="P18" s="115">
        <f t="shared" si="6"/>
        <v>0</v>
      </c>
      <c r="Q18" s="115">
        <f t="shared" si="6"/>
        <v>0</v>
      </c>
    </row>
    <row r="19" spans="1:17" ht="11.45" customHeight="1" x14ac:dyDescent="0.25">
      <c r="A19" s="147" t="s">
        <v>146</v>
      </c>
      <c r="B19" s="28">
        <f t="shared" ref="B19:Q19" si="7">IF(B5=0,0,B5/B$3)</f>
        <v>0</v>
      </c>
      <c r="C19" s="28">
        <f t="shared" si="7"/>
        <v>0</v>
      </c>
      <c r="D19" s="28">
        <f t="shared" si="7"/>
        <v>0</v>
      </c>
      <c r="E19" s="28">
        <f t="shared" si="7"/>
        <v>0</v>
      </c>
      <c r="F19" s="28">
        <f t="shared" si="7"/>
        <v>0</v>
      </c>
      <c r="G19" s="28">
        <f t="shared" si="7"/>
        <v>0</v>
      </c>
      <c r="H19" s="28">
        <f t="shared" si="7"/>
        <v>0</v>
      </c>
      <c r="I19" s="28">
        <f t="shared" si="7"/>
        <v>0</v>
      </c>
      <c r="J19" s="28">
        <f t="shared" si="7"/>
        <v>0</v>
      </c>
      <c r="K19" s="28">
        <f t="shared" si="7"/>
        <v>0</v>
      </c>
      <c r="L19" s="28">
        <f t="shared" si="7"/>
        <v>0</v>
      </c>
      <c r="M19" s="28">
        <f t="shared" si="7"/>
        <v>0</v>
      </c>
      <c r="N19" s="28">
        <f t="shared" si="7"/>
        <v>0</v>
      </c>
      <c r="O19" s="28">
        <f t="shared" si="7"/>
        <v>0</v>
      </c>
      <c r="P19" s="28">
        <f t="shared" si="7"/>
        <v>0</v>
      </c>
      <c r="Q19" s="28">
        <f t="shared" si="7"/>
        <v>0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0</v>
      </c>
      <c r="C21" s="33">
        <f t="shared" si="8"/>
        <v>0</v>
      </c>
      <c r="D21" s="33">
        <f t="shared" si="8"/>
        <v>0</v>
      </c>
      <c r="E21" s="33">
        <f t="shared" si="8"/>
        <v>0</v>
      </c>
      <c r="F21" s="33">
        <f t="shared" si="8"/>
        <v>0</v>
      </c>
      <c r="G21" s="33">
        <f t="shared" si="8"/>
        <v>0</v>
      </c>
      <c r="H21" s="33">
        <f t="shared" si="8"/>
        <v>0</v>
      </c>
      <c r="I21" s="33">
        <f t="shared" si="8"/>
        <v>0</v>
      </c>
      <c r="J21" s="33">
        <f t="shared" si="8"/>
        <v>0</v>
      </c>
      <c r="K21" s="33">
        <f t="shared" si="8"/>
        <v>0</v>
      </c>
      <c r="L21" s="33">
        <f t="shared" si="8"/>
        <v>0</v>
      </c>
      <c r="M21" s="33">
        <f t="shared" si="8"/>
        <v>0</v>
      </c>
      <c r="N21" s="33">
        <f t="shared" si="8"/>
        <v>0</v>
      </c>
      <c r="O21" s="33">
        <f t="shared" si="8"/>
        <v>0</v>
      </c>
      <c r="P21" s="33">
        <f t="shared" si="8"/>
        <v>0</v>
      </c>
      <c r="Q21" s="33">
        <f t="shared" si="8"/>
        <v>0</v>
      </c>
    </row>
    <row r="22" spans="1:17" ht="11.45" customHeight="1" x14ac:dyDescent="0.25">
      <c r="A22" s="148" t="s">
        <v>147</v>
      </c>
      <c r="B22" s="115">
        <f t="shared" ref="B22:Q22" si="9">IF(B8=0,0,B8/B$7)</f>
        <v>0</v>
      </c>
      <c r="C22" s="115">
        <f t="shared" si="9"/>
        <v>0</v>
      </c>
      <c r="D22" s="115">
        <f t="shared" si="9"/>
        <v>0</v>
      </c>
      <c r="E22" s="115">
        <f t="shared" si="9"/>
        <v>0</v>
      </c>
      <c r="F22" s="115">
        <f t="shared" si="9"/>
        <v>0</v>
      </c>
      <c r="G22" s="115">
        <f t="shared" si="9"/>
        <v>0</v>
      </c>
      <c r="H22" s="115">
        <f t="shared" si="9"/>
        <v>0</v>
      </c>
      <c r="I22" s="115">
        <f t="shared" si="9"/>
        <v>0</v>
      </c>
      <c r="J22" s="115">
        <f t="shared" si="9"/>
        <v>0</v>
      </c>
      <c r="K22" s="115">
        <f t="shared" si="9"/>
        <v>0</v>
      </c>
      <c r="L22" s="115">
        <f t="shared" si="9"/>
        <v>0</v>
      </c>
      <c r="M22" s="115">
        <f t="shared" si="9"/>
        <v>0</v>
      </c>
      <c r="N22" s="115">
        <f t="shared" si="9"/>
        <v>0</v>
      </c>
      <c r="O22" s="115">
        <f t="shared" si="9"/>
        <v>0</v>
      </c>
      <c r="P22" s="115">
        <f t="shared" si="9"/>
        <v>0</v>
      </c>
      <c r="Q22" s="115">
        <f t="shared" si="9"/>
        <v>0</v>
      </c>
    </row>
    <row r="23" spans="1:17" ht="11.45" customHeight="1" x14ac:dyDescent="0.25">
      <c r="A23" s="147" t="s">
        <v>146</v>
      </c>
      <c r="B23" s="28">
        <f t="shared" ref="B23:Q23" si="10">IF(B9=0,0,B9/B$7)</f>
        <v>0</v>
      </c>
      <c r="C23" s="28">
        <f t="shared" si="10"/>
        <v>0</v>
      </c>
      <c r="D23" s="28">
        <f t="shared" si="10"/>
        <v>0</v>
      </c>
      <c r="E23" s="28">
        <f t="shared" si="10"/>
        <v>0</v>
      </c>
      <c r="F23" s="28">
        <f t="shared" si="10"/>
        <v>0</v>
      </c>
      <c r="G23" s="28">
        <f t="shared" si="10"/>
        <v>0</v>
      </c>
      <c r="H23" s="28">
        <f t="shared" si="10"/>
        <v>0</v>
      </c>
      <c r="I23" s="28">
        <f t="shared" si="10"/>
        <v>0</v>
      </c>
      <c r="J23" s="28">
        <f t="shared" si="10"/>
        <v>0</v>
      </c>
      <c r="K23" s="28">
        <f t="shared" si="10"/>
        <v>0</v>
      </c>
      <c r="L23" s="28">
        <f t="shared" si="10"/>
        <v>0</v>
      </c>
      <c r="M23" s="28">
        <f t="shared" si="10"/>
        <v>0</v>
      </c>
      <c r="N23" s="28">
        <f t="shared" si="10"/>
        <v>0</v>
      </c>
      <c r="O23" s="28">
        <f t="shared" si="10"/>
        <v>0</v>
      </c>
      <c r="P23" s="28">
        <f t="shared" si="10"/>
        <v>0</v>
      </c>
      <c r="Q23" s="28">
        <f t="shared" si="10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0</v>
      </c>
      <c r="C4" s="100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  <c r="P4" s="100">
        <v>0</v>
      </c>
      <c r="Q4" s="100">
        <v>0</v>
      </c>
    </row>
    <row r="5" spans="1:17" ht="11.45" customHeight="1" x14ac:dyDescent="0.25">
      <c r="A5" s="95" t="s">
        <v>120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</row>
    <row r="10" spans="1:17" ht="11.45" customHeight="1" x14ac:dyDescent="0.25">
      <c r="A10" s="17" t="s">
        <v>153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0</v>
      </c>
      <c r="C19" s="71">
        <f t="shared" si="0"/>
        <v>0</v>
      </c>
      <c r="D19" s="71">
        <f t="shared" si="0"/>
        <v>0</v>
      </c>
      <c r="E19" s="71">
        <f t="shared" si="0"/>
        <v>0</v>
      </c>
      <c r="F19" s="71">
        <f t="shared" si="0"/>
        <v>0</v>
      </c>
      <c r="G19" s="71">
        <f t="shared" si="0"/>
        <v>0</v>
      </c>
      <c r="H19" s="71">
        <f t="shared" si="0"/>
        <v>0</v>
      </c>
      <c r="I19" s="71">
        <f t="shared" si="0"/>
        <v>0</v>
      </c>
      <c r="J19" s="71">
        <f t="shared" si="0"/>
        <v>0</v>
      </c>
      <c r="K19" s="71">
        <f t="shared" si="0"/>
        <v>0</v>
      </c>
      <c r="L19" s="71">
        <f t="shared" si="0"/>
        <v>0</v>
      </c>
      <c r="M19" s="71">
        <f t="shared" si="0"/>
        <v>0</v>
      </c>
      <c r="N19" s="71">
        <f t="shared" si="0"/>
        <v>0</v>
      </c>
      <c r="O19" s="71">
        <f t="shared" si="0"/>
        <v>0</v>
      </c>
      <c r="P19" s="71">
        <f t="shared" si="0"/>
        <v>0</v>
      </c>
      <c r="Q19" s="71">
        <f t="shared" si="0"/>
        <v>0</v>
      </c>
    </row>
    <row r="20" spans="1:17" ht="11.45" customHeight="1" x14ac:dyDescent="0.25">
      <c r="A20" s="148" t="s">
        <v>147</v>
      </c>
      <c r="B20" s="70">
        <v>0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</row>
    <row r="21" spans="1:17" ht="11.45" customHeight="1" x14ac:dyDescent="0.25">
      <c r="A21" s="147" t="s">
        <v>146</v>
      </c>
      <c r="B21" s="69">
        <v>0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 t="str">
        <f>IF(B19=0,"",B19/TrNavi_act!B7*100)</f>
        <v/>
      </c>
      <c r="C25" s="68" t="str">
        <f>IF(C19=0,"",C19/TrNavi_act!C7*100)</f>
        <v/>
      </c>
      <c r="D25" s="68" t="str">
        <f>IF(D19=0,"",D19/TrNavi_act!D7*100)</f>
        <v/>
      </c>
      <c r="E25" s="68" t="str">
        <f>IF(E19=0,"",E19/TrNavi_act!E7*100)</f>
        <v/>
      </c>
      <c r="F25" s="68" t="str">
        <f>IF(F19=0,"",F19/TrNavi_act!F7*100)</f>
        <v/>
      </c>
      <c r="G25" s="68" t="str">
        <f>IF(G19=0,"",G19/TrNavi_act!G7*100)</f>
        <v/>
      </c>
      <c r="H25" s="68" t="str">
        <f>IF(H19=0,"",H19/TrNavi_act!H7*100)</f>
        <v/>
      </c>
      <c r="I25" s="68" t="str">
        <f>IF(I19=0,"",I19/TrNavi_act!I7*100)</f>
        <v/>
      </c>
      <c r="J25" s="68" t="str">
        <f>IF(J19=0,"",J19/TrNavi_act!J7*100)</f>
        <v/>
      </c>
      <c r="K25" s="68" t="str">
        <f>IF(K19=0,"",K19/TrNavi_act!K7*100)</f>
        <v/>
      </c>
      <c r="L25" s="68" t="str">
        <f>IF(L19=0,"",L19/TrNavi_act!L7*100)</f>
        <v/>
      </c>
      <c r="M25" s="68" t="str">
        <f>IF(M19=0,"",M19/TrNavi_act!M7*100)</f>
        <v/>
      </c>
      <c r="N25" s="68" t="str">
        <f>IF(N19=0,"",N19/TrNavi_act!N7*100)</f>
        <v/>
      </c>
      <c r="O25" s="68" t="str">
        <f>IF(O19=0,"",O19/TrNavi_act!O7*100)</f>
        <v/>
      </c>
      <c r="P25" s="68" t="str">
        <f>IF(P19=0,"",P19/TrNavi_act!P7*100)</f>
        <v/>
      </c>
      <c r="Q25" s="68" t="str">
        <f>IF(Q19=0,"",Q19/TrNavi_act!Q7*100)</f>
        <v/>
      </c>
    </row>
    <row r="26" spans="1:17" ht="11.45" customHeight="1" x14ac:dyDescent="0.25">
      <c r="A26" s="148" t="s">
        <v>147</v>
      </c>
      <c r="B26" s="77" t="str">
        <f>IF(B20=0,"",B20/TrNavi_act!B8*100)</f>
        <v/>
      </c>
      <c r="C26" s="77" t="str">
        <f>IF(C20=0,"",C20/TrNavi_act!C8*100)</f>
        <v/>
      </c>
      <c r="D26" s="77" t="str">
        <f>IF(D20=0,"",D20/TrNavi_act!D8*100)</f>
        <v/>
      </c>
      <c r="E26" s="77" t="str">
        <f>IF(E20=0,"",E20/TrNavi_act!E8*100)</f>
        <v/>
      </c>
      <c r="F26" s="77" t="str">
        <f>IF(F20=0,"",F20/TrNavi_act!F8*100)</f>
        <v/>
      </c>
      <c r="G26" s="77" t="str">
        <f>IF(G20=0,"",G20/TrNavi_act!G8*100)</f>
        <v/>
      </c>
      <c r="H26" s="77" t="str">
        <f>IF(H20=0,"",H20/TrNavi_act!H8*100)</f>
        <v/>
      </c>
      <c r="I26" s="77" t="str">
        <f>IF(I20=0,"",I20/TrNavi_act!I8*100)</f>
        <v/>
      </c>
      <c r="J26" s="77" t="str">
        <f>IF(J20=0,"",J20/TrNavi_act!J8*100)</f>
        <v/>
      </c>
      <c r="K26" s="77" t="str">
        <f>IF(K20=0,"",K20/TrNavi_act!K8*100)</f>
        <v/>
      </c>
      <c r="L26" s="77" t="str">
        <f>IF(L20=0,"",L20/TrNavi_act!L8*100)</f>
        <v/>
      </c>
      <c r="M26" s="77" t="str">
        <f>IF(M20=0,"",M20/TrNavi_act!M8*100)</f>
        <v/>
      </c>
      <c r="N26" s="77" t="str">
        <f>IF(N20=0,"",N20/TrNavi_act!N8*100)</f>
        <v/>
      </c>
      <c r="O26" s="77" t="str">
        <f>IF(O20=0,"",O20/TrNavi_act!O8*100)</f>
        <v/>
      </c>
      <c r="P26" s="77" t="str">
        <f>IF(P20=0,"",P20/TrNavi_act!P8*100)</f>
        <v/>
      </c>
      <c r="Q26" s="77" t="str">
        <f>IF(Q20=0,"",Q20/TrNavi_act!Q8*100)</f>
        <v/>
      </c>
    </row>
    <row r="27" spans="1:17" ht="11.45" customHeight="1" x14ac:dyDescent="0.25">
      <c r="A27" s="147" t="s">
        <v>146</v>
      </c>
      <c r="B27" s="74" t="str">
        <f>IF(B21=0,"",B21/TrNavi_act!B9*100)</f>
        <v/>
      </c>
      <c r="C27" s="74" t="str">
        <f>IF(C21=0,"",C21/TrNavi_act!C9*100)</f>
        <v/>
      </c>
      <c r="D27" s="74" t="str">
        <f>IF(D21=0,"",D21/TrNavi_act!D9*100)</f>
        <v/>
      </c>
      <c r="E27" s="74" t="str">
        <f>IF(E21=0,"",E21/TrNavi_act!E9*100)</f>
        <v/>
      </c>
      <c r="F27" s="74" t="str">
        <f>IF(F21=0,"",F21/TrNavi_act!F9*100)</f>
        <v/>
      </c>
      <c r="G27" s="74" t="str">
        <f>IF(G21=0,"",G21/TrNavi_act!G9*100)</f>
        <v/>
      </c>
      <c r="H27" s="74" t="str">
        <f>IF(H21=0,"",H21/TrNavi_act!H9*100)</f>
        <v/>
      </c>
      <c r="I27" s="74" t="str">
        <f>IF(I21=0,"",I21/TrNavi_act!I9*100)</f>
        <v/>
      </c>
      <c r="J27" s="74" t="str">
        <f>IF(J21=0,"",J21/TrNavi_act!J9*100)</f>
        <v/>
      </c>
      <c r="K27" s="74" t="str">
        <f>IF(K21=0,"",K21/TrNavi_act!K9*100)</f>
        <v/>
      </c>
      <c r="L27" s="74" t="str">
        <f>IF(L21=0,"",L21/TrNavi_act!L9*100)</f>
        <v/>
      </c>
      <c r="M27" s="74" t="str">
        <f>IF(M21=0,"",M21/TrNavi_act!M9*100)</f>
        <v/>
      </c>
      <c r="N27" s="74" t="str">
        <f>IF(N21=0,"",N21/TrNavi_act!N9*100)</f>
        <v/>
      </c>
      <c r="O27" s="74" t="str">
        <f>IF(O21=0,"",O21/TrNavi_act!O9*100)</f>
        <v/>
      </c>
      <c r="P27" s="74" t="str">
        <f>IF(P21=0,"",P21/TrNavi_act!P9*100)</f>
        <v/>
      </c>
      <c r="Q27" s="74" t="str">
        <f>IF(Q21=0,"",Q21/TrNavi_act!Q9*100)</f>
        <v/>
      </c>
    </row>
    <row r="29" spans="1:17" ht="11.45" customHeight="1" x14ac:dyDescent="0.25">
      <c r="A29" s="27" t="s">
        <v>151</v>
      </c>
      <c r="B29" s="68" t="str">
        <f>IF(B19=0,"",B19/TrNavi_act!B3*1000)</f>
        <v/>
      </c>
      <c r="C29" s="68" t="str">
        <f>IF(C19=0,"",C19/TrNavi_act!C3*1000)</f>
        <v/>
      </c>
      <c r="D29" s="68" t="str">
        <f>IF(D19=0,"",D19/TrNavi_act!D3*1000)</f>
        <v/>
      </c>
      <c r="E29" s="68" t="str">
        <f>IF(E19=0,"",E19/TrNavi_act!E3*1000)</f>
        <v/>
      </c>
      <c r="F29" s="68" t="str">
        <f>IF(F19=0,"",F19/TrNavi_act!F3*1000)</f>
        <v/>
      </c>
      <c r="G29" s="68" t="str">
        <f>IF(G19=0,"",G19/TrNavi_act!G3*1000)</f>
        <v/>
      </c>
      <c r="H29" s="68" t="str">
        <f>IF(H19=0,"",H19/TrNavi_act!H3*1000)</f>
        <v/>
      </c>
      <c r="I29" s="68" t="str">
        <f>IF(I19=0,"",I19/TrNavi_act!I3*1000)</f>
        <v/>
      </c>
      <c r="J29" s="68" t="str">
        <f>IF(J19=0,"",J19/TrNavi_act!J3*1000)</f>
        <v/>
      </c>
      <c r="K29" s="68" t="str">
        <f>IF(K19=0,"",K19/TrNavi_act!K3*1000)</f>
        <v/>
      </c>
      <c r="L29" s="68" t="str">
        <f>IF(L19=0,"",L19/TrNavi_act!L3*1000)</f>
        <v/>
      </c>
      <c r="M29" s="68" t="str">
        <f>IF(M19=0,"",M19/TrNavi_act!M3*1000)</f>
        <v/>
      </c>
      <c r="N29" s="68" t="str">
        <f>IF(N19=0,"",N19/TrNavi_act!N3*1000)</f>
        <v/>
      </c>
      <c r="O29" s="68" t="str">
        <f>IF(O19=0,"",O19/TrNavi_act!O3*1000)</f>
        <v/>
      </c>
      <c r="P29" s="68" t="str">
        <f>IF(P19=0,"",P19/TrNavi_act!P3*1000)</f>
        <v/>
      </c>
      <c r="Q29" s="68" t="str">
        <f>IF(Q19=0,"",Q19/TrNavi_act!Q3*1000)</f>
        <v/>
      </c>
    </row>
    <row r="30" spans="1:17" ht="11.45" customHeight="1" x14ac:dyDescent="0.25">
      <c r="A30" s="148" t="s">
        <v>147</v>
      </c>
      <c r="B30" s="77" t="str">
        <f>IF(B20=0,"",B20/TrNavi_act!B4*1000)</f>
        <v/>
      </c>
      <c r="C30" s="77" t="str">
        <f>IF(C20=0,"",C20/TrNavi_act!C4*1000)</f>
        <v/>
      </c>
      <c r="D30" s="77" t="str">
        <f>IF(D20=0,"",D20/TrNavi_act!D4*1000)</f>
        <v/>
      </c>
      <c r="E30" s="77" t="str">
        <f>IF(E20=0,"",E20/TrNavi_act!E4*1000)</f>
        <v/>
      </c>
      <c r="F30" s="77" t="str">
        <f>IF(F20=0,"",F20/TrNavi_act!F4*1000)</f>
        <v/>
      </c>
      <c r="G30" s="77" t="str">
        <f>IF(G20=0,"",G20/TrNavi_act!G4*1000)</f>
        <v/>
      </c>
      <c r="H30" s="77" t="str">
        <f>IF(H20=0,"",H20/TrNavi_act!H4*1000)</f>
        <v/>
      </c>
      <c r="I30" s="77" t="str">
        <f>IF(I20=0,"",I20/TrNavi_act!I4*1000)</f>
        <v/>
      </c>
      <c r="J30" s="77" t="str">
        <f>IF(J20=0,"",J20/TrNavi_act!J4*1000)</f>
        <v/>
      </c>
      <c r="K30" s="77" t="str">
        <f>IF(K20=0,"",K20/TrNavi_act!K4*1000)</f>
        <v/>
      </c>
      <c r="L30" s="77" t="str">
        <f>IF(L20=0,"",L20/TrNavi_act!L4*1000)</f>
        <v/>
      </c>
      <c r="M30" s="77" t="str">
        <f>IF(M20=0,"",M20/TrNavi_act!M4*1000)</f>
        <v/>
      </c>
      <c r="N30" s="77" t="str">
        <f>IF(N20=0,"",N20/TrNavi_act!N4*1000)</f>
        <v/>
      </c>
      <c r="O30" s="77" t="str">
        <f>IF(O20=0,"",O20/TrNavi_act!O4*1000)</f>
        <v/>
      </c>
      <c r="P30" s="77" t="str">
        <f>IF(P20=0,"",P20/TrNavi_act!P4*1000)</f>
        <v/>
      </c>
      <c r="Q30" s="77" t="str">
        <f>IF(Q20=0,"",Q20/TrNavi_act!Q4*1000)</f>
        <v/>
      </c>
    </row>
    <row r="31" spans="1:17" ht="11.45" customHeight="1" x14ac:dyDescent="0.25">
      <c r="A31" s="147" t="s">
        <v>146</v>
      </c>
      <c r="B31" s="74" t="str">
        <f>IF(B21=0,"",B21/TrNavi_act!B5*1000)</f>
        <v/>
      </c>
      <c r="C31" s="74" t="str">
        <f>IF(C21=0,"",C21/TrNavi_act!C5*1000)</f>
        <v/>
      </c>
      <c r="D31" s="74" t="str">
        <f>IF(D21=0,"",D21/TrNavi_act!D5*1000)</f>
        <v/>
      </c>
      <c r="E31" s="74" t="str">
        <f>IF(E21=0,"",E21/TrNavi_act!E5*1000)</f>
        <v/>
      </c>
      <c r="F31" s="74" t="str">
        <f>IF(F21=0,"",F21/TrNavi_act!F5*1000)</f>
        <v/>
      </c>
      <c r="G31" s="74" t="str">
        <f>IF(G21=0,"",G21/TrNavi_act!G5*1000)</f>
        <v/>
      </c>
      <c r="H31" s="74" t="str">
        <f>IF(H21=0,"",H21/TrNavi_act!H5*1000)</f>
        <v/>
      </c>
      <c r="I31" s="74" t="str">
        <f>IF(I21=0,"",I21/TrNavi_act!I5*1000)</f>
        <v/>
      </c>
      <c r="J31" s="74" t="str">
        <f>IF(J21=0,"",J21/TrNavi_act!J5*1000)</f>
        <v/>
      </c>
      <c r="K31" s="74" t="str">
        <f>IF(K21=0,"",K21/TrNavi_act!K5*1000)</f>
        <v/>
      </c>
      <c r="L31" s="74" t="str">
        <f>IF(L21=0,"",L21/TrNavi_act!L5*1000)</f>
        <v/>
      </c>
      <c r="M31" s="74" t="str">
        <f>IF(M21=0,"",M21/TrNavi_act!M5*1000)</f>
        <v/>
      </c>
      <c r="N31" s="74" t="str">
        <f>IF(N21=0,"",N21/TrNavi_act!N5*1000)</f>
        <v/>
      </c>
      <c r="O31" s="74" t="str">
        <f>IF(O21=0,"",O21/TrNavi_act!O5*1000)</f>
        <v/>
      </c>
      <c r="P31" s="74" t="str">
        <f>IF(P21=0,"",P21/TrNavi_act!P5*1000)</f>
        <v/>
      </c>
      <c r="Q31" s="74" t="str">
        <f>IF(Q21=0,"",Q21/TrNavi_act!Q5*1000)</f>
        <v/>
      </c>
    </row>
    <row r="33" spans="1:17" ht="11.45" customHeight="1" x14ac:dyDescent="0.25">
      <c r="A33" s="27" t="s">
        <v>41</v>
      </c>
      <c r="B33" s="57">
        <f t="shared" ref="B33:Q33" si="1">IF(B19=0,0,B19/B$19)</f>
        <v>0</v>
      </c>
      <c r="C33" s="57">
        <f t="shared" si="1"/>
        <v>0</v>
      </c>
      <c r="D33" s="57">
        <f t="shared" si="1"/>
        <v>0</v>
      </c>
      <c r="E33" s="57">
        <f t="shared" si="1"/>
        <v>0</v>
      </c>
      <c r="F33" s="57">
        <f t="shared" si="1"/>
        <v>0</v>
      </c>
      <c r="G33" s="57">
        <f t="shared" si="1"/>
        <v>0</v>
      </c>
      <c r="H33" s="57">
        <f t="shared" si="1"/>
        <v>0</v>
      </c>
      <c r="I33" s="57">
        <f t="shared" si="1"/>
        <v>0</v>
      </c>
      <c r="J33" s="57">
        <f t="shared" si="1"/>
        <v>0</v>
      </c>
      <c r="K33" s="57">
        <f t="shared" si="1"/>
        <v>0</v>
      </c>
      <c r="L33" s="57">
        <f t="shared" si="1"/>
        <v>0</v>
      </c>
      <c r="M33" s="57">
        <f t="shared" si="1"/>
        <v>0</v>
      </c>
      <c r="N33" s="57">
        <f t="shared" si="1"/>
        <v>0</v>
      </c>
      <c r="O33" s="57">
        <f t="shared" si="1"/>
        <v>0</v>
      </c>
      <c r="P33" s="57">
        <f t="shared" si="1"/>
        <v>0</v>
      </c>
      <c r="Q33" s="57">
        <f t="shared" si="1"/>
        <v>0</v>
      </c>
    </row>
    <row r="34" spans="1:17" ht="11.45" customHeight="1" x14ac:dyDescent="0.25">
      <c r="A34" s="148" t="s">
        <v>147</v>
      </c>
      <c r="B34" s="52">
        <f t="shared" ref="B34:Q34" si="2">IF(B20=0,0,B20/B$19)</f>
        <v>0</v>
      </c>
      <c r="C34" s="52">
        <f t="shared" si="2"/>
        <v>0</v>
      </c>
      <c r="D34" s="52">
        <f t="shared" si="2"/>
        <v>0</v>
      </c>
      <c r="E34" s="52">
        <f t="shared" si="2"/>
        <v>0</v>
      </c>
      <c r="F34" s="52">
        <f t="shared" si="2"/>
        <v>0</v>
      </c>
      <c r="G34" s="52">
        <f t="shared" si="2"/>
        <v>0</v>
      </c>
      <c r="H34" s="52">
        <f t="shared" si="2"/>
        <v>0</v>
      </c>
      <c r="I34" s="52">
        <f t="shared" si="2"/>
        <v>0</v>
      </c>
      <c r="J34" s="52">
        <f t="shared" si="2"/>
        <v>0</v>
      </c>
      <c r="K34" s="52">
        <f t="shared" si="2"/>
        <v>0</v>
      </c>
      <c r="L34" s="52">
        <f t="shared" si="2"/>
        <v>0</v>
      </c>
      <c r="M34" s="52">
        <f t="shared" si="2"/>
        <v>0</v>
      </c>
      <c r="N34" s="52">
        <f t="shared" si="2"/>
        <v>0</v>
      </c>
      <c r="O34" s="52">
        <f t="shared" si="2"/>
        <v>0</v>
      </c>
      <c r="P34" s="52">
        <f t="shared" si="2"/>
        <v>0</v>
      </c>
      <c r="Q34" s="52">
        <f t="shared" si="2"/>
        <v>0</v>
      </c>
    </row>
    <row r="35" spans="1:17" ht="11.45" customHeight="1" x14ac:dyDescent="0.25">
      <c r="A35" s="147" t="s">
        <v>146</v>
      </c>
      <c r="B35" s="46">
        <f t="shared" ref="B35:Q35" si="3">IF(B21=0,0,B21/B$19)</f>
        <v>0</v>
      </c>
      <c r="C35" s="46">
        <f t="shared" si="3"/>
        <v>0</v>
      </c>
      <c r="D35" s="46">
        <f t="shared" si="3"/>
        <v>0</v>
      </c>
      <c r="E35" s="46">
        <f t="shared" si="3"/>
        <v>0</v>
      </c>
      <c r="F35" s="46">
        <f t="shared" si="3"/>
        <v>0</v>
      </c>
      <c r="G35" s="46">
        <f t="shared" si="3"/>
        <v>0</v>
      </c>
      <c r="H35" s="46">
        <f t="shared" si="3"/>
        <v>0</v>
      </c>
      <c r="I35" s="46">
        <f t="shared" si="3"/>
        <v>0</v>
      </c>
      <c r="J35" s="46">
        <f t="shared" si="3"/>
        <v>0</v>
      </c>
      <c r="K35" s="46">
        <f t="shared" si="3"/>
        <v>0</v>
      </c>
      <c r="L35" s="46">
        <f t="shared" si="3"/>
        <v>0</v>
      </c>
      <c r="M35" s="46">
        <f t="shared" si="3"/>
        <v>0</v>
      </c>
      <c r="N35" s="46">
        <f t="shared" si="3"/>
        <v>0</v>
      </c>
      <c r="O35" s="46">
        <f t="shared" si="3"/>
        <v>0</v>
      </c>
      <c r="P35" s="46">
        <f t="shared" si="3"/>
        <v>0</v>
      </c>
      <c r="Q35" s="46">
        <f t="shared" si="3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0</v>
      </c>
      <c r="C4" s="100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  <c r="P4" s="100">
        <v>0</v>
      </c>
      <c r="Q4" s="100">
        <v>0</v>
      </c>
    </row>
    <row r="5" spans="1:17" ht="11.45" customHeight="1" x14ac:dyDescent="0.25">
      <c r="A5" s="141" t="s">
        <v>91</v>
      </c>
      <c r="B5" s="140">
        <f t="shared" ref="B5:Q5" si="0">B4</f>
        <v>0</v>
      </c>
      <c r="C5" s="140">
        <f t="shared" si="0"/>
        <v>0</v>
      </c>
      <c r="D5" s="140">
        <f t="shared" si="0"/>
        <v>0</v>
      </c>
      <c r="E5" s="140">
        <f t="shared" si="0"/>
        <v>0</v>
      </c>
      <c r="F5" s="140">
        <f t="shared" si="0"/>
        <v>0</v>
      </c>
      <c r="G5" s="140">
        <f t="shared" si="0"/>
        <v>0</v>
      </c>
      <c r="H5" s="140">
        <f t="shared" si="0"/>
        <v>0</v>
      </c>
      <c r="I5" s="140">
        <f t="shared" si="0"/>
        <v>0</v>
      </c>
      <c r="J5" s="140">
        <f t="shared" si="0"/>
        <v>0</v>
      </c>
      <c r="K5" s="140">
        <f t="shared" si="0"/>
        <v>0</v>
      </c>
      <c r="L5" s="140">
        <f t="shared" si="0"/>
        <v>0</v>
      </c>
      <c r="M5" s="140">
        <f t="shared" si="0"/>
        <v>0</v>
      </c>
      <c r="N5" s="140">
        <f t="shared" si="0"/>
        <v>0</v>
      </c>
      <c r="O5" s="140">
        <f t="shared" si="0"/>
        <v>0</v>
      </c>
      <c r="P5" s="140">
        <f t="shared" si="0"/>
        <v>0</v>
      </c>
      <c r="Q5" s="140">
        <f t="shared" si="0"/>
        <v>0</v>
      </c>
    </row>
    <row r="7" spans="1:17" ht="11.45" customHeight="1" x14ac:dyDescent="0.25">
      <c r="A7" s="27" t="s">
        <v>100</v>
      </c>
      <c r="B7" s="71">
        <f t="shared" ref="B7:Q7" si="1">SUM(B8:B9)</f>
        <v>0</v>
      </c>
      <c r="C7" s="71">
        <f t="shared" si="1"/>
        <v>0</v>
      </c>
      <c r="D7" s="71">
        <f t="shared" si="1"/>
        <v>0</v>
      </c>
      <c r="E7" s="71">
        <f t="shared" si="1"/>
        <v>0</v>
      </c>
      <c r="F7" s="71">
        <f t="shared" si="1"/>
        <v>0</v>
      </c>
      <c r="G7" s="71">
        <f t="shared" si="1"/>
        <v>0</v>
      </c>
      <c r="H7" s="71">
        <f t="shared" si="1"/>
        <v>0</v>
      </c>
      <c r="I7" s="71">
        <f t="shared" si="1"/>
        <v>0</v>
      </c>
      <c r="J7" s="71">
        <f t="shared" si="1"/>
        <v>0</v>
      </c>
      <c r="K7" s="71">
        <f t="shared" si="1"/>
        <v>0</v>
      </c>
      <c r="L7" s="71">
        <f t="shared" si="1"/>
        <v>0</v>
      </c>
      <c r="M7" s="71">
        <f t="shared" si="1"/>
        <v>0</v>
      </c>
      <c r="N7" s="71">
        <f t="shared" si="1"/>
        <v>0</v>
      </c>
      <c r="O7" s="71">
        <f t="shared" si="1"/>
        <v>0</v>
      </c>
      <c r="P7" s="71">
        <f t="shared" si="1"/>
        <v>0</v>
      </c>
      <c r="Q7" s="71">
        <f t="shared" si="1"/>
        <v>0</v>
      </c>
    </row>
    <row r="8" spans="1:17" ht="11.45" customHeight="1" x14ac:dyDescent="0.25">
      <c r="A8" s="148" t="s">
        <v>147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</row>
    <row r="9" spans="1:17" ht="11.45" customHeight="1" x14ac:dyDescent="0.25">
      <c r="A9" s="147" t="s">
        <v>146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0</v>
      </c>
      <c r="C14" s="100">
        <f>IF(C4=0,0,C4/TrNavi_ene!C4)</f>
        <v>0</v>
      </c>
      <c r="D14" s="100">
        <f>IF(D4=0,0,D4/TrNavi_ene!D4)</f>
        <v>0</v>
      </c>
      <c r="E14" s="100">
        <f>IF(E4=0,0,E4/TrNavi_ene!E4)</f>
        <v>0</v>
      </c>
      <c r="F14" s="100">
        <f>IF(F4=0,0,F4/TrNavi_ene!F4)</f>
        <v>0</v>
      </c>
      <c r="G14" s="100">
        <f>IF(G4=0,0,G4/TrNavi_ene!G4)</f>
        <v>0</v>
      </c>
      <c r="H14" s="100">
        <f>IF(H4=0,0,H4/TrNavi_ene!H4)</f>
        <v>0</v>
      </c>
      <c r="I14" s="100">
        <f>IF(I4=0,0,I4/TrNavi_ene!I4)</f>
        <v>0</v>
      </c>
      <c r="J14" s="100">
        <f>IF(J4=0,0,J4/TrNavi_ene!J4)</f>
        <v>0</v>
      </c>
      <c r="K14" s="100">
        <f>IF(K4=0,0,K4/TrNavi_ene!K4)</f>
        <v>0</v>
      </c>
      <c r="L14" s="100">
        <f>IF(L4=0,0,L4/TrNavi_ene!L4)</f>
        <v>0</v>
      </c>
      <c r="M14" s="100">
        <f>IF(M4=0,0,M4/TrNavi_ene!M4)</f>
        <v>0</v>
      </c>
      <c r="N14" s="100">
        <f>IF(N4=0,0,N4/TrNavi_ene!N4)</f>
        <v>0</v>
      </c>
      <c r="O14" s="100">
        <f>IF(O4=0,0,O4/TrNavi_ene!O4)</f>
        <v>0</v>
      </c>
      <c r="P14" s="100">
        <f>IF(P4=0,0,P4/TrNavi_ene!P4)</f>
        <v>0</v>
      </c>
      <c r="Q14" s="100">
        <f>IF(Q4=0,0,Q4/TrNavi_ene!Q4)</f>
        <v>0</v>
      </c>
    </row>
    <row r="15" spans="1:17" ht="11.45" customHeight="1" x14ac:dyDescent="0.25">
      <c r="A15" s="141" t="s">
        <v>91</v>
      </c>
      <c r="B15" s="140">
        <f t="shared" ref="B15:Q15" si="2">B14</f>
        <v>0</v>
      </c>
      <c r="C15" s="140">
        <f t="shared" si="2"/>
        <v>0</v>
      </c>
      <c r="D15" s="140">
        <f t="shared" si="2"/>
        <v>0</v>
      </c>
      <c r="E15" s="140">
        <f t="shared" si="2"/>
        <v>0</v>
      </c>
      <c r="F15" s="140">
        <f t="shared" si="2"/>
        <v>0</v>
      </c>
      <c r="G15" s="140">
        <f t="shared" si="2"/>
        <v>0</v>
      </c>
      <c r="H15" s="140">
        <f t="shared" si="2"/>
        <v>0</v>
      </c>
      <c r="I15" s="140">
        <f t="shared" si="2"/>
        <v>0</v>
      </c>
      <c r="J15" s="140">
        <f t="shared" si="2"/>
        <v>0</v>
      </c>
      <c r="K15" s="140">
        <f t="shared" si="2"/>
        <v>0</v>
      </c>
      <c r="L15" s="140">
        <f t="shared" si="2"/>
        <v>0</v>
      </c>
      <c r="M15" s="140">
        <f t="shared" si="2"/>
        <v>0</v>
      </c>
      <c r="N15" s="140">
        <f t="shared" si="2"/>
        <v>0</v>
      </c>
      <c r="O15" s="140">
        <f t="shared" si="2"/>
        <v>0</v>
      </c>
      <c r="P15" s="140">
        <f t="shared" si="2"/>
        <v>0</v>
      </c>
      <c r="Q15" s="140">
        <f t="shared" si="2"/>
        <v>0</v>
      </c>
    </row>
    <row r="17" spans="1:17" ht="11.45" customHeight="1" x14ac:dyDescent="0.25">
      <c r="A17" s="27" t="s">
        <v>123</v>
      </c>
      <c r="B17" s="68" t="str">
        <f>IF(B7=0,"",B7/TrNavi_act!B7*100)</f>
        <v/>
      </c>
      <c r="C17" s="68" t="str">
        <f>IF(C7=0,"",C7/TrNavi_act!C7*100)</f>
        <v/>
      </c>
      <c r="D17" s="68" t="str">
        <f>IF(D7=0,"",D7/TrNavi_act!D7*100)</f>
        <v/>
      </c>
      <c r="E17" s="68" t="str">
        <f>IF(E7=0,"",E7/TrNavi_act!E7*100)</f>
        <v/>
      </c>
      <c r="F17" s="68" t="str">
        <f>IF(F7=0,"",F7/TrNavi_act!F7*100)</f>
        <v/>
      </c>
      <c r="G17" s="68" t="str">
        <f>IF(G7=0,"",G7/TrNavi_act!G7*100)</f>
        <v/>
      </c>
      <c r="H17" s="68" t="str">
        <f>IF(H7=0,"",H7/TrNavi_act!H7*100)</f>
        <v/>
      </c>
      <c r="I17" s="68" t="str">
        <f>IF(I7=0,"",I7/TrNavi_act!I7*100)</f>
        <v/>
      </c>
      <c r="J17" s="68" t="str">
        <f>IF(J7=0,"",J7/TrNavi_act!J7*100)</f>
        <v/>
      </c>
      <c r="K17" s="68" t="str">
        <f>IF(K7=0,"",K7/TrNavi_act!K7*100)</f>
        <v/>
      </c>
      <c r="L17" s="68" t="str">
        <f>IF(L7=0,"",L7/TrNavi_act!L7*100)</f>
        <v/>
      </c>
      <c r="M17" s="68" t="str">
        <f>IF(M7=0,"",M7/TrNavi_act!M7*100)</f>
        <v/>
      </c>
      <c r="N17" s="68" t="str">
        <f>IF(N7=0,"",N7/TrNavi_act!N7*100)</f>
        <v/>
      </c>
      <c r="O17" s="68" t="str">
        <f>IF(O7=0,"",O7/TrNavi_act!O7*100)</f>
        <v/>
      </c>
      <c r="P17" s="68" t="str">
        <f>IF(P7=0,"",P7/TrNavi_act!P7*100)</f>
        <v/>
      </c>
      <c r="Q17" s="68" t="str">
        <f>IF(Q7=0,"",Q7/TrNavi_act!Q7*100)</f>
        <v/>
      </c>
    </row>
    <row r="18" spans="1:17" ht="11.45" customHeight="1" x14ac:dyDescent="0.25">
      <c r="A18" s="148" t="s">
        <v>147</v>
      </c>
      <c r="B18" s="77" t="str">
        <f>IF(B8=0,"",B8/TrNavi_act!B8*100)</f>
        <v/>
      </c>
      <c r="C18" s="77" t="str">
        <f>IF(C8=0,"",C8/TrNavi_act!C8*100)</f>
        <v/>
      </c>
      <c r="D18" s="77" t="str">
        <f>IF(D8=0,"",D8/TrNavi_act!D8*100)</f>
        <v/>
      </c>
      <c r="E18" s="77" t="str">
        <f>IF(E8=0,"",E8/TrNavi_act!E8*100)</f>
        <v/>
      </c>
      <c r="F18" s="77" t="str">
        <f>IF(F8=0,"",F8/TrNavi_act!F8*100)</f>
        <v/>
      </c>
      <c r="G18" s="77" t="str">
        <f>IF(G8=0,"",G8/TrNavi_act!G8*100)</f>
        <v/>
      </c>
      <c r="H18" s="77" t="str">
        <f>IF(H8=0,"",H8/TrNavi_act!H8*100)</f>
        <v/>
      </c>
      <c r="I18" s="77" t="str">
        <f>IF(I8=0,"",I8/TrNavi_act!I8*100)</f>
        <v/>
      </c>
      <c r="J18" s="77" t="str">
        <f>IF(J8=0,"",J8/TrNavi_act!J8*100)</f>
        <v/>
      </c>
      <c r="K18" s="77" t="str">
        <f>IF(K8=0,"",K8/TrNavi_act!K8*100)</f>
        <v/>
      </c>
      <c r="L18" s="77" t="str">
        <f>IF(L8=0,"",L8/TrNavi_act!L8*100)</f>
        <v/>
      </c>
      <c r="M18" s="77" t="str">
        <f>IF(M8=0,"",M8/TrNavi_act!M8*100)</f>
        <v/>
      </c>
      <c r="N18" s="77" t="str">
        <f>IF(N8=0,"",N8/TrNavi_act!N8*100)</f>
        <v/>
      </c>
      <c r="O18" s="77" t="str">
        <f>IF(O8=0,"",O8/TrNavi_act!O8*100)</f>
        <v/>
      </c>
      <c r="P18" s="77" t="str">
        <f>IF(P8=0,"",P8/TrNavi_act!P8*100)</f>
        <v/>
      </c>
      <c r="Q18" s="77" t="str">
        <f>IF(Q8=0,"",Q8/TrNavi_act!Q8*100)</f>
        <v/>
      </c>
    </row>
    <row r="19" spans="1:17" ht="11.45" customHeight="1" x14ac:dyDescent="0.25">
      <c r="A19" s="147" t="s">
        <v>146</v>
      </c>
      <c r="B19" s="74" t="str">
        <f>IF(B9=0,"",B9/TrNavi_act!B9*100)</f>
        <v/>
      </c>
      <c r="C19" s="74" t="str">
        <f>IF(C9=0,"",C9/TrNavi_act!C9*100)</f>
        <v/>
      </c>
      <c r="D19" s="74" t="str">
        <f>IF(D9=0,"",D9/TrNavi_act!D9*100)</f>
        <v/>
      </c>
      <c r="E19" s="74" t="str">
        <f>IF(E9=0,"",E9/TrNavi_act!E9*100)</f>
        <v/>
      </c>
      <c r="F19" s="74" t="str">
        <f>IF(F9=0,"",F9/TrNavi_act!F9*100)</f>
        <v/>
      </c>
      <c r="G19" s="74" t="str">
        <f>IF(G9=0,"",G9/TrNavi_act!G9*100)</f>
        <v/>
      </c>
      <c r="H19" s="74" t="str">
        <f>IF(H9=0,"",H9/TrNavi_act!H9*100)</f>
        <v/>
      </c>
      <c r="I19" s="74" t="str">
        <f>IF(I9=0,"",I9/TrNavi_act!I9*100)</f>
        <v/>
      </c>
      <c r="J19" s="74" t="str">
        <f>IF(J9=0,"",J9/TrNavi_act!J9*100)</f>
        <v/>
      </c>
      <c r="K19" s="74" t="str">
        <f>IF(K9=0,"",K9/TrNavi_act!K9*100)</f>
        <v/>
      </c>
      <c r="L19" s="74" t="str">
        <f>IF(L9=0,"",L9/TrNavi_act!L9*100)</f>
        <v/>
      </c>
      <c r="M19" s="74" t="str">
        <f>IF(M9=0,"",M9/TrNavi_act!M9*100)</f>
        <v/>
      </c>
      <c r="N19" s="74" t="str">
        <f>IF(N9=0,"",N9/TrNavi_act!N9*100)</f>
        <v/>
      </c>
      <c r="O19" s="74" t="str">
        <f>IF(O9=0,"",O9/TrNavi_act!O9*100)</f>
        <v/>
      </c>
      <c r="P19" s="74" t="str">
        <f>IF(P9=0,"",P9/TrNavi_act!P9*100)</f>
        <v/>
      </c>
      <c r="Q19" s="74" t="str">
        <f>IF(Q9=0,"",Q9/TrNavi_act!Q9*100)</f>
        <v/>
      </c>
    </row>
    <row r="21" spans="1:17" ht="11.45" customHeight="1" x14ac:dyDescent="0.25">
      <c r="A21" s="27" t="s">
        <v>155</v>
      </c>
      <c r="B21" s="68" t="str">
        <f>IF(B7=0,"",B7/TrNavi_act!B3*1000)</f>
        <v/>
      </c>
      <c r="C21" s="68" t="str">
        <f>IF(C7=0,"",C7/TrNavi_act!C3*1000)</f>
        <v/>
      </c>
      <c r="D21" s="68" t="str">
        <f>IF(D7=0,"",D7/TrNavi_act!D3*1000)</f>
        <v/>
      </c>
      <c r="E21" s="68" t="str">
        <f>IF(E7=0,"",E7/TrNavi_act!E3*1000)</f>
        <v/>
      </c>
      <c r="F21" s="68" t="str">
        <f>IF(F7=0,"",F7/TrNavi_act!F3*1000)</f>
        <v/>
      </c>
      <c r="G21" s="68" t="str">
        <f>IF(G7=0,"",G7/TrNavi_act!G3*1000)</f>
        <v/>
      </c>
      <c r="H21" s="68" t="str">
        <f>IF(H7=0,"",H7/TrNavi_act!H3*1000)</f>
        <v/>
      </c>
      <c r="I21" s="68" t="str">
        <f>IF(I7=0,"",I7/TrNavi_act!I3*1000)</f>
        <v/>
      </c>
      <c r="J21" s="68" t="str">
        <f>IF(J7=0,"",J7/TrNavi_act!J3*1000)</f>
        <v/>
      </c>
      <c r="K21" s="68" t="str">
        <f>IF(K7=0,"",K7/TrNavi_act!K3*1000)</f>
        <v/>
      </c>
      <c r="L21" s="68" t="str">
        <f>IF(L7=0,"",L7/TrNavi_act!L3*1000)</f>
        <v/>
      </c>
      <c r="M21" s="68" t="str">
        <f>IF(M7=0,"",M7/TrNavi_act!M3*1000)</f>
        <v/>
      </c>
      <c r="N21" s="68" t="str">
        <f>IF(N7=0,"",N7/TrNavi_act!N3*1000)</f>
        <v/>
      </c>
      <c r="O21" s="68" t="str">
        <f>IF(O7=0,"",O7/TrNavi_act!O3*1000)</f>
        <v/>
      </c>
      <c r="P21" s="68" t="str">
        <f>IF(P7=0,"",P7/TrNavi_act!P3*1000)</f>
        <v/>
      </c>
      <c r="Q21" s="68" t="str">
        <f>IF(Q7=0,"",Q7/TrNavi_act!Q3*1000)</f>
        <v/>
      </c>
    </row>
    <row r="22" spans="1:17" ht="11.45" customHeight="1" x14ac:dyDescent="0.25">
      <c r="A22" s="148" t="s">
        <v>147</v>
      </c>
      <c r="B22" s="77" t="str">
        <f>IF(B8=0,"",B8/TrNavi_act!B4*1000)</f>
        <v/>
      </c>
      <c r="C22" s="77" t="str">
        <f>IF(C8=0,"",C8/TrNavi_act!C4*1000)</f>
        <v/>
      </c>
      <c r="D22" s="77" t="str">
        <f>IF(D8=0,"",D8/TrNavi_act!D4*1000)</f>
        <v/>
      </c>
      <c r="E22" s="77" t="str">
        <f>IF(E8=0,"",E8/TrNavi_act!E4*1000)</f>
        <v/>
      </c>
      <c r="F22" s="77" t="str">
        <f>IF(F8=0,"",F8/TrNavi_act!F4*1000)</f>
        <v/>
      </c>
      <c r="G22" s="77" t="str">
        <f>IF(G8=0,"",G8/TrNavi_act!G4*1000)</f>
        <v/>
      </c>
      <c r="H22" s="77" t="str">
        <f>IF(H8=0,"",H8/TrNavi_act!H4*1000)</f>
        <v/>
      </c>
      <c r="I22" s="77" t="str">
        <f>IF(I8=0,"",I8/TrNavi_act!I4*1000)</f>
        <v/>
      </c>
      <c r="J22" s="77" t="str">
        <f>IF(J8=0,"",J8/TrNavi_act!J4*1000)</f>
        <v/>
      </c>
      <c r="K22" s="77" t="str">
        <f>IF(K8=0,"",K8/TrNavi_act!K4*1000)</f>
        <v/>
      </c>
      <c r="L22" s="77" t="str">
        <f>IF(L8=0,"",L8/TrNavi_act!L4*1000)</f>
        <v/>
      </c>
      <c r="M22" s="77" t="str">
        <f>IF(M8=0,"",M8/TrNavi_act!M4*1000)</f>
        <v/>
      </c>
      <c r="N22" s="77" t="str">
        <f>IF(N8=0,"",N8/TrNavi_act!N4*1000)</f>
        <v/>
      </c>
      <c r="O22" s="77" t="str">
        <f>IF(O8=0,"",O8/TrNavi_act!O4*1000)</f>
        <v/>
      </c>
      <c r="P22" s="77" t="str">
        <f>IF(P8=0,"",P8/TrNavi_act!P4*1000)</f>
        <v/>
      </c>
      <c r="Q22" s="77" t="str">
        <f>IF(Q8=0,"",Q8/TrNavi_act!Q4*1000)</f>
        <v/>
      </c>
    </row>
    <row r="23" spans="1:17" ht="11.45" customHeight="1" x14ac:dyDescent="0.25">
      <c r="A23" s="147" t="s">
        <v>146</v>
      </c>
      <c r="B23" s="74" t="str">
        <f>IF(B9=0,"",B9/TrNavi_act!B5*1000)</f>
        <v/>
      </c>
      <c r="C23" s="74" t="str">
        <f>IF(C9=0,"",C9/TrNavi_act!C5*1000)</f>
        <v/>
      </c>
      <c r="D23" s="74" t="str">
        <f>IF(D9=0,"",D9/TrNavi_act!D5*1000)</f>
        <v/>
      </c>
      <c r="E23" s="74" t="str">
        <f>IF(E9=0,"",E9/TrNavi_act!E5*1000)</f>
        <v/>
      </c>
      <c r="F23" s="74" t="str">
        <f>IF(F9=0,"",F9/TrNavi_act!F5*1000)</f>
        <v/>
      </c>
      <c r="G23" s="74" t="str">
        <f>IF(G9=0,"",G9/TrNavi_act!G5*1000)</f>
        <v/>
      </c>
      <c r="H23" s="74" t="str">
        <f>IF(H9=0,"",H9/TrNavi_act!H5*1000)</f>
        <v/>
      </c>
      <c r="I23" s="74" t="str">
        <f>IF(I9=0,"",I9/TrNavi_act!I5*1000)</f>
        <v/>
      </c>
      <c r="J23" s="74" t="str">
        <f>IF(J9=0,"",J9/TrNavi_act!J5*1000)</f>
        <v/>
      </c>
      <c r="K23" s="74" t="str">
        <f>IF(K9=0,"",K9/TrNavi_act!K5*1000)</f>
        <v/>
      </c>
      <c r="L23" s="74" t="str">
        <f>IF(L9=0,"",L9/TrNavi_act!L5*1000)</f>
        <v/>
      </c>
      <c r="M23" s="74" t="str">
        <f>IF(M9=0,"",M9/TrNavi_act!M5*1000)</f>
        <v/>
      </c>
      <c r="N23" s="74" t="str">
        <f>IF(N9=0,"",N9/TrNavi_act!N5*1000)</f>
        <v/>
      </c>
      <c r="O23" s="74" t="str">
        <f>IF(O9=0,"",O9/TrNavi_act!O5*1000)</f>
        <v/>
      </c>
      <c r="P23" s="74" t="str">
        <f>IF(P9=0,"",P9/TrNavi_act!P5*1000)</f>
        <v/>
      </c>
      <c r="Q23" s="74" t="str">
        <f>IF(Q9=0,"",Q9/TrNavi_act!Q5*1000)</f>
        <v/>
      </c>
    </row>
    <row r="25" spans="1:17" ht="11.45" customHeight="1" x14ac:dyDescent="0.25">
      <c r="A25" s="27" t="s">
        <v>40</v>
      </c>
      <c r="B25" s="57">
        <f t="shared" ref="B25:Q25" si="3">IF(B7=0,0,B7/B$7)</f>
        <v>0</v>
      </c>
      <c r="C25" s="57">
        <f t="shared" si="3"/>
        <v>0</v>
      </c>
      <c r="D25" s="57">
        <f t="shared" si="3"/>
        <v>0</v>
      </c>
      <c r="E25" s="57">
        <f t="shared" si="3"/>
        <v>0</v>
      </c>
      <c r="F25" s="57">
        <f t="shared" si="3"/>
        <v>0</v>
      </c>
      <c r="G25" s="57">
        <f t="shared" si="3"/>
        <v>0</v>
      </c>
      <c r="H25" s="57">
        <f t="shared" si="3"/>
        <v>0</v>
      </c>
      <c r="I25" s="57">
        <f t="shared" si="3"/>
        <v>0</v>
      </c>
      <c r="J25" s="57">
        <f t="shared" si="3"/>
        <v>0</v>
      </c>
      <c r="K25" s="57">
        <f t="shared" si="3"/>
        <v>0</v>
      </c>
      <c r="L25" s="57">
        <f t="shared" si="3"/>
        <v>0</v>
      </c>
      <c r="M25" s="57">
        <f t="shared" si="3"/>
        <v>0</v>
      </c>
      <c r="N25" s="57">
        <f t="shared" si="3"/>
        <v>0</v>
      </c>
      <c r="O25" s="57">
        <f t="shared" si="3"/>
        <v>0</v>
      </c>
      <c r="P25" s="57">
        <f t="shared" si="3"/>
        <v>0</v>
      </c>
      <c r="Q25" s="57">
        <f t="shared" si="3"/>
        <v>0</v>
      </c>
    </row>
    <row r="26" spans="1:17" ht="11.45" customHeight="1" x14ac:dyDescent="0.25">
      <c r="A26" s="148" t="s">
        <v>147</v>
      </c>
      <c r="B26" s="52">
        <f t="shared" ref="B26:Q26" si="4">IF(B8=0,0,B8/B$7)</f>
        <v>0</v>
      </c>
      <c r="C26" s="52">
        <f t="shared" si="4"/>
        <v>0</v>
      </c>
      <c r="D26" s="52">
        <f t="shared" si="4"/>
        <v>0</v>
      </c>
      <c r="E26" s="52">
        <f t="shared" si="4"/>
        <v>0</v>
      </c>
      <c r="F26" s="52">
        <f t="shared" si="4"/>
        <v>0</v>
      </c>
      <c r="G26" s="52">
        <f t="shared" si="4"/>
        <v>0</v>
      </c>
      <c r="H26" s="52">
        <f t="shared" si="4"/>
        <v>0</v>
      </c>
      <c r="I26" s="52">
        <f t="shared" si="4"/>
        <v>0</v>
      </c>
      <c r="J26" s="52">
        <f t="shared" si="4"/>
        <v>0</v>
      </c>
      <c r="K26" s="52">
        <f t="shared" si="4"/>
        <v>0</v>
      </c>
      <c r="L26" s="52">
        <f t="shared" si="4"/>
        <v>0</v>
      </c>
      <c r="M26" s="52">
        <f t="shared" si="4"/>
        <v>0</v>
      </c>
      <c r="N26" s="52">
        <f t="shared" si="4"/>
        <v>0</v>
      </c>
      <c r="O26" s="52">
        <f t="shared" si="4"/>
        <v>0</v>
      </c>
      <c r="P26" s="52">
        <f t="shared" si="4"/>
        <v>0</v>
      </c>
      <c r="Q26" s="52">
        <f t="shared" si="4"/>
        <v>0</v>
      </c>
    </row>
    <row r="27" spans="1:17" ht="11.45" customHeight="1" x14ac:dyDescent="0.25">
      <c r="A27" s="147" t="s">
        <v>146</v>
      </c>
      <c r="B27" s="46">
        <f t="shared" ref="B27:Q27" si="5">IF(B9=0,0,B9/B$7)</f>
        <v>0</v>
      </c>
      <c r="C27" s="46">
        <f t="shared" si="5"/>
        <v>0</v>
      </c>
      <c r="D27" s="46">
        <f t="shared" si="5"/>
        <v>0</v>
      </c>
      <c r="E27" s="46">
        <f t="shared" si="5"/>
        <v>0</v>
      </c>
      <c r="F27" s="46">
        <f t="shared" si="5"/>
        <v>0</v>
      </c>
      <c r="G27" s="46">
        <f t="shared" si="5"/>
        <v>0</v>
      </c>
      <c r="H27" s="46">
        <f t="shared" si="5"/>
        <v>0</v>
      </c>
      <c r="I27" s="46">
        <f t="shared" si="5"/>
        <v>0</v>
      </c>
      <c r="J27" s="46">
        <f t="shared" si="5"/>
        <v>0</v>
      </c>
      <c r="K27" s="46">
        <f t="shared" si="5"/>
        <v>0</v>
      </c>
      <c r="L27" s="46">
        <f t="shared" si="5"/>
        <v>0</v>
      </c>
      <c r="M27" s="46">
        <f t="shared" si="5"/>
        <v>0</v>
      </c>
      <c r="N27" s="46">
        <f t="shared" si="5"/>
        <v>0</v>
      </c>
      <c r="O27" s="46">
        <f t="shared" si="5"/>
        <v>0</v>
      </c>
      <c r="P27" s="46">
        <f t="shared" si="5"/>
        <v>0</v>
      </c>
      <c r="Q27" s="46">
        <f t="shared" si="5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CY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12601.892000880025</v>
      </c>
      <c r="C4" s="40">
        <f t="shared" si="0"/>
        <v>15336.705461021988</v>
      </c>
      <c r="D4" s="40">
        <f t="shared" si="0"/>
        <v>13379.112039223026</v>
      </c>
      <c r="E4" s="40">
        <f t="shared" si="0"/>
        <v>14360.519279932927</v>
      </c>
      <c r="F4" s="40">
        <f t="shared" si="0"/>
        <v>14678.590698963206</v>
      </c>
      <c r="G4" s="40">
        <f t="shared" si="0"/>
        <v>15299.274834486474</v>
      </c>
      <c r="H4" s="40">
        <f t="shared" si="0"/>
        <v>15493.771690068523</v>
      </c>
      <c r="I4" s="40">
        <f t="shared" si="0"/>
        <v>15988.201956668181</v>
      </c>
      <c r="J4" s="40">
        <f t="shared" si="0"/>
        <v>16720.849487413903</v>
      </c>
      <c r="K4" s="40">
        <f t="shared" si="0"/>
        <v>16390.561468566135</v>
      </c>
      <c r="L4" s="40">
        <f t="shared" si="0"/>
        <v>16565.121772723836</v>
      </c>
      <c r="M4" s="40">
        <f t="shared" si="0"/>
        <v>16632.929807687833</v>
      </c>
      <c r="N4" s="40">
        <f t="shared" si="0"/>
        <v>16754.36841483297</v>
      </c>
      <c r="O4" s="40">
        <f t="shared" si="0"/>
        <v>16457.789941285784</v>
      </c>
      <c r="P4" s="40">
        <f t="shared" si="0"/>
        <v>16909.714565239698</v>
      </c>
      <c r="Q4" s="40">
        <f t="shared" si="0"/>
        <v>17536.528266403639</v>
      </c>
    </row>
    <row r="5" spans="1:17" ht="11.45" customHeight="1" x14ac:dyDescent="0.25">
      <c r="A5" s="23" t="s">
        <v>50</v>
      </c>
      <c r="B5" s="39">
        <f t="shared" ref="B5:Q5" si="1">B6+B7+B8</f>
        <v>5167.6166069807168</v>
      </c>
      <c r="C5" s="39">
        <f t="shared" si="1"/>
        <v>5305.3298442576943</v>
      </c>
      <c r="D5" s="39">
        <f t="shared" si="1"/>
        <v>5439.8197740195628</v>
      </c>
      <c r="E5" s="39">
        <f t="shared" si="1"/>
        <v>5572.2974948176707</v>
      </c>
      <c r="F5" s="39">
        <f t="shared" si="1"/>
        <v>5981.8290281892059</v>
      </c>
      <c r="G5" s="39">
        <f t="shared" si="1"/>
        <v>6199.9526188102363</v>
      </c>
      <c r="H5" s="39">
        <f t="shared" si="1"/>
        <v>6419.9535182044119</v>
      </c>
      <c r="I5" s="39">
        <f t="shared" si="1"/>
        <v>6741.650043358969</v>
      </c>
      <c r="J5" s="39">
        <f t="shared" si="1"/>
        <v>7225.1362811497611</v>
      </c>
      <c r="K5" s="39">
        <f t="shared" si="1"/>
        <v>7427.5226574631124</v>
      </c>
      <c r="L5" s="39">
        <f t="shared" si="1"/>
        <v>7332.9410838089998</v>
      </c>
      <c r="M5" s="39">
        <f t="shared" si="1"/>
        <v>7397.4590702398764</v>
      </c>
      <c r="N5" s="39">
        <f t="shared" si="1"/>
        <v>7459.6827873473012</v>
      </c>
      <c r="O5" s="39">
        <f t="shared" si="1"/>
        <v>7408.0094050361422</v>
      </c>
      <c r="P5" s="39">
        <f t="shared" si="1"/>
        <v>7544.4276976537558</v>
      </c>
      <c r="Q5" s="39">
        <f t="shared" si="1"/>
        <v>7764.1661032754319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147.61660698071668</v>
      </c>
      <c r="C6" s="37">
        <f>TrRoad_act!C$5</f>
        <v>145.32984425769462</v>
      </c>
      <c r="D6" s="37">
        <f>TrRoad_act!D$5</f>
        <v>139.8197740195624</v>
      </c>
      <c r="E6" s="37">
        <f>TrRoad_act!E$5</f>
        <v>142.29749481767101</v>
      </c>
      <c r="F6" s="37">
        <f>TrRoad_act!F$5</f>
        <v>141.82902818920601</v>
      </c>
      <c r="G6" s="37">
        <f>TrRoad_act!G$5</f>
        <v>139.95261881023609</v>
      </c>
      <c r="H6" s="37">
        <f>TrRoad_act!H$5</f>
        <v>139.95351820441203</v>
      </c>
      <c r="I6" s="37">
        <f>TrRoad_act!I$5</f>
        <v>141.65004335896867</v>
      </c>
      <c r="J6" s="37">
        <f>TrRoad_act!J$5</f>
        <v>145.1362811497614</v>
      </c>
      <c r="K6" s="37">
        <f>TrRoad_act!K$5</f>
        <v>144.31453529147765</v>
      </c>
      <c r="L6" s="37">
        <f>TrRoad_act!L$5</f>
        <v>142.94108380900016</v>
      </c>
      <c r="M6" s="37">
        <f>TrRoad_act!M$5</f>
        <v>140.51057161183465</v>
      </c>
      <c r="N6" s="37">
        <f>TrRoad_act!N$5</f>
        <v>142.52715957473444</v>
      </c>
      <c r="O6" s="37">
        <f>TrRoad_act!O$5</f>
        <v>140.47407306638152</v>
      </c>
      <c r="P6" s="37">
        <f>TrRoad_act!P$5</f>
        <v>142.27401234181144</v>
      </c>
      <c r="Q6" s="37">
        <f>TrRoad_act!Q$5</f>
        <v>139.31527318573364</v>
      </c>
    </row>
    <row r="7" spans="1:17" ht="11.45" customHeight="1" x14ac:dyDescent="0.25">
      <c r="A7" s="17" t="str">
        <f>TrRoad_act!$A$6</f>
        <v>Passenger cars</v>
      </c>
      <c r="B7" s="37">
        <f>TrRoad_act!B$6</f>
        <v>3900</v>
      </c>
      <c r="C7" s="37">
        <f>TrRoad_act!C$6</f>
        <v>4000</v>
      </c>
      <c r="D7" s="37">
        <f>TrRoad_act!D$6</f>
        <v>4100</v>
      </c>
      <c r="E7" s="37">
        <f>TrRoad_act!E$6</f>
        <v>4150</v>
      </c>
      <c r="F7" s="37">
        <f>TrRoad_act!F$6</f>
        <v>4600</v>
      </c>
      <c r="G7" s="37">
        <f>TrRoad_act!G$6</f>
        <v>4800</v>
      </c>
      <c r="H7" s="37">
        <f>TrRoad_act!H$6</f>
        <v>5000</v>
      </c>
      <c r="I7" s="37">
        <f>TrRoad_act!I$6</f>
        <v>5300</v>
      </c>
      <c r="J7" s="37">
        <f>TrRoad_act!J$6</f>
        <v>5750</v>
      </c>
      <c r="K7" s="37">
        <f>TrRoad_act!K$6</f>
        <v>6000</v>
      </c>
      <c r="L7" s="37">
        <f>TrRoad_act!L$6</f>
        <v>5900</v>
      </c>
      <c r="M7" s="37">
        <f>TrRoad_act!M$6</f>
        <v>5931.90592556501</v>
      </c>
      <c r="N7" s="37">
        <f>TrRoad_act!N$6</f>
        <v>5951.5765516010242</v>
      </c>
      <c r="O7" s="37">
        <f>TrRoad_act!O$6</f>
        <v>5921.1434324198754</v>
      </c>
      <c r="P7" s="37">
        <f>TrRoad_act!P$6</f>
        <v>6055.7617857620589</v>
      </c>
      <c r="Q7" s="37">
        <f>TrRoad_act!Q$6</f>
        <v>6198.1335730052542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1120</v>
      </c>
      <c r="C8" s="37">
        <f>TrRoad_act!C$13</f>
        <v>1160</v>
      </c>
      <c r="D8" s="37">
        <f>TrRoad_act!D$13</f>
        <v>1200</v>
      </c>
      <c r="E8" s="37">
        <f>TrRoad_act!E$13</f>
        <v>1280</v>
      </c>
      <c r="F8" s="37">
        <f>TrRoad_act!F$13</f>
        <v>1240</v>
      </c>
      <c r="G8" s="37">
        <f>TrRoad_act!G$13</f>
        <v>1260</v>
      </c>
      <c r="H8" s="37">
        <f>TrRoad_act!H$13</f>
        <v>1280</v>
      </c>
      <c r="I8" s="37">
        <f>TrRoad_act!I$13</f>
        <v>1300</v>
      </c>
      <c r="J8" s="37">
        <f>TrRoad_act!J$13</f>
        <v>1330</v>
      </c>
      <c r="K8" s="37">
        <f>TrRoad_act!K$13</f>
        <v>1283.2081221716342</v>
      </c>
      <c r="L8" s="37">
        <f>TrRoad_act!L$13</f>
        <v>1290</v>
      </c>
      <c r="M8" s="37">
        <f>TrRoad_act!M$13</f>
        <v>1325.0425730630311</v>
      </c>
      <c r="N8" s="37">
        <f>TrRoad_act!N$13</f>
        <v>1365.5790761715421</v>
      </c>
      <c r="O8" s="37">
        <f>TrRoad_act!O$13</f>
        <v>1346.3918995498855</v>
      </c>
      <c r="P8" s="37">
        <f>TrRoad_act!P$13</f>
        <v>1346.3918995498855</v>
      </c>
      <c r="Q8" s="37">
        <f>TrRoad_act!Q$13</f>
        <v>1426.7172570844439</v>
      </c>
    </row>
    <row r="9" spans="1:17" ht="11.45" customHeight="1" x14ac:dyDescent="0.25">
      <c r="A9" s="19" t="s">
        <v>52</v>
      </c>
      <c r="B9" s="38">
        <f t="shared" ref="B9:Q9" si="2">B10+B11+B12</f>
        <v>0</v>
      </c>
      <c r="C9" s="38">
        <f t="shared" si="2"/>
        <v>0</v>
      </c>
      <c r="D9" s="38">
        <f t="shared" si="2"/>
        <v>0</v>
      </c>
      <c r="E9" s="38">
        <f t="shared" si="2"/>
        <v>0</v>
      </c>
      <c r="F9" s="38">
        <f t="shared" si="2"/>
        <v>0</v>
      </c>
      <c r="G9" s="38">
        <f t="shared" si="2"/>
        <v>0</v>
      </c>
      <c r="H9" s="38">
        <f t="shared" si="2"/>
        <v>0</v>
      </c>
      <c r="I9" s="38">
        <f t="shared" si="2"/>
        <v>0</v>
      </c>
      <c r="J9" s="38">
        <f t="shared" si="2"/>
        <v>0</v>
      </c>
      <c r="K9" s="38">
        <f t="shared" si="2"/>
        <v>0</v>
      </c>
      <c r="L9" s="38">
        <f t="shared" si="2"/>
        <v>0</v>
      </c>
      <c r="M9" s="38">
        <f t="shared" si="2"/>
        <v>0</v>
      </c>
      <c r="N9" s="38">
        <f t="shared" si="2"/>
        <v>0</v>
      </c>
      <c r="O9" s="38">
        <f t="shared" si="2"/>
        <v>0</v>
      </c>
      <c r="P9" s="38">
        <f t="shared" si="2"/>
        <v>0</v>
      </c>
      <c r="Q9" s="38">
        <f t="shared" si="2"/>
        <v>0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0</v>
      </c>
      <c r="C10" s="37">
        <f>TrRail_act!C$5</f>
        <v>0</v>
      </c>
      <c r="D10" s="37">
        <f>TrRail_act!D$5</f>
        <v>0</v>
      </c>
      <c r="E10" s="37">
        <f>TrRail_act!E$5</f>
        <v>0</v>
      </c>
      <c r="F10" s="37">
        <f>TrRail_act!F$5</f>
        <v>0</v>
      </c>
      <c r="G10" s="37">
        <f>TrRail_act!G$5</f>
        <v>0</v>
      </c>
      <c r="H10" s="37">
        <f>TrRail_act!H$5</f>
        <v>0</v>
      </c>
      <c r="I10" s="37">
        <f>TrRail_act!I$5</f>
        <v>0</v>
      </c>
      <c r="J10" s="37">
        <f>TrRail_act!J$5</f>
        <v>0</v>
      </c>
      <c r="K10" s="37">
        <f>TrRail_act!K$5</f>
        <v>0</v>
      </c>
      <c r="L10" s="37">
        <f>TrRail_act!L$5</f>
        <v>0</v>
      </c>
      <c r="M10" s="37">
        <f>TrRail_act!M$5</f>
        <v>0</v>
      </c>
      <c r="N10" s="37">
        <f>TrRail_act!N$5</f>
        <v>0</v>
      </c>
      <c r="O10" s="37">
        <f>TrRail_act!O$5</f>
        <v>0</v>
      </c>
      <c r="P10" s="37">
        <f>TrRail_act!P$5</f>
        <v>0</v>
      </c>
      <c r="Q10" s="37">
        <f>TrRail_act!Q$5</f>
        <v>0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0</v>
      </c>
      <c r="C11" s="37">
        <f>TrRail_act!C$6</f>
        <v>0</v>
      </c>
      <c r="D11" s="37">
        <f>TrRail_act!D$6</f>
        <v>0</v>
      </c>
      <c r="E11" s="37">
        <f>TrRail_act!E$6</f>
        <v>0</v>
      </c>
      <c r="F11" s="37">
        <f>TrRail_act!F$6</f>
        <v>0</v>
      </c>
      <c r="G11" s="37">
        <f>TrRail_act!G$6</f>
        <v>0</v>
      </c>
      <c r="H11" s="37">
        <f>TrRail_act!H$6</f>
        <v>0</v>
      </c>
      <c r="I11" s="37">
        <f>TrRail_act!I$6</f>
        <v>0</v>
      </c>
      <c r="J11" s="37">
        <f>TrRail_act!J$6</f>
        <v>0</v>
      </c>
      <c r="K11" s="37">
        <f>TrRail_act!K$6</f>
        <v>0</v>
      </c>
      <c r="L11" s="37">
        <f>TrRail_act!L$6</f>
        <v>0</v>
      </c>
      <c r="M11" s="37">
        <f>TrRail_act!M$6</f>
        <v>0</v>
      </c>
      <c r="N11" s="37">
        <f>TrRail_act!N$6</f>
        <v>0</v>
      </c>
      <c r="O11" s="37">
        <f>TrRail_act!O$6</f>
        <v>0</v>
      </c>
      <c r="P11" s="37">
        <f>TrRail_act!P$6</f>
        <v>0</v>
      </c>
      <c r="Q11" s="37">
        <f>TrRail_act!Q$6</f>
        <v>0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0</v>
      </c>
      <c r="C12" s="37">
        <f>TrRail_act!C$9</f>
        <v>0</v>
      </c>
      <c r="D12" s="37">
        <f>TrRail_act!D$9</f>
        <v>0</v>
      </c>
      <c r="E12" s="37">
        <f>TrRail_act!E$9</f>
        <v>0</v>
      </c>
      <c r="F12" s="37">
        <f>TrRail_act!F$9</f>
        <v>0</v>
      </c>
      <c r="G12" s="37">
        <f>TrRail_act!G$9</f>
        <v>0</v>
      </c>
      <c r="H12" s="37">
        <f>TrRail_act!H$9</f>
        <v>0</v>
      </c>
      <c r="I12" s="37">
        <f>TrRail_act!I$9</f>
        <v>0</v>
      </c>
      <c r="J12" s="37">
        <f>TrRail_act!J$9</f>
        <v>0</v>
      </c>
      <c r="K12" s="37">
        <f>TrRail_act!K$9</f>
        <v>0</v>
      </c>
      <c r="L12" s="37">
        <f>TrRail_act!L$9</f>
        <v>0</v>
      </c>
      <c r="M12" s="37">
        <f>TrRail_act!M$9</f>
        <v>0</v>
      </c>
      <c r="N12" s="37">
        <f>TrRail_act!N$9</f>
        <v>0</v>
      </c>
      <c r="O12" s="37">
        <f>TrRail_act!O$9</f>
        <v>0</v>
      </c>
      <c r="P12" s="37">
        <f>TrRail_act!P$9</f>
        <v>0</v>
      </c>
      <c r="Q12" s="37">
        <f>TrRail_act!Q$9</f>
        <v>0</v>
      </c>
    </row>
    <row r="13" spans="1:17" ht="11.45" customHeight="1" x14ac:dyDescent="0.25">
      <c r="A13" s="19" t="s">
        <v>48</v>
      </c>
      <c r="B13" s="38">
        <f t="shared" ref="B13:Q13" si="3">B14+B15+B16</f>
        <v>7434.2753938993083</v>
      </c>
      <c r="C13" s="38">
        <f t="shared" si="3"/>
        <v>10031.375616764293</v>
      </c>
      <c r="D13" s="38">
        <f t="shared" si="3"/>
        <v>7939.2922652034622</v>
      </c>
      <c r="E13" s="38">
        <f t="shared" si="3"/>
        <v>8788.2217851152564</v>
      </c>
      <c r="F13" s="38">
        <f t="shared" si="3"/>
        <v>8696.7616707739999</v>
      </c>
      <c r="G13" s="38">
        <f t="shared" si="3"/>
        <v>9099.3222156762367</v>
      </c>
      <c r="H13" s="38">
        <f t="shared" si="3"/>
        <v>9073.8181718641117</v>
      </c>
      <c r="I13" s="38">
        <f t="shared" si="3"/>
        <v>9246.5519133092112</v>
      </c>
      <c r="J13" s="38">
        <f t="shared" si="3"/>
        <v>9495.7132062641413</v>
      </c>
      <c r="K13" s="38">
        <f t="shared" si="3"/>
        <v>8963.0388111030243</v>
      </c>
      <c r="L13" s="38">
        <f t="shared" si="3"/>
        <v>9232.1806889148356</v>
      </c>
      <c r="M13" s="38">
        <f t="shared" si="3"/>
        <v>9235.4707374479549</v>
      </c>
      <c r="N13" s="38">
        <f t="shared" si="3"/>
        <v>9294.6856274856673</v>
      </c>
      <c r="O13" s="38">
        <f t="shared" si="3"/>
        <v>9049.780536249642</v>
      </c>
      <c r="P13" s="38">
        <f t="shared" si="3"/>
        <v>9365.2868675859409</v>
      </c>
      <c r="Q13" s="38">
        <f t="shared" si="3"/>
        <v>9772.3621631282076</v>
      </c>
    </row>
    <row r="14" spans="1:17" ht="11.45" customHeight="1" x14ac:dyDescent="0.25">
      <c r="A14" s="17" t="str">
        <f>TrAvia_act!$A$5</f>
        <v>Domestic</v>
      </c>
      <c r="B14" s="37">
        <f>TrAvia_act!B$5</f>
        <v>0</v>
      </c>
      <c r="C14" s="37">
        <f>TrAvia_act!C$5</f>
        <v>0</v>
      </c>
      <c r="D14" s="37">
        <f>TrAvia_act!D$5</f>
        <v>0</v>
      </c>
      <c r="E14" s="37">
        <f>TrAvia_act!E$5</f>
        <v>0</v>
      </c>
      <c r="F14" s="37">
        <f>TrAvia_act!F$5</f>
        <v>0</v>
      </c>
      <c r="G14" s="37">
        <f>TrAvia_act!G$5</f>
        <v>0</v>
      </c>
      <c r="H14" s="37">
        <f>TrAvia_act!H$5</f>
        <v>0</v>
      </c>
      <c r="I14" s="37">
        <f>TrAvia_act!I$5</f>
        <v>0</v>
      </c>
      <c r="J14" s="37">
        <f>TrAvia_act!J$5</f>
        <v>0</v>
      </c>
      <c r="K14" s="37">
        <f>TrAvia_act!K$5</f>
        <v>0</v>
      </c>
      <c r="L14" s="37">
        <f>TrAvia_act!L$5</f>
        <v>0</v>
      </c>
      <c r="M14" s="37">
        <f>TrAvia_act!M$5</f>
        <v>0</v>
      </c>
      <c r="N14" s="37">
        <f>TrAvia_act!N$5</f>
        <v>0</v>
      </c>
      <c r="O14" s="37">
        <f>TrAvia_act!O$5</f>
        <v>0</v>
      </c>
      <c r="P14" s="37">
        <f>TrAvia_act!P$5</f>
        <v>0</v>
      </c>
      <c r="Q14" s="37">
        <f>TrAvia_act!Q$5</f>
        <v>0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6968.4263809724198</v>
      </c>
      <c r="C15" s="37">
        <f>TrAvia_act!C$6</f>
        <v>9397.2725733386869</v>
      </c>
      <c r="D15" s="37">
        <f>TrAvia_act!D$6</f>
        <v>6872.2857037821896</v>
      </c>
      <c r="E15" s="37">
        <f>TrAvia_act!E$6</f>
        <v>7089.2933511387228</v>
      </c>
      <c r="F15" s="37">
        <f>TrAvia_act!F$6</f>
        <v>7175.5011234158737</v>
      </c>
      <c r="G15" s="37">
        <f>TrAvia_act!G$6</f>
        <v>7684.2588409740183</v>
      </c>
      <c r="H15" s="37">
        <f>TrAvia_act!H$6</f>
        <v>7637.9792762173129</v>
      </c>
      <c r="I15" s="37">
        <f>TrAvia_act!I$6</f>
        <v>7676.7756327359857</v>
      </c>
      <c r="J15" s="37">
        <f>TrAvia_act!J$6</f>
        <v>7769.7858158511244</v>
      </c>
      <c r="K15" s="37">
        <f>TrAvia_act!K$6</f>
        <v>7409.8815102790013</v>
      </c>
      <c r="L15" s="37">
        <f>TrAvia_act!L$6</f>
        <v>7427.5271576900177</v>
      </c>
      <c r="M15" s="37">
        <f>TrAvia_act!M$6</f>
        <v>7372.4790495098177</v>
      </c>
      <c r="N15" s="37">
        <f>TrAvia_act!N$6</f>
        <v>7060.1919019734996</v>
      </c>
      <c r="O15" s="37">
        <f>TrAvia_act!O$6</f>
        <v>6406.5402283116364</v>
      </c>
      <c r="P15" s="37">
        <f>TrAvia_act!P$6</f>
        <v>6481.5187673748078</v>
      </c>
      <c r="Q15" s="37">
        <f>TrAvia_act!Q$6</f>
        <v>7049.0580121674448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465.84901292688892</v>
      </c>
      <c r="C16" s="37">
        <f>TrAvia_act!C$7</f>
        <v>634.10304342560664</v>
      </c>
      <c r="D16" s="37">
        <f>TrAvia_act!D$7</f>
        <v>1067.0065614212729</v>
      </c>
      <c r="E16" s="37">
        <f>TrAvia_act!E$7</f>
        <v>1698.9284339765345</v>
      </c>
      <c r="F16" s="37">
        <f>TrAvia_act!F$7</f>
        <v>1521.2605473581259</v>
      </c>
      <c r="G16" s="37">
        <f>TrAvia_act!G$7</f>
        <v>1415.0633747022184</v>
      </c>
      <c r="H16" s="37">
        <f>TrAvia_act!H$7</f>
        <v>1435.8388956467995</v>
      </c>
      <c r="I16" s="37">
        <f>TrAvia_act!I$7</f>
        <v>1569.7762805732252</v>
      </c>
      <c r="J16" s="37">
        <f>TrAvia_act!J$7</f>
        <v>1725.9273904130166</v>
      </c>
      <c r="K16" s="37">
        <f>TrAvia_act!K$7</f>
        <v>1553.1573008240237</v>
      </c>
      <c r="L16" s="37">
        <f>TrAvia_act!L$7</f>
        <v>1804.6535312248175</v>
      </c>
      <c r="M16" s="37">
        <f>TrAvia_act!M$7</f>
        <v>1862.9916879381376</v>
      </c>
      <c r="N16" s="37">
        <f>TrAvia_act!N$7</f>
        <v>2234.4937255121677</v>
      </c>
      <c r="O16" s="37">
        <f>TrAvia_act!O$7</f>
        <v>2643.2403079380056</v>
      </c>
      <c r="P16" s="37">
        <f>TrAvia_act!P$7</f>
        <v>2883.7681002111326</v>
      </c>
      <c r="Q16" s="37">
        <f>TrAvia_act!Q$7</f>
        <v>2723.3041509607638</v>
      </c>
    </row>
    <row r="17" spans="1:17" ht="11.45" customHeight="1" x14ac:dyDescent="0.25">
      <c r="A17" s="25" t="s">
        <v>51</v>
      </c>
      <c r="B17" s="40">
        <f t="shared" ref="B17:Q17" si="4">B18+B21+B22+B25</f>
        <v>1498.511268315832</v>
      </c>
      <c r="C17" s="40">
        <f t="shared" si="4"/>
        <v>1503.2021365218457</v>
      </c>
      <c r="D17" s="40">
        <f t="shared" si="4"/>
        <v>1499.874907510638</v>
      </c>
      <c r="E17" s="40">
        <f t="shared" si="4"/>
        <v>1587.3064122772712</v>
      </c>
      <c r="F17" s="40">
        <f t="shared" si="4"/>
        <v>1309.9338787918198</v>
      </c>
      <c r="G17" s="40">
        <f t="shared" si="4"/>
        <v>1591.3575834065184</v>
      </c>
      <c r="H17" s="40">
        <f t="shared" si="4"/>
        <v>1354.4110511922638</v>
      </c>
      <c r="I17" s="40">
        <f t="shared" si="4"/>
        <v>1387.1008733998333</v>
      </c>
      <c r="J17" s="40">
        <f t="shared" si="4"/>
        <v>1511.1508635899993</v>
      </c>
      <c r="K17" s="40">
        <f t="shared" si="4"/>
        <v>1151.3959721826532</v>
      </c>
      <c r="L17" s="40">
        <f t="shared" si="4"/>
        <v>1268.105189863654</v>
      </c>
      <c r="M17" s="40">
        <f t="shared" si="4"/>
        <v>1116.5826079822248</v>
      </c>
      <c r="N17" s="40">
        <f t="shared" si="4"/>
        <v>1074.2533039826669</v>
      </c>
      <c r="O17" s="40">
        <f t="shared" si="4"/>
        <v>807.85562529165759</v>
      </c>
      <c r="P17" s="40">
        <f t="shared" si="4"/>
        <v>706.81548447968896</v>
      </c>
      <c r="Q17" s="40">
        <f t="shared" si="4"/>
        <v>727.4112271304125</v>
      </c>
    </row>
    <row r="18" spans="1:17" ht="11.45" customHeight="1" x14ac:dyDescent="0.25">
      <c r="A18" s="23" t="s">
        <v>50</v>
      </c>
      <c r="B18" s="39">
        <f t="shared" ref="B18:Q18" si="5">B19+B20</f>
        <v>1444.3009444595652</v>
      </c>
      <c r="C18" s="39">
        <f t="shared" si="5"/>
        <v>1457.8896855726732</v>
      </c>
      <c r="D18" s="39">
        <f t="shared" si="5"/>
        <v>1459.7423414110895</v>
      </c>
      <c r="E18" s="39">
        <f t="shared" si="5"/>
        <v>1546.0982828978522</v>
      </c>
      <c r="F18" s="39">
        <f t="shared" si="5"/>
        <v>1267.100738176867</v>
      </c>
      <c r="G18" s="39">
        <f t="shared" si="5"/>
        <v>1546.9233641430305</v>
      </c>
      <c r="H18" s="39">
        <f t="shared" si="5"/>
        <v>1306.9220209272748</v>
      </c>
      <c r="I18" s="39">
        <f t="shared" si="5"/>
        <v>1344.381109992461</v>
      </c>
      <c r="J18" s="39">
        <f t="shared" si="5"/>
        <v>1465.724370521126</v>
      </c>
      <c r="K18" s="39">
        <f t="shared" si="5"/>
        <v>1103.0278236006616</v>
      </c>
      <c r="L18" s="39">
        <f t="shared" si="5"/>
        <v>1225.6085639930711</v>
      </c>
      <c r="M18" s="39">
        <f t="shared" si="5"/>
        <v>1084.1407309871938</v>
      </c>
      <c r="N18" s="39">
        <f t="shared" si="5"/>
        <v>1042.7449614550715</v>
      </c>
      <c r="O18" s="39">
        <f t="shared" si="5"/>
        <v>774.57986296564354</v>
      </c>
      <c r="P18" s="39">
        <f t="shared" si="5"/>
        <v>674.85816296218377</v>
      </c>
      <c r="Q18" s="39">
        <f t="shared" si="5"/>
        <v>695.14927373414309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164.30094445956533</v>
      </c>
      <c r="C19" s="37">
        <f>TrRoad_act!C$20</f>
        <v>167.88968557267324</v>
      </c>
      <c r="D19" s="37">
        <f>TrRoad_act!D$20</f>
        <v>173.74234141108954</v>
      </c>
      <c r="E19" s="37">
        <f>TrRoad_act!E$20</f>
        <v>176.09828289785222</v>
      </c>
      <c r="F19" s="37">
        <f>TrRoad_act!F$20</f>
        <v>165.10073817686694</v>
      </c>
      <c r="G19" s="37">
        <f>TrRoad_act!G$20</f>
        <v>172.92336414303051</v>
      </c>
      <c r="H19" s="37">
        <f>TrRoad_act!H$20</f>
        <v>161.92202092727476</v>
      </c>
      <c r="I19" s="37">
        <f>TrRoad_act!I$20</f>
        <v>160.38110999246112</v>
      </c>
      <c r="J19" s="37">
        <f>TrRoad_act!J$20</f>
        <v>169.72437052112599</v>
      </c>
      <c r="K19" s="37">
        <f>TrRoad_act!K$20</f>
        <v>159.02782360066155</v>
      </c>
      <c r="L19" s="37">
        <f>TrRoad_act!L$20</f>
        <v>159.60856399307116</v>
      </c>
      <c r="M19" s="37">
        <f>TrRoad_act!M$20</f>
        <v>161.14073098719382</v>
      </c>
      <c r="N19" s="37">
        <f>TrRoad_act!N$20</f>
        <v>162.74496145507146</v>
      </c>
      <c r="O19" s="37">
        <f>TrRoad_act!O$20</f>
        <v>156.57986296564349</v>
      </c>
      <c r="P19" s="37">
        <f>TrRoad_act!P$20</f>
        <v>148.85816296218383</v>
      </c>
      <c r="Q19" s="37">
        <f>TrRoad_act!Q$20</f>
        <v>147.14927373414307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1280</v>
      </c>
      <c r="C20" s="37">
        <f>TrRoad_act!C$26</f>
        <v>1290</v>
      </c>
      <c r="D20" s="37">
        <f>TrRoad_act!D$26</f>
        <v>1286</v>
      </c>
      <c r="E20" s="37">
        <f>TrRoad_act!E$26</f>
        <v>1370</v>
      </c>
      <c r="F20" s="37">
        <f>TrRoad_act!F$26</f>
        <v>1102</v>
      </c>
      <c r="G20" s="37">
        <f>TrRoad_act!G$26</f>
        <v>1374</v>
      </c>
      <c r="H20" s="37">
        <f>TrRoad_act!H$26</f>
        <v>1145</v>
      </c>
      <c r="I20" s="37">
        <f>TrRoad_act!I$26</f>
        <v>1184</v>
      </c>
      <c r="J20" s="37">
        <f>TrRoad_act!J$26</f>
        <v>1296</v>
      </c>
      <c r="K20" s="37">
        <f>TrRoad_act!K$26</f>
        <v>944</v>
      </c>
      <c r="L20" s="37">
        <f>TrRoad_act!L$26</f>
        <v>1066</v>
      </c>
      <c r="M20" s="37">
        <f>TrRoad_act!M$26</f>
        <v>923</v>
      </c>
      <c r="N20" s="37">
        <f>TrRoad_act!N$26</f>
        <v>880</v>
      </c>
      <c r="O20" s="37">
        <f>TrRoad_act!O$26</f>
        <v>618</v>
      </c>
      <c r="P20" s="37">
        <f>TrRoad_act!P$26</f>
        <v>526</v>
      </c>
      <c r="Q20" s="37">
        <f>TrRoad_act!Q$26</f>
        <v>548</v>
      </c>
    </row>
    <row r="21" spans="1:17" ht="11.45" customHeight="1" x14ac:dyDescent="0.25">
      <c r="A21" s="19" t="s">
        <v>49</v>
      </c>
      <c r="B21" s="38">
        <f>TrRail_act!B$10</f>
        <v>0</v>
      </c>
      <c r="C21" s="38">
        <f>TrRail_act!C$10</f>
        <v>0</v>
      </c>
      <c r="D21" s="38">
        <f>TrRail_act!D$10</f>
        <v>0</v>
      </c>
      <c r="E21" s="38">
        <f>TrRail_act!E$10</f>
        <v>0</v>
      </c>
      <c r="F21" s="38">
        <f>TrRail_act!F$10</f>
        <v>0</v>
      </c>
      <c r="G21" s="38">
        <f>TrRail_act!G$10</f>
        <v>0</v>
      </c>
      <c r="H21" s="38">
        <f>TrRail_act!H$10</f>
        <v>0</v>
      </c>
      <c r="I21" s="38">
        <f>TrRail_act!I$10</f>
        <v>0</v>
      </c>
      <c r="J21" s="38">
        <f>TrRail_act!J$10</f>
        <v>0</v>
      </c>
      <c r="K21" s="38">
        <f>TrRail_act!K$10</f>
        <v>0</v>
      </c>
      <c r="L21" s="38">
        <f>TrRail_act!L$10</f>
        <v>0</v>
      </c>
      <c r="M21" s="38">
        <f>TrRail_act!M$10</f>
        <v>0</v>
      </c>
      <c r="N21" s="38">
        <f>TrRail_act!N$10</f>
        <v>0</v>
      </c>
      <c r="O21" s="38">
        <f>TrRail_act!O$10</f>
        <v>0</v>
      </c>
      <c r="P21" s="38">
        <f>TrRail_act!P$10</f>
        <v>0</v>
      </c>
      <c r="Q21" s="38">
        <f>TrRail_act!Q$10</f>
        <v>0</v>
      </c>
    </row>
    <row r="22" spans="1:17" ht="11.45" customHeight="1" x14ac:dyDescent="0.25">
      <c r="A22" s="19" t="s">
        <v>48</v>
      </c>
      <c r="B22" s="38">
        <f t="shared" ref="B22:Q22" si="6">B23+B24</f>
        <v>54.210323856266747</v>
      </c>
      <c r="C22" s="38">
        <f t="shared" si="6"/>
        <v>45.312450949172394</v>
      </c>
      <c r="D22" s="38">
        <f t="shared" si="6"/>
        <v>40.132566099548512</v>
      </c>
      <c r="E22" s="38">
        <f t="shared" si="6"/>
        <v>41.208129379419013</v>
      </c>
      <c r="F22" s="38">
        <f t="shared" si="6"/>
        <v>42.833140614952711</v>
      </c>
      <c r="G22" s="38">
        <f t="shared" si="6"/>
        <v>44.434219263487869</v>
      </c>
      <c r="H22" s="38">
        <f t="shared" si="6"/>
        <v>47.489030264988919</v>
      </c>
      <c r="I22" s="38">
        <f t="shared" si="6"/>
        <v>42.71976340737227</v>
      </c>
      <c r="J22" s="38">
        <f t="shared" si="6"/>
        <v>45.426493068873235</v>
      </c>
      <c r="K22" s="38">
        <f t="shared" si="6"/>
        <v>48.368148581991527</v>
      </c>
      <c r="L22" s="38">
        <f t="shared" si="6"/>
        <v>42.496625870582946</v>
      </c>
      <c r="M22" s="38">
        <f t="shared" si="6"/>
        <v>32.441876995031038</v>
      </c>
      <c r="N22" s="38">
        <f t="shared" si="6"/>
        <v>31.508342527595527</v>
      </c>
      <c r="O22" s="38">
        <f t="shared" si="6"/>
        <v>33.275762326014075</v>
      </c>
      <c r="P22" s="38">
        <f t="shared" si="6"/>
        <v>31.957321517505218</v>
      </c>
      <c r="Q22" s="38">
        <f t="shared" si="6"/>
        <v>32.261953396269448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42.205743278052218</v>
      </c>
      <c r="C23" s="37">
        <f>TrAvia_act!C$9</f>
        <v>33.44601203971429</v>
      </c>
      <c r="D23" s="37">
        <f>TrAvia_act!D$9</f>
        <v>29.217373174201004</v>
      </c>
      <c r="E23" s="37">
        <f>TrAvia_act!E$9</f>
        <v>31.206424987964724</v>
      </c>
      <c r="F23" s="37">
        <f>TrAvia_act!F$9</f>
        <v>31.725474431681633</v>
      </c>
      <c r="G23" s="37">
        <f>TrAvia_act!G$9</f>
        <v>34.76450386723802</v>
      </c>
      <c r="H23" s="37">
        <f>TrAvia_act!H$9</f>
        <v>33.481759543389259</v>
      </c>
      <c r="I23" s="37">
        <f>TrAvia_act!I$9</f>
        <v>30.415582105390076</v>
      </c>
      <c r="J23" s="37">
        <f>TrAvia_act!J$9</f>
        <v>33.642977135732288</v>
      </c>
      <c r="K23" s="37">
        <f>TrAvia_act!K$9</f>
        <v>37.448483379305145</v>
      </c>
      <c r="L23" s="37">
        <f>TrAvia_act!L$9</f>
        <v>30.567795862829421</v>
      </c>
      <c r="M23" s="37">
        <f>TrAvia_act!M$9</f>
        <v>21.605682148726359</v>
      </c>
      <c r="N23" s="37">
        <f>TrAvia_act!N$9</f>
        <v>19.323601980878617</v>
      </c>
      <c r="O23" s="37">
        <f>TrAvia_act!O$9</f>
        <v>18.933294943556298</v>
      </c>
      <c r="P23" s="37">
        <f>TrAvia_act!P$9</f>
        <v>17.931559722267039</v>
      </c>
      <c r="Q23" s="37">
        <f>TrAvia_act!Q$9</f>
        <v>17.030413153765899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12.004580578214529</v>
      </c>
      <c r="C24" s="37">
        <f>TrAvia_act!C$10</f>
        <v>11.866438909458106</v>
      </c>
      <c r="D24" s="37">
        <f>TrAvia_act!D$10</f>
        <v>10.915192925347508</v>
      </c>
      <c r="E24" s="37">
        <f>TrAvia_act!E$10</f>
        <v>10.00170439145429</v>
      </c>
      <c r="F24" s="37">
        <f>TrAvia_act!F$10</f>
        <v>11.107666183271078</v>
      </c>
      <c r="G24" s="37">
        <f>TrAvia_act!G$10</f>
        <v>9.6697153962498508</v>
      </c>
      <c r="H24" s="37">
        <f>TrAvia_act!H$10</f>
        <v>14.007270721599658</v>
      </c>
      <c r="I24" s="37">
        <f>TrAvia_act!I$10</f>
        <v>12.304181301982194</v>
      </c>
      <c r="J24" s="37">
        <f>TrAvia_act!J$10</f>
        <v>11.783515933140945</v>
      </c>
      <c r="K24" s="37">
        <f>TrAvia_act!K$10</f>
        <v>10.919665202686382</v>
      </c>
      <c r="L24" s="37">
        <f>TrAvia_act!L$10</f>
        <v>11.928830007753527</v>
      </c>
      <c r="M24" s="37">
        <f>TrAvia_act!M$10</f>
        <v>10.836194846304682</v>
      </c>
      <c r="N24" s="37">
        <f>TrAvia_act!N$10</f>
        <v>12.18474054671691</v>
      </c>
      <c r="O24" s="37">
        <f>TrAvia_act!O$10</f>
        <v>14.342467382457777</v>
      </c>
      <c r="P24" s="37">
        <f>TrAvia_act!P$10</f>
        <v>14.025761795238179</v>
      </c>
      <c r="Q24" s="37">
        <f>TrAvia_act!Q$10</f>
        <v>15.231540242503545</v>
      </c>
    </row>
    <row r="25" spans="1:17" ht="11.45" customHeight="1" x14ac:dyDescent="0.25">
      <c r="A25" s="19" t="s">
        <v>32</v>
      </c>
      <c r="B25" s="38">
        <f t="shared" ref="B25:Q25" si="7">B26+B27</f>
        <v>0</v>
      </c>
      <c r="C25" s="38">
        <f t="shared" si="7"/>
        <v>0</v>
      </c>
      <c r="D25" s="38">
        <f t="shared" si="7"/>
        <v>0</v>
      </c>
      <c r="E25" s="38">
        <f t="shared" si="7"/>
        <v>0</v>
      </c>
      <c r="F25" s="38">
        <f t="shared" si="7"/>
        <v>0</v>
      </c>
      <c r="G25" s="38">
        <f t="shared" si="7"/>
        <v>0</v>
      </c>
      <c r="H25" s="38">
        <f t="shared" si="7"/>
        <v>0</v>
      </c>
      <c r="I25" s="38">
        <f t="shared" si="7"/>
        <v>0</v>
      </c>
      <c r="J25" s="38">
        <f t="shared" si="7"/>
        <v>0</v>
      </c>
      <c r="K25" s="38">
        <f t="shared" si="7"/>
        <v>0</v>
      </c>
      <c r="L25" s="38">
        <f t="shared" si="7"/>
        <v>0</v>
      </c>
      <c r="M25" s="38">
        <f t="shared" si="7"/>
        <v>0</v>
      </c>
      <c r="N25" s="38">
        <f t="shared" si="7"/>
        <v>0</v>
      </c>
      <c r="O25" s="38">
        <f t="shared" si="7"/>
        <v>0</v>
      </c>
      <c r="P25" s="38">
        <f t="shared" si="7"/>
        <v>0</v>
      </c>
      <c r="Q25" s="38">
        <f t="shared" si="7"/>
        <v>0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0</v>
      </c>
      <c r="C26" s="37">
        <f>TrNavi_act!C4</f>
        <v>0</v>
      </c>
      <c r="D26" s="37">
        <f>TrNavi_act!D4</f>
        <v>0</v>
      </c>
      <c r="E26" s="37">
        <f>TrNavi_act!E4</f>
        <v>0</v>
      </c>
      <c r="F26" s="37">
        <f>TrNavi_act!F4</f>
        <v>0</v>
      </c>
      <c r="G26" s="37">
        <f>TrNavi_act!G4</f>
        <v>0</v>
      </c>
      <c r="H26" s="37">
        <f>TrNavi_act!H4</f>
        <v>0</v>
      </c>
      <c r="I26" s="37">
        <f>TrNavi_act!I4</f>
        <v>0</v>
      </c>
      <c r="J26" s="37">
        <f>TrNavi_act!J4</f>
        <v>0</v>
      </c>
      <c r="K26" s="37">
        <f>TrNavi_act!K4</f>
        <v>0</v>
      </c>
      <c r="L26" s="37">
        <f>TrNavi_act!L4</f>
        <v>0</v>
      </c>
      <c r="M26" s="37">
        <f>TrNavi_act!M4</f>
        <v>0</v>
      </c>
      <c r="N26" s="37">
        <f>TrNavi_act!N4</f>
        <v>0</v>
      </c>
      <c r="O26" s="37">
        <f>TrNavi_act!O4</f>
        <v>0</v>
      </c>
      <c r="P26" s="37">
        <f>TrNavi_act!P4</f>
        <v>0</v>
      </c>
      <c r="Q26" s="37">
        <f>TrNavi_act!Q4</f>
        <v>0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0</v>
      </c>
      <c r="C27" s="36">
        <f>TrNavi_act!C5</f>
        <v>0</v>
      </c>
      <c r="D27" s="36">
        <f>TrNavi_act!D5</f>
        <v>0</v>
      </c>
      <c r="E27" s="36">
        <f>TrNavi_act!E5</f>
        <v>0</v>
      </c>
      <c r="F27" s="36">
        <f>TrNavi_act!F5</f>
        <v>0</v>
      </c>
      <c r="G27" s="36">
        <f>TrNavi_act!G5</f>
        <v>0</v>
      </c>
      <c r="H27" s="36">
        <f>TrNavi_act!H5</f>
        <v>0</v>
      </c>
      <c r="I27" s="36">
        <f>TrNavi_act!I5</f>
        <v>0</v>
      </c>
      <c r="J27" s="36">
        <f>TrNavi_act!J5</f>
        <v>0</v>
      </c>
      <c r="K27" s="36">
        <f>TrNavi_act!K5</f>
        <v>0</v>
      </c>
      <c r="L27" s="36">
        <f>TrNavi_act!L5</f>
        <v>0</v>
      </c>
      <c r="M27" s="36">
        <f>TrNavi_act!M5</f>
        <v>0</v>
      </c>
      <c r="N27" s="36">
        <f>TrNavi_act!N5</f>
        <v>0</v>
      </c>
      <c r="O27" s="36">
        <f>TrNavi_act!O5</f>
        <v>0</v>
      </c>
      <c r="P27" s="36">
        <f>TrNavi_act!P5</f>
        <v>0</v>
      </c>
      <c r="Q27" s="36">
        <f>TrNavi_act!Q5</f>
        <v>0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859.7188210283889</v>
      </c>
      <c r="C29" s="41">
        <f t="shared" si="8"/>
        <v>927.15571999999997</v>
      </c>
      <c r="D29" s="41">
        <f t="shared" si="8"/>
        <v>909.54728999999998</v>
      </c>
      <c r="E29" s="41">
        <f t="shared" si="8"/>
        <v>967.33708999999999</v>
      </c>
      <c r="F29" s="41">
        <f t="shared" si="8"/>
        <v>972.73283000000004</v>
      </c>
      <c r="G29" s="41">
        <f t="shared" si="8"/>
        <v>982.47976799591584</v>
      </c>
      <c r="H29" s="41">
        <f t="shared" si="8"/>
        <v>989.53299000000015</v>
      </c>
      <c r="I29" s="41">
        <f t="shared" si="8"/>
        <v>1021.8176354598589</v>
      </c>
      <c r="J29" s="41">
        <f t="shared" si="8"/>
        <v>1048.7838847588157</v>
      </c>
      <c r="K29" s="41">
        <f t="shared" si="8"/>
        <v>1028.564820466433</v>
      </c>
      <c r="L29" s="41">
        <f t="shared" si="8"/>
        <v>1049.8405280093511</v>
      </c>
      <c r="M29" s="41">
        <f t="shared" si="8"/>
        <v>1053.9968664778457</v>
      </c>
      <c r="N29" s="41">
        <f t="shared" si="8"/>
        <v>966.02900190061723</v>
      </c>
      <c r="O29" s="41">
        <f t="shared" si="8"/>
        <v>867.50087944503866</v>
      </c>
      <c r="P29" s="41">
        <f t="shared" si="8"/>
        <v>842.89368418813046</v>
      </c>
      <c r="Q29" s="41">
        <f t="shared" si="8"/>
        <v>867.39177014470511</v>
      </c>
    </row>
    <row r="30" spans="1:17" ht="11.45" customHeight="1" x14ac:dyDescent="0.25">
      <c r="A30" s="25" t="s">
        <v>39</v>
      </c>
      <c r="B30" s="40">
        <f t="shared" ref="B30:Q30" si="9">B31+B35+B39</f>
        <v>619.32331791250681</v>
      </c>
      <c r="C30" s="40">
        <f t="shared" si="9"/>
        <v>688.79203742923323</v>
      </c>
      <c r="D30" s="40">
        <f t="shared" si="9"/>
        <v>680.49113610304016</v>
      </c>
      <c r="E30" s="40">
        <f t="shared" si="9"/>
        <v>732.15860297959625</v>
      </c>
      <c r="F30" s="40">
        <f t="shared" si="9"/>
        <v>742.28401805617182</v>
      </c>
      <c r="G30" s="40">
        <f t="shared" si="9"/>
        <v>748.85638487215783</v>
      </c>
      <c r="H30" s="40">
        <f t="shared" si="9"/>
        <v>779.20222025539442</v>
      </c>
      <c r="I30" s="40">
        <f t="shared" si="9"/>
        <v>804.98307965282538</v>
      </c>
      <c r="J30" s="40">
        <f t="shared" si="9"/>
        <v>824.10436578151257</v>
      </c>
      <c r="K30" s="40">
        <f t="shared" si="9"/>
        <v>820.09712576822153</v>
      </c>
      <c r="L30" s="40">
        <f t="shared" si="9"/>
        <v>834.57892023883153</v>
      </c>
      <c r="M30" s="40">
        <f t="shared" si="9"/>
        <v>852.80951796785803</v>
      </c>
      <c r="N30" s="40">
        <f t="shared" si="9"/>
        <v>791.50246902888011</v>
      </c>
      <c r="O30" s="40">
        <f t="shared" si="9"/>
        <v>726.8467261777339</v>
      </c>
      <c r="P30" s="40">
        <f t="shared" si="9"/>
        <v>715.53757833188536</v>
      </c>
      <c r="Q30" s="40">
        <f t="shared" si="9"/>
        <v>736.26388059322744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348.79332984661471</v>
      </c>
      <c r="C31" s="39">
        <f t="shared" si="10"/>
        <v>366.83837736637133</v>
      </c>
      <c r="D31" s="39">
        <f t="shared" si="10"/>
        <v>370.46826588157995</v>
      </c>
      <c r="E31" s="39">
        <f t="shared" si="10"/>
        <v>399.68459035543168</v>
      </c>
      <c r="F31" s="39">
        <f t="shared" si="10"/>
        <v>441.44467557112409</v>
      </c>
      <c r="G31" s="39">
        <f t="shared" si="10"/>
        <v>450.65612428581295</v>
      </c>
      <c r="H31" s="39">
        <f t="shared" si="10"/>
        <v>472.74349142110958</v>
      </c>
      <c r="I31" s="39">
        <f t="shared" si="10"/>
        <v>511.08438515204818</v>
      </c>
      <c r="J31" s="39">
        <f t="shared" si="10"/>
        <v>531.51494316795777</v>
      </c>
      <c r="K31" s="39">
        <f t="shared" si="10"/>
        <v>550.0699634330291</v>
      </c>
      <c r="L31" s="39">
        <f t="shared" si="10"/>
        <v>557.48879322658934</v>
      </c>
      <c r="M31" s="39">
        <f t="shared" si="10"/>
        <v>549.75144698357121</v>
      </c>
      <c r="N31" s="39">
        <f t="shared" si="10"/>
        <v>519.02733564181926</v>
      </c>
      <c r="O31" s="39">
        <f t="shared" si="10"/>
        <v>484.82938686097077</v>
      </c>
      <c r="P31" s="39">
        <f t="shared" si="10"/>
        <v>476.91771530482185</v>
      </c>
      <c r="Q31" s="39">
        <f t="shared" si="10"/>
        <v>495.57203948978713</v>
      </c>
    </row>
    <row r="32" spans="1:17" ht="11.45" customHeight="1" x14ac:dyDescent="0.25">
      <c r="A32" s="17" t="str">
        <f>$A$6</f>
        <v>Powered 2-wheelers</v>
      </c>
      <c r="B32" s="37">
        <f>TrRoad_ene!B$19</f>
        <v>5.6943361239989549</v>
      </c>
      <c r="C32" s="37">
        <f>TrRoad_ene!C$19</f>
        <v>5.5737590312790557</v>
      </c>
      <c r="D32" s="37">
        <f>TrRoad_ene!D$19</f>
        <v>5.4339827442839352</v>
      </c>
      <c r="E32" s="37">
        <f>TrRoad_ene!E$19</f>
        <v>5.5046548765991519</v>
      </c>
      <c r="F32" s="37">
        <f>TrRoad_ene!F$19</f>
        <v>5.4747842855419036</v>
      </c>
      <c r="G32" s="37">
        <f>TrRoad_ene!G$19</f>
        <v>5.3779320030475617</v>
      </c>
      <c r="H32" s="37">
        <f>TrRoad_ene!H$19</f>
        <v>5.3426510585526286</v>
      </c>
      <c r="I32" s="37">
        <f>TrRoad_ene!I$19</f>
        <v>5.3587312396527702</v>
      </c>
      <c r="J32" s="37">
        <f>TrRoad_ene!J$19</f>
        <v>5.4385518472888812</v>
      </c>
      <c r="K32" s="37">
        <f>TrRoad_ene!K$19</f>
        <v>5.3541732435671223</v>
      </c>
      <c r="L32" s="37">
        <f>TrRoad_ene!L$19</f>
        <v>5.2436688624328234</v>
      </c>
      <c r="M32" s="37">
        <f>TrRoad_ene!M$19</f>
        <v>5.0999719156189194</v>
      </c>
      <c r="N32" s="37">
        <f>TrRoad_ene!N$19</f>
        <v>5.1631296795968318</v>
      </c>
      <c r="O32" s="37">
        <f>TrRoad_ene!O$19</f>
        <v>5.0473930406730121</v>
      </c>
      <c r="P32" s="37">
        <f>TrRoad_ene!P$19</f>
        <v>5.0753940659562016</v>
      </c>
      <c r="Q32" s="37">
        <f>TrRoad_ene!Q$19</f>
        <v>4.8989368081600517</v>
      </c>
    </row>
    <row r="33" spans="1:17" ht="11.45" customHeight="1" x14ac:dyDescent="0.25">
      <c r="A33" s="17" t="str">
        <f>$A$7</f>
        <v>Passenger cars</v>
      </c>
      <c r="B33" s="37">
        <f>TrRoad_ene!B$21</f>
        <v>250.03725157072606</v>
      </c>
      <c r="C33" s="37">
        <f>TrRoad_ene!C$21</f>
        <v>265.85376215599848</v>
      </c>
      <c r="D33" s="37">
        <f>TrRoad_ene!D$21</f>
        <v>272.20199180711836</v>
      </c>
      <c r="E33" s="37">
        <f>TrRoad_ene!E$21</f>
        <v>295.82683613465474</v>
      </c>
      <c r="F33" s="37">
        <f>TrRoad_ene!F$21</f>
        <v>331.86583389259499</v>
      </c>
      <c r="G33" s="37">
        <f>TrRoad_ene!G$21</f>
        <v>349.98050285996754</v>
      </c>
      <c r="H33" s="37">
        <f>TrRoad_ene!H$21</f>
        <v>370.3117290612347</v>
      </c>
      <c r="I33" s="37">
        <f>TrRoad_ene!I$21</f>
        <v>404.40339611597784</v>
      </c>
      <c r="J33" s="37">
        <f>TrRoad_ene!J$21</f>
        <v>427.35987818270684</v>
      </c>
      <c r="K33" s="37">
        <f>TrRoad_ene!K$21</f>
        <v>443.57804170078072</v>
      </c>
      <c r="L33" s="37">
        <f>TrRoad_ene!L$21</f>
        <v>452.45983258028639</v>
      </c>
      <c r="M33" s="37">
        <f>TrRoad_ene!M$21</f>
        <v>445.77692710739302</v>
      </c>
      <c r="N33" s="37">
        <f>TrRoad_ene!N$21</f>
        <v>424.09794816681665</v>
      </c>
      <c r="O33" s="37">
        <f>TrRoad_ene!O$21</f>
        <v>398.47673281133166</v>
      </c>
      <c r="P33" s="37">
        <f>TrRoad_ene!P$21</f>
        <v>391.40134230814493</v>
      </c>
      <c r="Q33" s="37">
        <f>TrRoad_ene!Q$21</f>
        <v>401.35780942867831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93.061742151889675</v>
      </c>
      <c r="C34" s="37">
        <f>TrRoad_ene!C$33</f>
        <v>95.41085617909377</v>
      </c>
      <c r="D34" s="37">
        <f>TrRoad_ene!D$33</f>
        <v>92.832291330177668</v>
      </c>
      <c r="E34" s="37">
        <f>TrRoad_ene!E$33</f>
        <v>98.353099344177778</v>
      </c>
      <c r="F34" s="37">
        <f>TrRoad_ene!F$33</f>
        <v>104.10405739298724</v>
      </c>
      <c r="G34" s="37">
        <f>TrRoad_ene!G$33</f>
        <v>95.297689422797873</v>
      </c>
      <c r="H34" s="37">
        <f>TrRoad_ene!H$33</f>
        <v>97.089111301322248</v>
      </c>
      <c r="I34" s="37">
        <f>TrRoad_ene!I$33</f>
        <v>101.32225779641752</v>
      </c>
      <c r="J34" s="37">
        <f>TrRoad_ene!J$33</f>
        <v>98.71651313796211</v>
      </c>
      <c r="K34" s="37">
        <f>TrRoad_ene!K$33</f>
        <v>101.1377484886813</v>
      </c>
      <c r="L34" s="37">
        <f>TrRoad_ene!L$33</f>
        <v>99.785291783870107</v>
      </c>
      <c r="M34" s="37">
        <f>TrRoad_ene!M$33</f>
        <v>98.874547960559241</v>
      </c>
      <c r="N34" s="37">
        <f>TrRoad_ene!N$33</f>
        <v>89.766257795405821</v>
      </c>
      <c r="O34" s="37">
        <f>TrRoad_ene!O$33</f>
        <v>81.305261008966099</v>
      </c>
      <c r="P34" s="37">
        <f>TrRoad_ene!P$33</f>
        <v>80.44097893072076</v>
      </c>
      <c r="Q34" s="37">
        <f>TrRoad_ene!Q$33</f>
        <v>89.315293252948763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0</v>
      </c>
      <c r="C35" s="38">
        <f t="shared" si="11"/>
        <v>0</v>
      </c>
      <c r="D35" s="38">
        <f t="shared" si="11"/>
        <v>0</v>
      </c>
      <c r="E35" s="38">
        <f t="shared" si="11"/>
        <v>0</v>
      </c>
      <c r="F35" s="38">
        <f t="shared" si="11"/>
        <v>0</v>
      </c>
      <c r="G35" s="38">
        <f t="shared" si="11"/>
        <v>0</v>
      </c>
      <c r="H35" s="38">
        <f t="shared" si="11"/>
        <v>0</v>
      </c>
      <c r="I35" s="38">
        <f t="shared" si="11"/>
        <v>0</v>
      </c>
      <c r="J35" s="38">
        <f t="shared" si="11"/>
        <v>0</v>
      </c>
      <c r="K35" s="38">
        <f t="shared" si="11"/>
        <v>0</v>
      </c>
      <c r="L35" s="38">
        <f t="shared" si="11"/>
        <v>0</v>
      </c>
      <c r="M35" s="38">
        <f t="shared" si="11"/>
        <v>0</v>
      </c>
      <c r="N35" s="38">
        <f t="shared" si="11"/>
        <v>0</v>
      </c>
      <c r="O35" s="38">
        <f t="shared" si="11"/>
        <v>0</v>
      </c>
      <c r="P35" s="38">
        <f t="shared" si="11"/>
        <v>0</v>
      </c>
      <c r="Q35" s="38">
        <f t="shared" si="11"/>
        <v>0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0</v>
      </c>
      <c r="C36" s="37">
        <f>TrRail_ene!C$18</f>
        <v>0</v>
      </c>
      <c r="D36" s="37">
        <f>TrRail_ene!D$18</f>
        <v>0</v>
      </c>
      <c r="E36" s="37">
        <f>TrRail_ene!E$18</f>
        <v>0</v>
      </c>
      <c r="F36" s="37">
        <f>TrRail_ene!F$18</f>
        <v>0</v>
      </c>
      <c r="G36" s="37">
        <f>TrRail_ene!G$18</f>
        <v>0</v>
      </c>
      <c r="H36" s="37">
        <f>TrRail_ene!H$18</f>
        <v>0</v>
      </c>
      <c r="I36" s="37">
        <f>TrRail_ene!I$18</f>
        <v>0</v>
      </c>
      <c r="J36" s="37">
        <f>TrRail_ene!J$18</f>
        <v>0</v>
      </c>
      <c r="K36" s="37">
        <f>TrRail_ene!K$18</f>
        <v>0</v>
      </c>
      <c r="L36" s="37">
        <f>TrRail_ene!L$18</f>
        <v>0</v>
      </c>
      <c r="M36" s="37">
        <f>TrRail_ene!M$18</f>
        <v>0</v>
      </c>
      <c r="N36" s="37">
        <f>TrRail_ene!N$18</f>
        <v>0</v>
      </c>
      <c r="O36" s="37">
        <f>TrRail_ene!O$18</f>
        <v>0</v>
      </c>
      <c r="P36" s="37">
        <f>TrRail_ene!P$18</f>
        <v>0</v>
      </c>
      <c r="Q36" s="37">
        <f>TrRail_ene!Q$18</f>
        <v>0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0</v>
      </c>
      <c r="C37" s="37">
        <f>TrRail_ene!C$19</f>
        <v>0</v>
      </c>
      <c r="D37" s="37">
        <f>TrRail_ene!D$19</f>
        <v>0</v>
      </c>
      <c r="E37" s="37">
        <f>TrRail_ene!E$19</f>
        <v>0</v>
      </c>
      <c r="F37" s="37">
        <f>TrRail_ene!F$19</f>
        <v>0</v>
      </c>
      <c r="G37" s="37">
        <f>TrRail_ene!G$19</f>
        <v>0</v>
      </c>
      <c r="H37" s="37">
        <f>TrRail_ene!H$19</f>
        <v>0</v>
      </c>
      <c r="I37" s="37">
        <f>TrRail_ene!I$19</f>
        <v>0</v>
      </c>
      <c r="J37" s="37">
        <f>TrRail_ene!J$19</f>
        <v>0</v>
      </c>
      <c r="K37" s="37">
        <f>TrRail_ene!K$19</f>
        <v>0</v>
      </c>
      <c r="L37" s="37">
        <f>TrRail_ene!L$19</f>
        <v>0</v>
      </c>
      <c r="M37" s="37">
        <f>TrRail_ene!M$19</f>
        <v>0</v>
      </c>
      <c r="N37" s="37">
        <f>TrRail_ene!N$19</f>
        <v>0</v>
      </c>
      <c r="O37" s="37">
        <f>TrRail_ene!O$19</f>
        <v>0</v>
      </c>
      <c r="P37" s="37">
        <f>TrRail_ene!P$19</f>
        <v>0</v>
      </c>
      <c r="Q37" s="37">
        <f>TrRail_ene!Q$19</f>
        <v>0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0</v>
      </c>
      <c r="C38" s="37">
        <f>TrRail_ene!C$22</f>
        <v>0</v>
      </c>
      <c r="D38" s="37">
        <f>TrRail_ene!D$22</f>
        <v>0</v>
      </c>
      <c r="E38" s="37">
        <f>TrRail_ene!E$22</f>
        <v>0</v>
      </c>
      <c r="F38" s="37">
        <f>TrRail_ene!F$22</f>
        <v>0</v>
      </c>
      <c r="G38" s="37">
        <f>TrRail_ene!G$22</f>
        <v>0</v>
      </c>
      <c r="H38" s="37">
        <f>TrRail_ene!H$22</f>
        <v>0</v>
      </c>
      <c r="I38" s="37">
        <f>TrRail_ene!I$22</f>
        <v>0</v>
      </c>
      <c r="J38" s="37">
        <f>TrRail_ene!J$22</f>
        <v>0</v>
      </c>
      <c r="K38" s="37">
        <f>TrRail_ene!K$22</f>
        <v>0</v>
      </c>
      <c r="L38" s="37">
        <f>TrRail_ene!L$22</f>
        <v>0</v>
      </c>
      <c r="M38" s="37">
        <f>TrRail_ene!M$22</f>
        <v>0</v>
      </c>
      <c r="N38" s="37">
        <f>TrRail_ene!N$22</f>
        <v>0</v>
      </c>
      <c r="O38" s="37">
        <f>TrRail_ene!O$22</f>
        <v>0</v>
      </c>
      <c r="P38" s="37">
        <f>TrRail_ene!P$22</f>
        <v>0</v>
      </c>
      <c r="Q38" s="37">
        <f>TrRail_ene!Q$22</f>
        <v>0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270.5299880658921</v>
      </c>
      <c r="C39" s="38">
        <f t="shared" si="12"/>
        <v>321.95366006286196</v>
      </c>
      <c r="D39" s="38">
        <f t="shared" si="12"/>
        <v>310.02287022146027</v>
      </c>
      <c r="E39" s="38">
        <f t="shared" si="12"/>
        <v>332.47401262416463</v>
      </c>
      <c r="F39" s="38">
        <f t="shared" si="12"/>
        <v>300.83934248504767</v>
      </c>
      <c r="G39" s="38">
        <f t="shared" si="12"/>
        <v>298.20026058634488</v>
      </c>
      <c r="H39" s="38">
        <f t="shared" si="12"/>
        <v>306.45872883428478</v>
      </c>
      <c r="I39" s="38">
        <f t="shared" si="12"/>
        <v>293.89869450077725</v>
      </c>
      <c r="J39" s="38">
        <f t="shared" si="12"/>
        <v>292.58942261355486</v>
      </c>
      <c r="K39" s="38">
        <f t="shared" si="12"/>
        <v>270.02716233519243</v>
      </c>
      <c r="L39" s="38">
        <f t="shared" si="12"/>
        <v>277.09012701224219</v>
      </c>
      <c r="M39" s="38">
        <f t="shared" si="12"/>
        <v>303.05807098428687</v>
      </c>
      <c r="N39" s="38">
        <f t="shared" si="12"/>
        <v>272.47513338706091</v>
      </c>
      <c r="O39" s="38">
        <f t="shared" si="12"/>
        <v>242.01733931676307</v>
      </c>
      <c r="P39" s="38">
        <f t="shared" si="12"/>
        <v>238.61986302706347</v>
      </c>
      <c r="Q39" s="38">
        <f t="shared" si="12"/>
        <v>240.69184110344025</v>
      </c>
    </row>
    <row r="40" spans="1:17" ht="11.45" customHeight="1" x14ac:dyDescent="0.25">
      <c r="A40" s="17" t="str">
        <f>$A$14</f>
        <v>Domestic</v>
      </c>
      <c r="B40" s="37">
        <f>TrAvia_ene!B$9</f>
        <v>0</v>
      </c>
      <c r="C40" s="37">
        <f>TrAvia_ene!C$9</f>
        <v>0</v>
      </c>
      <c r="D40" s="37">
        <f>TrAvia_ene!D$9</f>
        <v>0</v>
      </c>
      <c r="E40" s="37">
        <f>TrAvia_ene!E$9</f>
        <v>0</v>
      </c>
      <c r="F40" s="37">
        <f>TrAvia_ene!F$9</f>
        <v>0</v>
      </c>
      <c r="G40" s="37">
        <f>TrAvia_ene!G$9</f>
        <v>0</v>
      </c>
      <c r="H40" s="37">
        <f>TrAvia_ene!H$9</f>
        <v>0</v>
      </c>
      <c r="I40" s="37">
        <f>TrAvia_ene!I$9</f>
        <v>0</v>
      </c>
      <c r="J40" s="37">
        <f>TrAvia_ene!J$9</f>
        <v>0</v>
      </c>
      <c r="K40" s="37">
        <f>TrAvia_ene!K$9</f>
        <v>0</v>
      </c>
      <c r="L40" s="37">
        <f>TrAvia_ene!L$9</f>
        <v>0</v>
      </c>
      <c r="M40" s="37">
        <f>TrAvia_ene!M$9</f>
        <v>0</v>
      </c>
      <c r="N40" s="37">
        <f>TrAvia_ene!N$9</f>
        <v>0</v>
      </c>
      <c r="O40" s="37">
        <f>TrAvia_ene!O$9</f>
        <v>0</v>
      </c>
      <c r="P40" s="37">
        <f>TrAvia_ene!P$9</f>
        <v>0</v>
      </c>
      <c r="Q40" s="37">
        <f>TrAvia_ene!Q$9</f>
        <v>0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241.87884502876557</v>
      </c>
      <c r="C41" s="37">
        <f>TrAvia_ene!C$10</f>
        <v>291.30381237944795</v>
      </c>
      <c r="D41" s="37">
        <f>TrAvia_ene!D$10</f>
        <v>256.22568479300367</v>
      </c>
      <c r="E41" s="37">
        <f>TrAvia_ene!E$10</f>
        <v>249.81437145319313</v>
      </c>
      <c r="F41" s="37">
        <f>TrAvia_ene!F$10</f>
        <v>242.31520740887251</v>
      </c>
      <c r="G41" s="37">
        <f>TrAvia_ene!G$10</f>
        <v>239.85575077184083</v>
      </c>
      <c r="H41" s="37">
        <f>TrAvia_ene!H$10</f>
        <v>243.85163044038421</v>
      </c>
      <c r="I41" s="37">
        <f>TrAvia_ene!I$10</f>
        <v>230.8414297460555</v>
      </c>
      <c r="J41" s="37">
        <f>TrAvia_ene!J$10</f>
        <v>226.10443266275507</v>
      </c>
      <c r="K41" s="37">
        <f>TrAvia_ene!K$10</f>
        <v>211.71367111563546</v>
      </c>
      <c r="L41" s="37">
        <f>TrAvia_ene!L$10</f>
        <v>212.16566944271901</v>
      </c>
      <c r="M41" s="37">
        <f>TrAvia_ene!M$10</f>
        <v>232.20647520776518</v>
      </c>
      <c r="N41" s="37">
        <f>TrAvia_ene!N$10</f>
        <v>201.74849212751784</v>
      </c>
      <c r="O41" s="37">
        <f>TrAvia_ene!O$10</f>
        <v>164.64823717550175</v>
      </c>
      <c r="P41" s="37">
        <f>TrAvia_ene!P$10</f>
        <v>155.88658421433121</v>
      </c>
      <c r="Q41" s="37">
        <f>TrAvia_ene!Q$10</f>
        <v>165.34979201228006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28.651143037126555</v>
      </c>
      <c r="C42" s="37">
        <f>TrAvia_ene!C$11</f>
        <v>30.649847683413995</v>
      </c>
      <c r="D42" s="37">
        <f>TrAvia_ene!D$11</f>
        <v>53.797185428456579</v>
      </c>
      <c r="E42" s="37">
        <f>TrAvia_ene!E$11</f>
        <v>82.659641170971483</v>
      </c>
      <c r="F42" s="37">
        <f>TrAvia_ene!F$11</f>
        <v>58.524135076175142</v>
      </c>
      <c r="G42" s="37">
        <f>TrAvia_ene!G$11</f>
        <v>58.344509814504029</v>
      </c>
      <c r="H42" s="37">
        <f>TrAvia_ene!H$11</f>
        <v>62.607098393900579</v>
      </c>
      <c r="I42" s="37">
        <f>TrAvia_ene!I$11</f>
        <v>63.057264754721778</v>
      </c>
      <c r="J42" s="37">
        <f>TrAvia_ene!J$11</f>
        <v>66.4849899507998</v>
      </c>
      <c r="K42" s="37">
        <f>TrAvia_ene!K$11</f>
        <v>58.313491219556951</v>
      </c>
      <c r="L42" s="37">
        <f>TrAvia_ene!L$11</f>
        <v>64.924457569523184</v>
      </c>
      <c r="M42" s="37">
        <f>TrAvia_ene!M$11</f>
        <v>70.851595776521677</v>
      </c>
      <c r="N42" s="37">
        <f>TrAvia_ene!N$11</f>
        <v>70.726641259543086</v>
      </c>
      <c r="O42" s="37">
        <f>TrAvia_ene!O$11</f>
        <v>77.369102141261322</v>
      </c>
      <c r="P42" s="37">
        <f>TrAvia_ene!P$11</f>
        <v>82.733278812732266</v>
      </c>
      <c r="Q42" s="37">
        <f>TrAvia_ene!Q$11</f>
        <v>75.342049091160192</v>
      </c>
    </row>
    <row r="43" spans="1:17" ht="11.45" customHeight="1" x14ac:dyDescent="0.25">
      <c r="A43" s="25" t="s">
        <v>18</v>
      </c>
      <c r="B43" s="40">
        <f t="shared" ref="B43:Q43" si="13">B44+B47+B48+B51</f>
        <v>240.39550311588204</v>
      </c>
      <c r="C43" s="40">
        <f t="shared" si="13"/>
        <v>238.36368257076671</v>
      </c>
      <c r="D43" s="40">
        <f t="shared" si="13"/>
        <v>229.05615389695981</v>
      </c>
      <c r="E43" s="40">
        <f t="shared" si="13"/>
        <v>235.17848702040374</v>
      </c>
      <c r="F43" s="40">
        <f t="shared" si="13"/>
        <v>230.44881194382819</v>
      </c>
      <c r="G43" s="40">
        <f t="shared" si="13"/>
        <v>233.623383123758</v>
      </c>
      <c r="H43" s="40">
        <f t="shared" si="13"/>
        <v>210.33076974460567</v>
      </c>
      <c r="I43" s="40">
        <f t="shared" si="13"/>
        <v>216.83455580703355</v>
      </c>
      <c r="J43" s="40">
        <f t="shared" si="13"/>
        <v>224.67951897730319</v>
      </c>
      <c r="K43" s="40">
        <f t="shared" si="13"/>
        <v>208.4676946982116</v>
      </c>
      <c r="L43" s="40">
        <f t="shared" si="13"/>
        <v>215.26160777051959</v>
      </c>
      <c r="M43" s="40">
        <f t="shared" si="13"/>
        <v>201.18734850998774</v>
      </c>
      <c r="N43" s="40">
        <f t="shared" si="13"/>
        <v>174.52653287173717</v>
      </c>
      <c r="O43" s="40">
        <f t="shared" si="13"/>
        <v>140.65415326730476</v>
      </c>
      <c r="P43" s="40">
        <f t="shared" si="13"/>
        <v>127.35610585624511</v>
      </c>
      <c r="Q43" s="40">
        <f t="shared" si="13"/>
        <v>131.12788955147769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228.63795638826139</v>
      </c>
      <c r="C44" s="39">
        <f t="shared" si="14"/>
        <v>229.5358326336287</v>
      </c>
      <c r="D44" s="39">
        <f t="shared" si="14"/>
        <v>220.97990411842005</v>
      </c>
      <c r="E44" s="39">
        <f t="shared" si="14"/>
        <v>227.39680964456835</v>
      </c>
      <c r="F44" s="39">
        <f t="shared" si="14"/>
        <v>220.57829442887586</v>
      </c>
      <c r="G44" s="39">
        <f t="shared" si="14"/>
        <v>225.30824879322344</v>
      </c>
      <c r="H44" s="39">
        <f t="shared" si="14"/>
        <v>200.80653857889052</v>
      </c>
      <c r="I44" s="39">
        <f t="shared" si="14"/>
        <v>208.41282030781088</v>
      </c>
      <c r="J44" s="39">
        <f t="shared" si="14"/>
        <v>215.96447159085807</v>
      </c>
      <c r="K44" s="39">
        <f t="shared" si="14"/>
        <v>199.40471703340395</v>
      </c>
      <c r="L44" s="39">
        <f t="shared" si="14"/>
        <v>207.95878141137337</v>
      </c>
      <c r="M44" s="39">
        <f t="shared" si="14"/>
        <v>194.56673698973395</v>
      </c>
      <c r="N44" s="39">
        <f t="shared" si="14"/>
        <v>168.90853488303836</v>
      </c>
      <c r="O44" s="39">
        <f t="shared" si="14"/>
        <v>135.13180853511889</v>
      </c>
      <c r="P44" s="39">
        <f t="shared" si="14"/>
        <v>122.65004400061903</v>
      </c>
      <c r="Q44" s="39">
        <f t="shared" si="14"/>
        <v>126.40765415686671</v>
      </c>
    </row>
    <row r="45" spans="1:17" ht="11.45" customHeight="1" x14ac:dyDescent="0.25">
      <c r="A45" s="17" t="str">
        <f>$A$19</f>
        <v>Light duty vehicles</v>
      </c>
      <c r="B45" s="37">
        <f>TrRoad_ene!B$43</f>
        <v>149.93044105542216</v>
      </c>
      <c r="C45" s="37">
        <f>TrRoad_ene!C$43</f>
        <v>151.09314409575532</v>
      </c>
      <c r="D45" s="37">
        <f>TrRoad_ene!D$43</f>
        <v>147.46967960047772</v>
      </c>
      <c r="E45" s="37">
        <f>TrRoad_ene!E$43</f>
        <v>148.36933326757861</v>
      </c>
      <c r="F45" s="37">
        <f>TrRoad_ene!F$43</f>
        <v>150.36312659110393</v>
      </c>
      <c r="G45" s="37">
        <f>TrRoad_ene!G$43</f>
        <v>143.62584255019348</v>
      </c>
      <c r="H45" s="37">
        <f>TrRoad_ene!H$43</f>
        <v>133.75002438039292</v>
      </c>
      <c r="I45" s="37">
        <f>TrRoad_ene!I$43</f>
        <v>136.67225717695257</v>
      </c>
      <c r="J45" s="37">
        <f>TrRoad_ene!J$43</f>
        <v>139.55912213206895</v>
      </c>
      <c r="K45" s="37">
        <f>TrRoad_ene!K$43</f>
        <v>138.15652864525225</v>
      </c>
      <c r="L45" s="37">
        <f>TrRoad_ene!L$43</f>
        <v>139.04553320665195</v>
      </c>
      <c r="M45" s="37">
        <f>TrRoad_ene!M$43</f>
        <v>136.33650001104962</v>
      </c>
      <c r="N45" s="37">
        <f>TrRoad_ene!N$43</f>
        <v>120.7004285761105</v>
      </c>
      <c r="O45" s="37">
        <f>TrRoad_ene!O$43</f>
        <v>104.97697331607888</v>
      </c>
      <c r="P45" s="37">
        <f>TrRoad_ene!P$43</f>
        <v>96.991749928633212</v>
      </c>
      <c r="Q45" s="37">
        <f>TrRoad_ene!Q$43</f>
        <v>100.05299820222596</v>
      </c>
    </row>
    <row r="46" spans="1:17" ht="11.45" customHeight="1" x14ac:dyDescent="0.25">
      <c r="A46" s="17" t="str">
        <f>$A$20</f>
        <v>Heavy duty vehicles</v>
      </c>
      <c r="B46" s="37">
        <f>TrRoad_ene!B$52</f>
        <v>78.707515332839236</v>
      </c>
      <c r="C46" s="37">
        <f>TrRoad_ene!C$52</f>
        <v>78.44268853787338</v>
      </c>
      <c r="D46" s="37">
        <f>TrRoad_ene!D$52</f>
        <v>73.510224517942319</v>
      </c>
      <c r="E46" s="37">
        <f>TrRoad_ene!E$52</f>
        <v>79.027476376989753</v>
      </c>
      <c r="F46" s="37">
        <f>TrRoad_ene!F$52</f>
        <v>70.215167837771929</v>
      </c>
      <c r="G46" s="37">
        <f>TrRoad_ene!G$52</f>
        <v>81.682406243029959</v>
      </c>
      <c r="H46" s="37">
        <f>TrRoad_ene!H$52</f>
        <v>67.056514198497595</v>
      </c>
      <c r="I46" s="37">
        <f>TrRoad_ene!I$52</f>
        <v>71.740563130858291</v>
      </c>
      <c r="J46" s="37">
        <f>TrRoad_ene!J$52</f>
        <v>76.405349458789118</v>
      </c>
      <c r="K46" s="37">
        <f>TrRoad_ene!K$52</f>
        <v>61.248188388151704</v>
      </c>
      <c r="L46" s="37">
        <f>TrRoad_ene!L$52</f>
        <v>68.913248204721427</v>
      </c>
      <c r="M46" s="37">
        <f>TrRoad_ene!M$52</f>
        <v>58.230236978684339</v>
      </c>
      <c r="N46" s="37">
        <f>TrRoad_ene!N$52</f>
        <v>48.208106306927867</v>
      </c>
      <c r="O46" s="37">
        <f>TrRoad_ene!O$52</f>
        <v>30.154835219040002</v>
      </c>
      <c r="P46" s="37">
        <f>TrRoad_ene!P$52</f>
        <v>25.658294071985814</v>
      </c>
      <c r="Q46" s="37">
        <f>TrRoad_ene!Q$52</f>
        <v>26.354655954640748</v>
      </c>
    </row>
    <row r="47" spans="1:17" ht="11.45" customHeight="1" x14ac:dyDescent="0.25">
      <c r="A47" s="19" t="str">
        <f>$A$21</f>
        <v>Rail transport</v>
      </c>
      <c r="B47" s="38">
        <f>TrRail_ene!B$23</f>
        <v>0</v>
      </c>
      <c r="C47" s="38">
        <f>TrRail_ene!C$23</f>
        <v>0</v>
      </c>
      <c r="D47" s="38">
        <f>TrRail_ene!D$23</f>
        <v>0</v>
      </c>
      <c r="E47" s="38">
        <f>TrRail_ene!E$23</f>
        <v>0</v>
      </c>
      <c r="F47" s="38">
        <f>TrRail_ene!F$23</f>
        <v>0</v>
      </c>
      <c r="G47" s="38">
        <f>TrRail_ene!G$23</f>
        <v>0</v>
      </c>
      <c r="H47" s="38">
        <f>TrRail_ene!H$23</f>
        <v>0</v>
      </c>
      <c r="I47" s="38">
        <f>TrRail_ene!I$23</f>
        <v>0</v>
      </c>
      <c r="J47" s="38">
        <f>TrRail_ene!J$23</f>
        <v>0</v>
      </c>
      <c r="K47" s="38">
        <f>TrRail_ene!K$23</f>
        <v>0</v>
      </c>
      <c r="L47" s="38">
        <f>TrRail_ene!L$23</f>
        <v>0</v>
      </c>
      <c r="M47" s="38">
        <f>TrRail_ene!M$23</f>
        <v>0</v>
      </c>
      <c r="N47" s="38">
        <f>TrRail_ene!N$23</f>
        <v>0</v>
      </c>
      <c r="O47" s="38">
        <f>TrRail_ene!O$23</f>
        <v>0</v>
      </c>
      <c r="P47" s="38">
        <f>TrRail_ene!P$23</f>
        <v>0</v>
      </c>
      <c r="Q47" s="38">
        <f>TrRail_ene!Q$23</f>
        <v>0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11.757546727620658</v>
      </c>
      <c r="C48" s="38">
        <f t="shared" si="15"/>
        <v>8.8278499371380068</v>
      </c>
      <c r="D48" s="38">
        <f t="shared" si="15"/>
        <v>8.0762497785397738</v>
      </c>
      <c r="E48" s="38">
        <f t="shared" si="15"/>
        <v>7.7816773758353914</v>
      </c>
      <c r="F48" s="38">
        <f t="shared" si="15"/>
        <v>9.8705175149523257</v>
      </c>
      <c r="G48" s="38">
        <f t="shared" si="15"/>
        <v>8.3151343305345549</v>
      </c>
      <c r="H48" s="38">
        <f t="shared" si="15"/>
        <v>9.5242311657151539</v>
      </c>
      <c r="I48" s="38">
        <f t="shared" si="15"/>
        <v>8.4217354992226632</v>
      </c>
      <c r="J48" s="38">
        <f t="shared" si="15"/>
        <v>8.7150473864451321</v>
      </c>
      <c r="K48" s="38">
        <f t="shared" si="15"/>
        <v>9.0629776648076437</v>
      </c>
      <c r="L48" s="38">
        <f t="shared" si="15"/>
        <v>7.3028263591462199</v>
      </c>
      <c r="M48" s="38">
        <f t="shared" si="15"/>
        <v>6.6206115202537958</v>
      </c>
      <c r="N48" s="38">
        <f t="shared" si="15"/>
        <v>5.6179979886988267</v>
      </c>
      <c r="O48" s="38">
        <f t="shared" si="15"/>
        <v>5.5223447321858696</v>
      </c>
      <c r="P48" s="38">
        <f t="shared" si="15"/>
        <v>4.7060618556260803</v>
      </c>
      <c r="Q48" s="38">
        <f t="shared" si="15"/>
        <v>4.720235394610973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10.264399194009311</v>
      </c>
      <c r="C49" s="37">
        <f>TrAvia_ene!C$13</f>
        <v>7.4649206444361127</v>
      </c>
      <c r="D49" s="37">
        <f>TrAvia_ene!D$13</f>
        <v>6.8093450399296707</v>
      </c>
      <c r="E49" s="37">
        <f>TrAvia_ene!E$13</f>
        <v>6.6685836791847617</v>
      </c>
      <c r="F49" s="37">
        <f>TrAvia_ene!F$13</f>
        <v>8.4403314531040934</v>
      </c>
      <c r="G49" s="37">
        <f>TrAvia_ene!G$13</f>
        <v>7.3510453384283743</v>
      </c>
      <c r="H49" s="37">
        <f>TrAvia_ene!H$13</f>
        <v>8.1217275529103734</v>
      </c>
      <c r="I49" s="37">
        <f>TrAvia_ene!I$13</f>
        <v>7.2799376839143068</v>
      </c>
      <c r="J49" s="37">
        <f>TrAvia_ene!J$13</f>
        <v>7.6405192890058915</v>
      </c>
      <c r="K49" s="37">
        <f>TrAvia_ene!K$13</f>
        <v>8.0728869795843572</v>
      </c>
      <c r="L49" s="37">
        <f>TrAvia_ene!L$13</f>
        <v>6.2855839288729003</v>
      </c>
      <c r="M49" s="37">
        <f>TrAvia_ene!M$13</f>
        <v>5.5727802418733674</v>
      </c>
      <c r="N49" s="37">
        <f>TrAvia_ene!N$13</f>
        <v>4.5482933388629903</v>
      </c>
      <c r="O49" s="37">
        <f>TrAvia_ene!O$13</f>
        <v>4.2491327512481485</v>
      </c>
      <c r="P49" s="37">
        <f>TrAvia_ene!P$13</f>
        <v>3.5678904799870459</v>
      </c>
      <c r="Q49" s="37">
        <f>TrAvia_ene!Q$13</f>
        <v>3.453187306495181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1.4931475336113471</v>
      </c>
      <c r="C50" s="37">
        <f>TrAvia_ene!C$14</f>
        <v>1.3629292927018937</v>
      </c>
      <c r="D50" s="37">
        <f>TrAvia_ene!D$14</f>
        <v>1.2669047386101033</v>
      </c>
      <c r="E50" s="37">
        <f>TrAvia_ene!E$14</f>
        <v>1.1130936966506295</v>
      </c>
      <c r="F50" s="37">
        <f>TrAvia_ene!F$14</f>
        <v>1.4301860618482323</v>
      </c>
      <c r="G50" s="37">
        <f>TrAvia_ene!G$14</f>
        <v>0.96408899210617971</v>
      </c>
      <c r="H50" s="37">
        <f>TrAvia_ene!H$14</f>
        <v>1.4025036128047814</v>
      </c>
      <c r="I50" s="37">
        <f>TrAvia_ene!I$14</f>
        <v>1.1417978153083572</v>
      </c>
      <c r="J50" s="37">
        <f>TrAvia_ene!J$14</f>
        <v>1.0745280974392404</v>
      </c>
      <c r="K50" s="37">
        <f>TrAvia_ene!K$14</f>
        <v>0.99009068522328625</v>
      </c>
      <c r="L50" s="37">
        <f>TrAvia_ene!L$14</f>
        <v>1.0172424302733192</v>
      </c>
      <c r="M50" s="37">
        <f>TrAvia_ene!M$14</f>
        <v>1.0478312783804289</v>
      </c>
      <c r="N50" s="37">
        <f>TrAvia_ene!N$14</f>
        <v>1.0697046498358362</v>
      </c>
      <c r="O50" s="37">
        <f>TrAvia_ene!O$14</f>
        <v>1.2732119809377216</v>
      </c>
      <c r="P50" s="37">
        <f>TrAvia_ene!P$14</f>
        <v>1.1381713756390346</v>
      </c>
      <c r="Q50" s="37">
        <f>TrAvia_ene!Q$14</f>
        <v>1.2670480881157919</v>
      </c>
    </row>
    <row r="51" spans="1:17" ht="11.45" customHeight="1" x14ac:dyDescent="0.25">
      <c r="A51" s="19" t="s">
        <v>32</v>
      </c>
      <c r="B51" s="38">
        <f t="shared" ref="B51:Q51" si="16">B52+B53</f>
        <v>0</v>
      </c>
      <c r="C51" s="38">
        <f t="shared" si="16"/>
        <v>0</v>
      </c>
      <c r="D51" s="38">
        <f t="shared" si="16"/>
        <v>0</v>
      </c>
      <c r="E51" s="38">
        <f t="shared" si="16"/>
        <v>0</v>
      </c>
      <c r="F51" s="38">
        <f t="shared" si="16"/>
        <v>0</v>
      </c>
      <c r="G51" s="38">
        <f t="shared" si="16"/>
        <v>0</v>
      </c>
      <c r="H51" s="38">
        <f t="shared" si="16"/>
        <v>0</v>
      </c>
      <c r="I51" s="38">
        <f t="shared" si="16"/>
        <v>0</v>
      </c>
      <c r="J51" s="38">
        <f t="shared" si="16"/>
        <v>0</v>
      </c>
      <c r="K51" s="38">
        <f t="shared" si="16"/>
        <v>0</v>
      </c>
      <c r="L51" s="38">
        <f t="shared" si="16"/>
        <v>0</v>
      </c>
      <c r="M51" s="38">
        <f t="shared" si="16"/>
        <v>0</v>
      </c>
      <c r="N51" s="38">
        <f t="shared" si="16"/>
        <v>0</v>
      </c>
      <c r="O51" s="38">
        <f t="shared" si="16"/>
        <v>0</v>
      </c>
      <c r="P51" s="38">
        <f t="shared" si="16"/>
        <v>0</v>
      </c>
      <c r="Q51" s="38">
        <f t="shared" si="16"/>
        <v>0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0</v>
      </c>
      <c r="C52" s="37">
        <f>TrNavi_ene!C20</f>
        <v>0</v>
      </c>
      <c r="D52" s="37">
        <f>TrNavi_ene!D20</f>
        <v>0</v>
      </c>
      <c r="E52" s="37">
        <f>TrNavi_ene!E20</f>
        <v>0</v>
      </c>
      <c r="F52" s="37">
        <f>TrNavi_ene!F20</f>
        <v>0</v>
      </c>
      <c r="G52" s="37">
        <f>TrNavi_ene!G20</f>
        <v>0</v>
      </c>
      <c r="H52" s="37">
        <f>TrNavi_ene!H20</f>
        <v>0</v>
      </c>
      <c r="I52" s="37">
        <f>TrNavi_ene!I20</f>
        <v>0</v>
      </c>
      <c r="J52" s="37">
        <f>TrNavi_ene!J20</f>
        <v>0</v>
      </c>
      <c r="K52" s="37">
        <f>TrNavi_ene!K20</f>
        <v>0</v>
      </c>
      <c r="L52" s="37">
        <f>TrNavi_ene!L20</f>
        <v>0</v>
      </c>
      <c r="M52" s="37">
        <f>TrNavi_ene!M20</f>
        <v>0</v>
      </c>
      <c r="N52" s="37">
        <f>TrNavi_ene!N20</f>
        <v>0</v>
      </c>
      <c r="O52" s="37">
        <f>TrNavi_ene!O20</f>
        <v>0</v>
      </c>
      <c r="P52" s="37">
        <f>TrNavi_ene!P20</f>
        <v>0</v>
      </c>
      <c r="Q52" s="37">
        <f>TrNavi_ene!Q20</f>
        <v>0</v>
      </c>
    </row>
    <row r="53" spans="1:17" ht="11.45" customHeight="1" x14ac:dyDescent="0.25">
      <c r="A53" s="15" t="str">
        <f>$A$27</f>
        <v>Inland waterways</v>
      </c>
      <c r="B53" s="36">
        <f>TrNavi_ene!B21</f>
        <v>0</v>
      </c>
      <c r="C53" s="36">
        <f>TrNavi_ene!C21</f>
        <v>0</v>
      </c>
      <c r="D53" s="36">
        <f>TrNavi_ene!D21</f>
        <v>0</v>
      </c>
      <c r="E53" s="36">
        <f>TrNavi_ene!E21</f>
        <v>0</v>
      </c>
      <c r="F53" s="36">
        <f>TrNavi_ene!F21</f>
        <v>0</v>
      </c>
      <c r="G53" s="36">
        <f>TrNavi_ene!G21</f>
        <v>0</v>
      </c>
      <c r="H53" s="36">
        <f>TrNavi_ene!H21</f>
        <v>0</v>
      </c>
      <c r="I53" s="36">
        <f>TrNavi_ene!I21</f>
        <v>0</v>
      </c>
      <c r="J53" s="36">
        <f>TrNavi_ene!J21</f>
        <v>0</v>
      </c>
      <c r="K53" s="36">
        <f>TrNavi_ene!K21</f>
        <v>0</v>
      </c>
      <c r="L53" s="36">
        <f>TrNavi_ene!L21</f>
        <v>0</v>
      </c>
      <c r="M53" s="36">
        <f>TrNavi_ene!M21</f>
        <v>0</v>
      </c>
      <c r="N53" s="36">
        <f>TrNavi_ene!N21</f>
        <v>0</v>
      </c>
      <c r="O53" s="36">
        <f>TrNavi_ene!O21</f>
        <v>0</v>
      </c>
      <c r="P53" s="36">
        <f>TrNavi_ene!P21</f>
        <v>0</v>
      </c>
      <c r="Q53" s="36">
        <f>TrNavi_ene!Q21</f>
        <v>0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2597.401883677268</v>
      </c>
      <c r="C55" s="41">
        <f t="shared" si="17"/>
        <v>2799.3946393928882</v>
      </c>
      <c r="D55" s="41">
        <f t="shared" si="17"/>
        <v>2744.0235336015007</v>
      </c>
      <c r="E55" s="41">
        <f t="shared" si="17"/>
        <v>2916.1537598289965</v>
      </c>
      <c r="F55" s="41">
        <f t="shared" si="17"/>
        <v>2929.2348446795886</v>
      </c>
      <c r="G55" s="41">
        <f t="shared" si="17"/>
        <v>2955.3999472273908</v>
      </c>
      <c r="H55" s="41">
        <f t="shared" si="17"/>
        <v>2972.1493368468368</v>
      </c>
      <c r="I55" s="41">
        <f t="shared" si="17"/>
        <v>3064.6273997396165</v>
      </c>
      <c r="J55" s="41">
        <f t="shared" si="17"/>
        <v>3103.0505083195922</v>
      </c>
      <c r="K55" s="41">
        <f t="shared" si="17"/>
        <v>3037.3088522906883</v>
      </c>
      <c r="L55" s="41">
        <f t="shared" si="17"/>
        <v>3101.2677135689864</v>
      </c>
      <c r="M55" s="41">
        <f t="shared" si="17"/>
        <v>3110.1821494277392</v>
      </c>
      <c r="N55" s="41">
        <f t="shared" si="17"/>
        <v>2842.9444344187109</v>
      </c>
      <c r="O55" s="41">
        <f t="shared" si="17"/>
        <v>2547.6767712530591</v>
      </c>
      <c r="P55" s="41">
        <f t="shared" si="17"/>
        <v>2489.8660346468419</v>
      </c>
      <c r="Q55" s="41">
        <f t="shared" si="17"/>
        <v>2564.7666299910552</v>
      </c>
    </row>
    <row r="56" spans="1:17" ht="11.45" customHeight="1" x14ac:dyDescent="0.25">
      <c r="A56" s="25" t="s">
        <v>39</v>
      </c>
      <c r="B56" s="40">
        <f t="shared" ref="B56:Q56" si="18">B57+B61+B65</f>
        <v>1854.0104491116231</v>
      </c>
      <c r="C56" s="40">
        <f t="shared" si="18"/>
        <v>2062.1293809714889</v>
      </c>
      <c r="D56" s="40">
        <f t="shared" si="18"/>
        <v>2035.5434006060268</v>
      </c>
      <c r="E56" s="40">
        <f t="shared" si="18"/>
        <v>2188.8552893029441</v>
      </c>
      <c r="F56" s="40">
        <f t="shared" si="18"/>
        <v>2216.5460458461703</v>
      </c>
      <c r="G56" s="40">
        <f t="shared" si="18"/>
        <v>2232.4308472929952</v>
      </c>
      <c r="H56" s="40">
        <f t="shared" si="18"/>
        <v>2321.4864921009403</v>
      </c>
      <c r="I56" s="40">
        <f t="shared" si="18"/>
        <v>2395.2224738379036</v>
      </c>
      <c r="J56" s="40">
        <f t="shared" si="18"/>
        <v>2433.8785525717144</v>
      </c>
      <c r="K56" s="40">
        <f t="shared" si="18"/>
        <v>2418.6454547721032</v>
      </c>
      <c r="L56" s="40">
        <f t="shared" si="18"/>
        <v>2461.8823962859224</v>
      </c>
      <c r="M56" s="40">
        <f t="shared" si="18"/>
        <v>2515.3383050969433</v>
      </c>
      <c r="N56" s="40">
        <f t="shared" si="18"/>
        <v>2330.4550037668814</v>
      </c>
      <c r="O56" s="40">
        <f t="shared" si="18"/>
        <v>2137.0056174150182</v>
      </c>
      <c r="P56" s="40">
        <f t="shared" si="18"/>
        <v>2110.9538351384826</v>
      </c>
      <c r="Q56" s="40">
        <f t="shared" si="18"/>
        <v>2173.5366820459999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1039.6315371609778</v>
      </c>
      <c r="C57" s="39">
        <f t="shared" si="19"/>
        <v>1092.9493161105827</v>
      </c>
      <c r="D57" s="39">
        <f t="shared" si="19"/>
        <v>1102.2787021679587</v>
      </c>
      <c r="E57" s="39">
        <f t="shared" si="19"/>
        <v>1188.005710339505</v>
      </c>
      <c r="F57" s="39">
        <f t="shared" si="19"/>
        <v>1310.9266054414802</v>
      </c>
      <c r="G57" s="39">
        <f t="shared" si="19"/>
        <v>1334.7558594075235</v>
      </c>
      <c r="H57" s="39">
        <f t="shared" si="19"/>
        <v>1398.950961270787</v>
      </c>
      <c r="I57" s="39">
        <f t="shared" si="19"/>
        <v>1510.4965299142241</v>
      </c>
      <c r="J57" s="39">
        <f t="shared" si="19"/>
        <v>1553.093921855442</v>
      </c>
      <c r="K57" s="39">
        <f t="shared" si="19"/>
        <v>1605.7802037445799</v>
      </c>
      <c r="L57" s="39">
        <f t="shared" si="19"/>
        <v>1627.7554377118008</v>
      </c>
      <c r="M57" s="39">
        <f t="shared" si="19"/>
        <v>1603.0398058786911</v>
      </c>
      <c r="N57" s="39">
        <f t="shared" si="19"/>
        <v>1510.2206029605845</v>
      </c>
      <c r="O57" s="39">
        <f t="shared" si="19"/>
        <v>1408.4585943102445</v>
      </c>
      <c r="P57" s="39">
        <f t="shared" si="19"/>
        <v>1392.6342661653734</v>
      </c>
      <c r="Q57" s="39">
        <f t="shared" si="19"/>
        <v>1448.9798184073754</v>
      </c>
    </row>
    <row r="58" spans="1:17" ht="11.45" customHeight="1" x14ac:dyDescent="0.25">
      <c r="A58" s="17" t="str">
        <f>$A$6</f>
        <v>Powered 2-wheelers</v>
      </c>
      <c r="B58" s="37">
        <f>TrRoad_emi!B$19</f>
        <v>16.521845213383465</v>
      </c>
      <c r="C58" s="37">
        <f>TrRoad_emi!C$19</f>
        <v>16.171996518326292</v>
      </c>
      <c r="D58" s="37">
        <f>TrRoad_emi!D$19</f>
        <v>15.766442274961211</v>
      </c>
      <c r="E58" s="37">
        <f>TrRoad_emi!E$19</f>
        <v>15.971494102880314</v>
      </c>
      <c r="F58" s="37">
        <f>TrRoad_emi!F$19</f>
        <v>15.884826004767842</v>
      </c>
      <c r="G58" s="37">
        <f>TrRoad_emi!G$19</f>
        <v>15.603813717279156</v>
      </c>
      <c r="H58" s="37">
        <f>TrRoad_emi!H$19</f>
        <v>15.501447736200065</v>
      </c>
      <c r="I58" s="37">
        <f>TrRoad_emi!I$19</f>
        <v>15.548103616245506</v>
      </c>
      <c r="J58" s="37">
        <f>TrRoad_emi!J$19</f>
        <v>15.779699309840758</v>
      </c>
      <c r="K58" s="37">
        <f>TrRoad_emi!K$19</f>
        <v>15.534878807563613</v>
      </c>
      <c r="L58" s="37">
        <f>TrRoad_emi!L$19</f>
        <v>15.214255605710987</v>
      </c>
      <c r="M58" s="37">
        <f>TrRoad_emi!M$19</f>
        <v>14.797325754505112</v>
      </c>
      <c r="N58" s="37">
        <f>TrRoad_emi!N$19</f>
        <v>14.98057500037746</v>
      </c>
      <c r="O58" s="37">
        <f>TrRoad_emi!O$19</f>
        <v>14.644770651604009</v>
      </c>
      <c r="P58" s="37">
        <f>TrRoad_emi!P$19</f>
        <v>14.72601429361438</v>
      </c>
      <c r="Q58" s="37">
        <f>TrRoad_emi!Q$19</f>
        <v>14.214031959484322</v>
      </c>
    </row>
    <row r="59" spans="1:17" ht="11.45" customHeight="1" x14ac:dyDescent="0.25">
      <c r="A59" s="17" t="str">
        <f>$A$7</f>
        <v>Passenger cars</v>
      </c>
      <c r="B59" s="37">
        <f>TrRoad_emi!B$20</f>
        <v>734.56848226511943</v>
      </c>
      <c r="C59" s="37">
        <f>TrRoad_emi!C$20</f>
        <v>780.95150412911687</v>
      </c>
      <c r="D59" s="37">
        <f>TrRoad_emi!D$20</f>
        <v>798.68436025345522</v>
      </c>
      <c r="E59" s="37">
        <f>TrRoad_emi!E$20</f>
        <v>867.0881506426324</v>
      </c>
      <c r="F59" s="37">
        <f>TrRoad_emi!F$20</f>
        <v>972.25436531989783</v>
      </c>
      <c r="G59" s="37">
        <f>TrRoad_emi!G$20</f>
        <v>1023.6886255825893</v>
      </c>
      <c r="H59" s="37">
        <f>TrRoad_emi!H$20</f>
        <v>1082.4355767456732</v>
      </c>
      <c r="I59" s="37">
        <f>TrRoad_emi!I$20</f>
        <v>1181.6059804237268</v>
      </c>
      <c r="J59" s="37">
        <f>TrRoad_emi!J$20</f>
        <v>1243.3701108735145</v>
      </c>
      <c r="K59" s="37">
        <f>TrRoad_emi!K$20</f>
        <v>1290.248077914908</v>
      </c>
      <c r="L59" s="37">
        <f>TrRoad_emi!L$20</f>
        <v>1316.253616986105</v>
      </c>
      <c r="M59" s="37">
        <f>TrRoad_emi!M$20</f>
        <v>1296.0561586274596</v>
      </c>
      <c r="N59" s="37">
        <f>TrRoad_emi!N$20</f>
        <v>1231.8595946027999</v>
      </c>
      <c r="O59" s="37">
        <f>TrRoad_emi!O$20</f>
        <v>1156.7396732866839</v>
      </c>
      <c r="P59" s="37">
        <f>TrRoad_emi!P$20</f>
        <v>1138.5695721943907</v>
      </c>
      <c r="Q59" s="37">
        <f>TrRoad_emi!Q$20</f>
        <v>1168.2609036034769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288.54120968247486</v>
      </c>
      <c r="C60" s="37">
        <f>TrRoad_emi!C$27</f>
        <v>295.82581546313958</v>
      </c>
      <c r="D60" s="37">
        <f>TrRoad_emi!D$27</f>
        <v>287.82789963954235</v>
      </c>
      <c r="E60" s="37">
        <f>TrRoad_emi!E$27</f>
        <v>304.94606559399222</v>
      </c>
      <c r="F60" s="37">
        <f>TrRoad_emi!F$27</f>
        <v>322.78741411681455</v>
      </c>
      <c r="G60" s="37">
        <f>TrRoad_emi!G$27</f>
        <v>295.46342010765505</v>
      </c>
      <c r="H60" s="37">
        <f>TrRoad_emi!H$27</f>
        <v>301.01393678891361</v>
      </c>
      <c r="I60" s="37">
        <f>TrRoad_emi!I$27</f>
        <v>313.34244587425167</v>
      </c>
      <c r="J60" s="37">
        <f>TrRoad_emi!J$27</f>
        <v>293.94411167208676</v>
      </c>
      <c r="K60" s="37">
        <f>TrRoad_emi!K$27</f>
        <v>299.99724702210824</v>
      </c>
      <c r="L60" s="37">
        <f>TrRoad_emi!L$27</f>
        <v>296.28756511998483</v>
      </c>
      <c r="M60" s="37">
        <f>TrRoad_emi!M$27</f>
        <v>292.18632149672635</v>
      </c>
      <c r="N60" s="37">
        <f>TrRoad_emi!N$27</f>
        <v>263.38043335740724</v>
      </c>
      <c r="O60" s="37">
        <f>TrRoad_emi!O$27</f>
        <v>237.07415037195662</v>
      </c>
      <c r="P60" s="37">
        <f>TrRoad_emi!P$27</f>
        <v>239.3386796773685</v>
      </c>
      <c r="Q60" s="37">
        <f>TrRoad_emi!Q$27</f>
        <v>266.50488284441411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0</v>
      </c>
      <c r="C61" s="38">
        <f t="shared" si="20"/>
        <v>0</v>
      </c>
      <c r="D61" s="38">
        <f t="shared" si="20"/>
        <v>0</v>
      </c>
      <c r="E61" s="38">
        <f t="shared" si="20"/>
        <v>0</v>
      </c>
      <c r="F61" s="38">
        <f t="shared" si="20"/>
        <v>0</v>
      </c>
      <c r="G61" s="38">
        <f t="shared" si="20"/>
        <v>0</v>
      </c>
      <c r="H61" s="38">
        <f t="shared" si="20"/>
        <v>0</v>
      </c>
      <c r="I61" s="38">
        <f t="shared" si="20"/>
        <v>0</v>
      </c>
      <c r="J61" s="38">
        <f t="shared" si="20"/>
        <v>0</v>
      </c>
      <c r="K61" s="38">
        <f t="shared" si="20"/>
        <v>0</v>
      </c>
      <c r="L61" s="38">
        <f t="shared" si="20"/>
        <v>0</v>
      </c>
      <c r="M61" s="38">
        <f t="shared" si="20"/>
        <v>0</v>
      </c>
      <c r="N61" s="38">
        <f t="shared" si="20"/>
        <v>0</v>
      </c>
      <c r="O61" s="38">
        <f t="shared" si="20"/>
        <v>0</v>
      </c>
      <c r="P61" s="38">
        <f t="shared" si="20"/>
        <v>0</v>
      </c>
      <c r="Q61" s="38">
        <f t="shared" si="20"/>
        <v>0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0</v>
      </c>
      <c r="C63" s="37">
        <f>TrRail_emi!C$11</f>
        <v>0</v>
      </c>
      <c r="D63" s="37">
        <f>TrRail_emi!D$11</f>
        <v>0</v>
      </c>
      <c r="E63" s="37">
        <f>TrRail_emi!E$11</f>
        <v>0</v>
      </c>
      <c r="F63" s="37">
        <f>TrRail_emi!F$11</f>
        <v>0</v>
      </c>
      <c r="G63" s="37">
        <f>TrRail_emi!G$11</f>
        <v>0</v>
      </c>
      <c r="H63" s="37">
        <f>TrRail_emi!H$11</f>
        <v>0</v>
      </c>
      <c r="I63" s="37">
        <f>TrRail_emi!I$11</f>
        <v>0</v>
      </c>
      <c r="J63" s="37">
        <f>TrRail_emi!J$11</f>
        <v>0</v>
      </c>
      <c r="K63" s="37">
        <f>TrRail_emi!K$11</f>
        <v>0</v>
      </c>
      <c r="L63" s="37">
        <f>TrRail_emi!L$11</f>
        <v>0</v>
      </c>
      <c r="M63" s="37">
        <f>TrRail_emi!M$11</f>
        <v>0</v>
      </c>
      <c r="N63" s="37">
        <f>TrRail_emi!N$11</f>
        <v>0</v>
      </c>
      <c r="O63" s="37">
        <f>TrRail_emi!O$11</f>
        <v>0</v>
      </c>
      <c r="P63" s="37">
        <f>TrRail_emi!P$11</f>
        <v>0</v>
      </c>
      <c r="Q63" s="37">
        <f>TrRail_emi!Q$11</f>
        <v>0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814.37891195064537</v>
      </c>
      <c r="C65" s="38">
        <f t="shared" si="21"/>
        <v>969.18006486090599</v>
      </c>
      <c r="D65" s="38">
        <f t="shared" si="21"/>
        <v>933.26469843806797</v>
      </c>
      <c r="E65" s="38">
        <f t="shared" si="21"/>
        <v>1000.8495789634391</v>
      </c>
      <c r="F65" s="38">
        <f t="shared" si="21"/>
        <v>905.61944040468995</v>
      </c>
      <c r="G65" s="38">
        <f t="shared" si="21"/>
        <v>897.67498788547152</v>
      </c>
      <c r="H65" s="38">
        <f t="shared" si="21"/>
        <v>922.53553083015299</v>
      </c>
      <c r="I65" s="38">
        <f t="shared" si="21"/>
        <v>884.72594392367932</v>
      </c>
      <c r="J65" s="38">
        <f t="shared" si="21"/>
        <v>880.78463071627243</v>
      </c>
      <c r="K65" s="38">
        <f t="shared" si="21"/>
        <v>812.8652510275233</v>
      </c>
      <c r="L65" s="38">
        <f t="shared" si="21"/>
        <v>834.12695857412132</v>
      </c>
      <c r="M65" s="38">
        <f t="shared" si="21"/>
        <v>912.29849921825189</v>
      </c>
      <c r="N65" s="38">
        <f t="shared" si="21"/>
        <v>820.23440080629689</v>
      </c>
      <c r="O65" s="38">
        <f t="shared" si="21"/>
        <v>728.54702310477364</v>
      </c>
      <c r="P65" s="38">
        <f t="shared" si="21"/>
        <v>718.3195689731092</v>
      </c>
      <c r="Q65" s="38">
        <f t="shared" si="21"/>
        <v>724.55686363862446</v>
      </c>
    </row>
    <row r="66" spans="1:17" ht="11.45" customHeight="1" x14ac:dyDescent="0.25">
      <c r="A66" s="17" t="str">
        <f>$A$14</f>
        <v>Domestic</v>
      </c>
      <c r="B66" s="37">
        <f>TrAvia_emi!B$9</f>
        <v>0</v>
      </c>
      <c r="C66" s="37">
        <f>TrAvia_emi!C$9</f>
        <v>0</v>
      </c>
      <c r="D66" s="37">
        <f>TrAvia_emi!D$9</f>
        <v>0</v>
      </c>
      <c r="E66" s="37">
        <f>TrAvia_emi!E$9</f>
        <v>0</v>
      </c>
      <c r="F66" s="37">
        <f>TrAvia_emi!F$9</f>
        <v>0</v>
      </c>
      <c r="G66" s="37">
        <f>TrAvia_emi!G$9</f>
        <v>0</v>
      </c>
      <c r="H66" s="37">
        <f>TrAvia_emi!H$9</f>
        <v>0</v>
      </c>
      <c r="I66" s="37">
        <f>TrAvia_emi!I$9</f>
        <v>0</v>
      </c>
      <c r="J66" s="37">
        <f>TrAvia_emi!J$9</f>
        <v>0</v>
      </c>
      <c r="K66" s="37">
        <f>TrAvia_emi!K$9</f>
        <v>0</v>
      </c>
      <c r="L66" s="37">
        <f>TrAvia_emi!L$9</f>
        <v>0</v>
      </c>
      <c r="M66" s="37">
        <f>TrAvia_emi!M$9</f>
        <v>0</v>
      </c>
      <c r="N66" s="37">
        <f>TrAvia_emi!N$9</f>
        <v>0</v>
      </c>
      <c r="O66" s="37">
        <f>TrAvia_emi!O$9</f>
        <v>0</v>
      </c>
      <c r="P66" s="37">
        <f>TrAvia_emi!P$9</f>
        <v>0</v>
      </c>
      <c r="Q66" s="37">
        <f>TrAvia_emi!Q$9</f>
        <v>0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728.1301124754674</v>
      </c>
      <c r="C67" s="37">
        <f>TrAvia_emi!C$10</f>
        <v>876.91454640092616</v>
      </c>
      <c r="D67" s="37">
        <f>TrAvia_emi!D$10</f>
        <v>771.31853620867912</v>
      </c>
      <c r="E67" s="37">
        <f>TrAvia_emi!E$10</f>
        <v>752.01850067776479</v>
      </c>
      <c r="F67" s="37">
        <f>TrAvia_emi!F$10</f>
        <v>729.44369816283722</v>
      </c>
      <c r="G67" s="37">
        <f>TrAvia_emi!G$10</f>
        <v>722.03997322137968</v>
      </c>
      <c r="H67" s="37">
        <f>TrAvia_emi!H$10</f>
        <v>734.06880654968882</v>
      </c>
      <c r="I67" s="37">
        <f>TrAvia_emi!I$10</f>
        <v>694.90407970570459</v>
      </c>
      <c r="J67" s="37">
        <f>TrAvia_emi!J$10</f>
        <v>680.6442538054722</v>
      </c>
      <c r="K67" s="37">
        <f>TrAvia_emi!K$10</f>
        <v>637.3236119251718</v>
      </c>
      <c r="L67" s="37">
        <f>TrAvia_emi!L$10</f>
        <v>638.68426664757601</v>
      </c>
      <c r="M67" s="37">
        <f>TrAvia_emi!M$10</f>
        <v>699.01328861750756</v>
      </c>
      <c r="N67" s="37">
        <f>TrAvia_emi!N$10</f>
        <v>607.32534193759466</v>
      </c>
      <c r="O67" s="37">
        <f>TrAvia_emi!O$10</f>
        <v>495.64210313319501</v>
      </c>
      <c r="P67" s="37">
        <f>TrAvia_emi!P$10</f>
        <v>469.26681861697608</v>
      </c>
      <c r="Q67" s="37">
        <f>TrAvia_emi!Q$10</f>
        <v>497.75400011265327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86.248799475178018</v>
      </c>
      <c r="C68" s="37">
        <f>TrAvia_emi!C$11</f>
        <v>92.265518459979845</v>
      </c>
      <c r="D68" s="37">
        <f>TrAvia_emi!D$11</f>
        <v>161.94616222938882</v>
      </c>
      <c r="E68" s="37">
        <f>TrAvia_emi!E$11</f>
        <v>248.83107828567427</v>
      </c>
      <c r="F68" s="37">
        <f>TrAvia_emi!F$11</f>
        <v>176.17574224185276</v>
      </c>
      <c r="G68" s="37">
        <f>TrAvia_emi!G$11</f>
        <v>175.63501466409181</v>
      </c>
      <c r="H68" s="37">
        <f>TrAvia_emi!H$11</f>
        <v>188.46672428046418</v>
      </c>
      <c r="I68" s="37">
        <f>TrAvia_emi!I$11</f>
        <v>189.82186421797473</v>
      </c>
      <c r="J68" s="37">
        <f>TrAvia_emi!J$11</f>
        <v>200.14037691080023</v>
      </c>
      <c r="K68" s="37">
        <f>TrAvia_emi!K$11</f>
        <v>175.54163910235152</v>
      </c>
      <c r="L68" s="37">
        <f>TrAvia_emi!L$11</f>
        <v>195.44269192654531</v>
      </c>
      <c r="M68" s="37">
        <f>TrAvia_emi!M$11</f>
        <v>213.28521060074439</v>
      </c>
      <c r="N68" s="37">
        <f>TrAvia_emi!N$11</f>
        <v>212.90905886870218</v>
      </c>
      <c r="O68" s="37">
        <f>TrAvia_emi!O$11</f>
        <v>232.90491997157869</v>
      </c>
      <c r="P68" s="37">
        <f>TrAvia_emi!P$11</f>
        <v>249.05275035613306</v>
      </c>
      <c r="Q68" s="37">
        <f>TrAvia_emi!Q$11</f>
        <v>226.80286352597119</v>
      </c>
    </row>
    <row r="69" spans="1:17" ht="11.45" customHeight="1" x14ac:dyDescent="0.25">
      <c r="A69" s="25" t="s">
        <v>18</v>
      </c>
      <c r="B69" s="40">
        <f t="shared" ref="B69:Q69" si="22">B70+B73+B74+B77+B80</f>
        <v>743.39143456564489</v>
      </c>
      <c r="C69" s="40">
        <f t="shared" si="22"/>
        <v>737.26525842139927</v>
      </c>
      <c r="D69" s="40">
        <f t="shared" si="22"/>
        <v>708.48013299547392</v>
      </c>
      <c r="E69" s="40">
        <f t="shared" si="22"/>
        <v>727.29847052605248</v>
      </c>
      <c r="F69" s="40">
        <f t="shared" si="22"/>
        <v>712.68879883341822</v>
      </c>
      <c r="G69" s="40">
        <f t="shared" si="22"/>
        <v>722.96909993439544</v>
      </c>
      <c r="H69" s="40">
        <f t="shared" si="22"/>
        <v>650.66284474589656</v>
      </c>
      <c r="I69" s="40">
        <f t="shared" si="22"/>
        <v>669.40492590171289</v>
      </c>
      <c r="J69" s="40">
        <f t="shared" si="22"/>
        <v>669.17195574787786</v>
      </c>
      <c r="K69" s="40">
        <f t="shared" si="22"/>
        <v>618.66339751858527</v>
      </c>
      <c r="L69" s="40">
        <f t="shared" si="22"/>
        <v>639.38531728306396</v>
      </c>
      <c r="M69" s="40">
        <f t="shared" si="22"/>
        <v>594.84384433079617</v>
      </c>
      <c r="N69" s="40">
        <f t="shared" si="22"/>
        <v>512.48943065182959</v>
      </c>
      <c r="O69" s="40">
        <f t="shared" si="22"/>
        <v>410.67115383804105</v>
      </c>
      <c r="P69" s="40">
        <f t="shared" si="22"/>
        <v>378.91219950835909</v>
      </c>
      <c r="Q69" s="40">
        <f t="shared" si="22"/>
        <v>391.22994794505524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707.99758348205853</v>
      </c>
      <c r="C70" s="39">
        <f t="shared" si="23"/>
        <v>710.69070053941334</v>
      </c>
      <c r="D70" s="39">
        <f t="shared" si="23"/>
        <v>684.16812398563764</v>
      </c>
      <c r="E70" s="39">
        <f t="shared" si="23"/>
        <v>703.8732155301434</v>
      </c>
      <c r="F70" s="39">
        <f t="shared" si="23"/>
        <v>682.97548914939614</v>
      </c>
      <c r="G70" s="39">
        <f t="shared" si="23"/>
        <v>697.93797455995139</v>
      </c>
      <c r="H70" s="39">
        <f t="shared" si="23"/>
        <v>621.99196404481745</v>
      </c>
      <c r="I70" s="39">
        <f t="shared" si="23"/>
        <v>644.0528980484363</v>
      </c>
      <c r="J70" s="39">
        <f t="shared" si="23"/>
        <v>642.9369684220261</v>
      </c>
      <c r="K70" s="39">
        <f t="shared" si="23"/>
        <v>591.38103247482036</v>
      </c>
      <c r="L70" s="39">
        <f t="shared" si="23"/>
        <v>617.40155190812357</v>
      </c>
      <c r="M70" s="39">
        <f t="shared" si="23"/>
        <v>574.91375656175023</v>
      </c>
      <c r="N70" s="39">
        <f t="shared" si="23"/>
        <v>495.57751962086797</v>
      </c>
      <c r="O70" s="39">
        <f t="shared" si="23"/>
        <v>394.0471886851704</v>
      </c>
      <c r="P70" s="39">
        <f t="shared" si="23"/>
        <v>364.74549820859886</v>
      </c>
      <c r="Q70" s="39">
        <f t="shared" si="23"/>
        <v>377.02057991049219</v>
      </c>
    </row>
    <row r="71" spans="1:17" ht="11.45" customHeight="1" x14ac:dyDescent="0.25">
      <c r="A71" s="17" t="str">
        <f>$A$19</f>
        <v>Light duty vehicles</v>
      </c>
      <c r="B71" s="37">
        <f>TrRoad_emi!B$34</f>
        <v>463.81390821216979</v>
      </c>
      <c r="C71" s="37">
        <f>TrRoad_emi!C$34</f>
        <v>467.32862889697049</v>
      </c>
      <c r="D71" s="37">
        <f>TrRoad_emi!D$34</f>
        <v>456.10862144895236</v>
      </c>
      <c r="E71" s="37">
        <f>TrRoad_emi!E$34</f>
        <v>458.69688710161449</v>
      </c>
      <c r="F71" s="37">
        <f>TrRoad_emi!F$34</f>
        <v>465.1386324043371</v>
      </c>
      <c r="G71" s="37">
        <f>TrRoad_emi!G$34</f>
        <v>444.52494180233782</v>
      </c>
      <c r="H71" s="37">
        <f>TrRoad_emi!H$34</f>
        <v>413.95457373293164</v>
      </c>
      <c r="I71" s="37">
        <f>TrRoad_emi!I$34</f>
        <v>422.05936585430578</v>
      </c>
      <c r="J71" s="37">
        <f>TrRoad_emi!J$34</f>
        <v>415.34021659364004</v>
      </c>
      <c r="K71" s="37">
        <f>TrRoad_emi!K$34</f>
        <v>409.64418662199932</v>
      </c>
      <c r="L71" s="37">
        <f>TrRoad_emi!L$34</f>
        <v>412.70838617938358</v>
      </c>
      <c r="M71" s="37">
        <f>TrRoad_emi!M$34</f>
        <v>402.78289633396082</v>
      </c>
      <c r="N71" s="37">
        <f>TrRoad_emi!N$34</f>
        <v>354.09425228453318</v>
      </c>
      <c r="O71" s="37">
        <f>TrRoad_emi!O$34</f>
        <v>306.10128240060516</v>
      </c>
      <c r="P71" s="37">
        <f>TrRoad_emi!P$34</f>
        <v>288.38412409266198</v>
      </c>
      <c r="Q71" s="37">
        <f>TrRoad_emi!Q$34</f>
        <v>298.35289977391312</v>
      </c>
    </row>
    <row r="72" spans="1:17" ht="11.45" customHeight="1" x14ac:dyDescent="0.25">
      <c r="A72" s="17" t="str">
        <f>$A$20</f>
        <v>Heavy duty vehicles</v>
      </c>
      <c r="B72" s="37">
        <f>TrRoad_emi!B$40</f>
        <v>244.18367526988871</v>
      </c>
      <c r="C72" s="37">
        <f>TrRoad_emi!C$40</f>
        <v>243.36207164244288</v>
      </c>
      <c r="D72" s="37">
        <f>TrRoad_emi!D$40</f>
        <v>228.05950253668524</v>
      </c>
      <c r="E72" s="37">
        <f>TrRoad_emi!E$40</f>
        <v>245.17632842852893</v>
      </c>
      <c r="F72" s="37">
        <f>TrRoad_emi!F$40</f>
        <v>217.83685674505904</v>
      </c>
      <c r="G72" s="37">
        <f>TrRoad_emi!G$40</f>
        <v>253.41303275761356</v>
      </c>
      <c r="H72" s="37">
        <f>TrRoad_emi!H$40</f>
        <v>208.03739031188587</v>
      </c>
      <c r="I72" s="37">
        <f>TrRoad_emi!I$40</f>
        <v>221.99353219413049</v>
      </c>
      <c r="J72" s="37">
        <f>TrRoad_emi!J$40</f>
        <v>227.59675182838609</v>
      </c>
      <c r="K72" s="37">
        <f>TrRoad_emi!K$40</f>
        <v>181.73684585282103</v>
      </c>
      <c r="L72" s="37">
        <f>TrRoad_emi!L$40</f>
        <v>204.69316572874004</v>
      </c>
      <c r="M72" s="37">
        <f>TrRoad_emi!M$40</f>
        <v>172.13086022778936</v>
      </c>
      <c r="N72" s="37">
        <f>TrRoad_emi!N$40</f>
        <v>141.48326733633482</v>
      </c>
      <c r="O72" s="37">
        <f>TrRoad_emi!O$40</f>
        <v>87.945906284565226</v>
      </c>
      <c r="P72" s="37">
        <f>TrRoad_emi!P$40</f>
        <v>76.361374115936897</v>
      </c>
      <c r="Q72" s="37">
        <f>TrRoad_emi!Q$40</f>
        <v>78.667680136579094</v>
      </c>
    </row>
    <row r="73" spans="1:17" ht="11.45" customHeight="1" x14ac:dyDescent="0.25">
      <c r="A73" s="19" t="str">
        <f>$A$21</f>
        <v>Rail transport</v>
      </c>
      <c r="B73" s="38">
        <f>TrRail_emi!B$15</f>
        <v>0</v>
      </c>
      <c r="C73" s="38">
        <f>TrRail_emi!C$15</f>
        <v>0</v>
      </c>
      <c r="D73" s="38">
        <f>TrRail_emi!D$15</f>
        <v>0</v>
      </c>
      <c r="E73" s="38">
        <f>TrRail_emi!E$15</f>
        <v>0</v>
      </c>
      <c r="F73" s="38">
        <f>TrRail_emi!F$15</f>
        <v>0</v>
      </c>
      <c r="G73" s="38">
        <f>TrRail_emi!G$15</f>
        <v>0</v>
      </c>
      <c r="H73" s="38">
        <f>TrRail_emi!H$15</f>
        <v>0</v>
      </c>
      <c r="I73" s="38">
        <f>TrRail_emi!I$15</f>
        <v>0</v>
      </c>
      <c r="J73" s="38">
        <f>TrRail_emi!J$15</f>
        <v>0</v>
      </c>
      <c r="K73" s="38">
        <f>TrRail_emi!K$15</f>
        <v>0</v>
      </c>
      <c r="L73" s="38">
        <f>TrRail_emi!L$15</f>
        <v>0</v>
      </c>
      <c r="M73" s="38">
        <f>TrRail_emi!M$15</f>
        <v>0</v>
      </c>
      <c r="N73" s="38">
        <f>TrRail_emi!N$15</f>
        <v>0</v>
      </c>
      <c r="O73" s="38">
        <f>TrRail_emi!O$15</f>
        <v>0</v>
      </c>
      <c r="P73" s="38">
        <f>TrRail_emi!P$15</f>
        <v>0</v>
      </c>
      <c r="Q73" s="38">
        <f>TrRail_emi!Q$15</f>
        <v>0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35.39385108358637</v>
      </c>
      <c r="C74" s="38">
        <f t="shared" si="24"/>
        <v>26.574557881985967</v>
      </c>
      <c r="D74" s="38">
        <f t="shared" si="24"/>
        <v>24.312009009836249</v>
      </c>
      <c r="E74" s="38">
        <f t="shared" si="24"/>
        <v>23.425254995909139</v>
      </c>
      <c r="F74" s="38">
        <f t="shared" si="24"/>
        <v>29.713309684022128</v>
      </c>
      <c r="G74" s="38">
        <f t="shared" si="24"/>
        <v>25.031125374444013</v>
      </c>
      <c r="H74" s="38">
        <f t="shared" si="24"/>
        <v>28.67088070107906</v>
      </c>
      <c r="I74" s="38">
        <f t="shared" si="24"/>
        <v>25.352027853276581</v>
      </c>
      <c r="J74" s="38">
        <f t="shared" si="24"/>
        <v>26.234987325851737</v>
      </c>
      <c r="K74" s="38">
        <f t="shared" si="24"/>
        <v>27.282365043764969</v>
      </c>
      <c r="L74" s="38">
        <f t="shared" si="24"/>
        <v>21.983765374940372</v>
      </c>
      <c r="M74" s="38">
        <f t="shared" si="24"/>
        <v>19.93008776904599</v>
      </c>
      <c r="N74" s="38">
        <f t="shared" si="24"/>
        <v>16.911911030961576</v>
      </c>
      <c r="O74" s="38">
        <f t="shared" si="24"/>
        <v>16.623965152870664</v>
      </c>
      <c r="P74" s="38">
        <f t="shared" si="24"/>
        <v>14.166701299760263</v>
      </c>
      <c r="Q74" s="38">
        <f t="shared" si="24"/>
        <v>14.209368034563045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30.899015326198818</v>
      </c>
      <c r="C75" s="37">
        <f>TrAvia_emi!C$13</f>
        <v>22.471719293215962</v>
      </c>
      <c r="D75" s="37">
        <f>TrAvia_emi!D$13</f>
        <v>20.498234019674658</v>
      </c>
      <c r="E75" s="37">
        <f>TrAvia_emi!E$13</f>
        <v>20.07449880041974</v>
      </c>
      <c r="F75" s="37">
        <f>TrAvia_emi!F$13</f>
        <v>25.408007424328623</v>
      </c>
      <c r="G75" s="37">
        <f>TrAvia_emi!G$13</f>
        <v>22.128919411888052</v>
      </c>
      <c r="H75" s="37">
        <f>TrAvia_emi!H$13</f>
        <v>24.448911172419589</v>
      </c>
      <c r="I75" s="37">
        <f>TrAvia_emi!I$13</f>
        <v>21.914863385313932</v>
      </c>
      <c r="J75" s="37">
        <f>TrAvia_emi!J$13</f>
        <v>23.000325508471896</v>
      </c>
      <c r="K75" s="37">
        <f>TrAvia_emi!K$13</f>
        <v>24.301885945203008</v>
      </c>
      <c r="L75" s="37">
        <f>TrAvia_emi!L$13</f>
        <v>18.92155112845824</v>
      </c>
      <c r="M75" s="37">
        <f>TrAvia_emi!M$13</f>
        <v>16.775791631689625</v>
      </c>
      <c r="N75" s="37">
        <f>TrAvia_emi!N$13</f>
        <v>13.69176928227798</v>
      </c>
      <c r="O75" s="37">
        <f>TrAvia_emi!O$13</f>
        <v>12.791203413103615</v>
      </c>
      <c r="P75" s="37">
        <f>TrAvia_emi!P$13</f>
        <v>10.740453536497421</v>
      </c>
      <c r="Q75" s="37">
        <f>TrAvia_emi!Q$13</f>
        <v>10.395161518065665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4.4948357573875484</v>
      </c>
      <c r="C76" s="37">
        <f>TrAvia_emi!C$14</f>
        <v>4.1028385887700036</v>
      </c>
      <c r="D76" s="37">
        <f>TrAvia_emi!D$14</f>
        <v>3.8137749901615901</v>
      </c>
      <c r="E76" s="37">
        <f>TrAvia_emi!E$14</f>
        <v>3.3507561954893998</v>
      </c>
      <c r="F76" s="37">
        <f>TrAvia_emi!F$14</f>
        <v>4.3053022596935033</v>
      </c>
      <c r="G76" s="37">
        <f>TrAvia_emi!G$14</f>
        <v>2.9022059625559606</v>
      </c>
      <c r="H76" s="37">
        <f>TrAvia_emi!H$14</f>
        <v>4.2219695286594723</v>
      </c>
      <c r="I76" s="37">
        <f>TrAvia_emi!I$14</f>
        <v>3.4371644679626492</v>
      </c>
      <c r="J76" s="37">
        <f>TrAvia_emi!J$14</f>
        <v>3.234661817379842</v>
      </c>
      <c r="K76" s="37">
        <f>TrAvia_emi!K$14</f>
        <v>2.9804790985619629</v>
      </c>
      <c r="L76" s="37">
        <f>TrAvia_emi!L$14</f>
        <v>3.0622142464821316</v>
      </c>
      <c r="M76" s="37">
        <f>TrAvia_emi!M$14</f>
        <v>3.1542961373563667</v>
      </c>
      <c r="N76" s="37">
        <f>TrAvia_emi!N$14</f>
        <v>3.2201417486835968</v>
      </c>
      <c r="O76" s="37">
        <f>TrAvia_emi!O$14</f>
        <v>3.8327617397670486</v>
      </c>
      <c r="P76" s="37">
        <f>TrAvia_emi!P$14</f>
        <v>3.4262477632628423</v>
      </c>
      <c r="Q76" s="37">
        <f>TrAvia_emi!Q$14</f>
        <v>3.81420651649738</v>
      </c>
    </row>
    <row r="77" spans="1:17" ht="11.45" customHeight="1" x14ac:dyDescent="0.25">
      <c r="A77" s="19" t="s">
        <v>32</v>
      </c>
      <c r="B77" s="38">
        <f t="shared" ref="B77:Q77" si="25">B78+B79</f>
        <v>0</v>
      </c>
      <c r="C77" s="38">
        <f t="shared" si="25"/>
        <v>0</v>
      </c>
      <c r="D77" s="38">
        <f t="shared" si="25"/>
        <v>0</v>
      </c>
      <c r="E77" s="38">
        <f t="shared" si="25"/>
        <v>0</v>
      </c>
      <c r="F77" s="38">
        <f t="shared" si="25"/>
        <v>0</v>
      </c>
      <c r="G77" s="38">
        <f t="shared" si="25"/>
        <v>0</v>
      </c>
      <c r="H77" s="38">
        <f t="shared" si="25"/>
        <v>0</v>
      </c>
      <c r="I77" s="38">
        <f t="shared" si="25"/>
        <v>0</v>
      </c>
      <c r="J77" s="38">
        <f t="shared" si="25"/>
        <v>0</v>
      </c>
      <c r="K77" s="38">
        <f t="shared" si="25"/>
        <v>0</v>
      </c>
      <c r="L77" s="38">
        <f t="shared" si="25"/>
        <v>0</v>
      </c>
      <c r="M77" s="38">
        <f t="shared" si="25"/>
        <v>0</v>
      </c>
      <c r="N77" s="38">
        <f t="shared" si="25"/>
        <v>0</v>
      </c>
      <c r="O77" s="38">
        <f t="shared" si="25"/>
        <v>0</v>
      </c>
      <c r="P77" s="38">
        <f t="shared" si="25"/>
        <v>0</v>
      </c>
      <c r="Q77" s="38">
        <f t="shared" si="25"/>
        <v>0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0</v>
      </c>
      <c r="C78" s="37">
        <f>TrNavi_emi!C$8</f>
        <v>0</v>
      </c>
      <c r="D78" s="37">
        <f>TrNavi_emi!D$8</f>
        <v>0</v>
      </c>
      <c r="E78" s="37">
        <f>TrNavi_emi!E$8</f>
        <v>0</v>
      </c>
      <c r="F78" s="37">
        <f>TrNavi_emi!F$8</f>
        <v>0</v>
      </c>
      <c r="G78" s="37">
        <f>TrNavi_emi!G$8</f>
        <v>0</v>
      </c>
      <c r="H78" s="37">
        <f>TrNavi_emi!H$8</f>
        <v>0</v>
      </c>
      <c r="I78" s="37">
        <f>TrNavi_emi!I$8</f>
        <v>0</v>
      </c>
      <c r="J78" s="37">
        <f>TrNavi_emi!J$8</f>
        <v>0</v>
      </c>
      <c r="K78" s="37">
        <f>TrNavi_emi!K$8</f>
        <v>0</v>
      </c>
      <c r="L78" s="37">
        <f>TrNavi_emi!L$8</f>
        <v>0</v>
      </c>
      <c r="M78" s="37">
        <f>TrNavi_emi!M$8</f>
        <v>0</v>
      </c>
      <c r="N78" s="37">
        <f>TrNavi_emi!N$8</f>
        <v>0</v>
      </c>
      <c r="O78" s="37">
        <f>TrNavi_emi!O$8</f>
        <v>0</v>
      </c>
      <c r="P78" s="37">
        <f>TrNavi_emi!P$8</f>
        <v>0</v>
      </c>
      <c r="Q78" s="37">
        <f>TrNavi_emi!Q$8</f>
        <v>0</v>
      </c>
    </row>
    <row r="79" spans="1:17" ht="11.45" customHeight="1" x14ac:dyDescent="0.25">
      <c r="A79" s="15" t="str">
        <f>$A$27</f>
        <v>Inland waterways</v>
      </c>
      <c r="B79" s="36">
        <f>TrNavi_emi!B$9</f>
        <v>0</v>
      </c>
      <c r="C79" s="36">
        <f>TrNavi_emi!C$9</f>
        <v>0</v>
      </c>
      <c r="D79" s="36">
        <f>TrNavi_emi!D$9</f>
        <v>0</v>
      </c>
      <c r="E79" s="36">
        <f>TrNavi_emi!E$9</f>
        <v>0</v>
      </c>
      <c r="F79" s="36">
        <f>TrNavi_emi!F$9</f>
        <v>0</v>
      </c>
      <c r="G79" s="36">
        <f>TrNavi_emi!G$9</f>
        <v>0</v>
      </c>
      <c r="H79" s="36">
        <f>TrNavi_emi!H$9</f>
        <v>0</v>
      </c>
      <c r="I79" s="36">
        <f>TrNavi_emi!I$9</f>
        <v>0</v>
      </c>
      <c r="J79" s="36">
        <f>TrNavi_emi!J$9</f>
        <v>0</v>
      </c>
      <c r="K79" s="36">
        <f>TrNavi_emi!K$9</f>
        <v>0</v>
      </c>
      <c r="L79" s="36">
        <f>TrNavi_emi!L$9</f>
        <v>0</v>
      </c>
      <c r="M79" s="36">
        <f>TrNavi_emi!M$9</f>
        <v>0</v>
      </c>
      <c r="N79" s="36">
        <f>TrNavi_emi!N$9</f>
        <v>0</v>
      </c>
      <c r="O79" s="36">
        <f>TrNavi_emi!O$9</f>
        <v>0</v>
      </c>
      <c r="P79" s="36">
        <f>TrNavi_emi!P$9</f>
        <v>0</v>
      </c>
      <c r="Q79" s="36">
        <f>TrNavi_emi!Q$9</f>
        <v>0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0.41006672701367763</v>
      </c>
      <c r="C85" s="31">
        <f t="shared" si="27"/>
        <v>0.34592369643800702</v>
      </c>
      <c r="D85" s="31">
        <f t="shared" si="27"/>
        <v>0.40659049405310704</v>
      </c>
      <c r="E85" s="31">
        <f t="shared" si="27"/>
        <v>0.38802896930087177</v>
      </c>
      <c r="F85" s="31">
        <f t="shared" si="27"/>
        <v>0.40752066399751313</v>
      </c>
      <c r="G85" s="31">
        <f t="shared" si="27"/>
        <v>0.40524486852375313</v>
      </c>
      <c r="H85" s="31">
        <f t="shared" si="27"/>
        <v>0.41435704918251698</v>
      </c>
      <c r="I85" s="31">
        <f t="shared" si="27"/>
        <v>0.42166405338326596</v>
      </c>
      <c r="J85" s="31">
        <f t="shared" si="27"/>
        <v>0.43210342193369161</v>
      </c>
      <c r="K85" s="31">
        <f t="shared" si="27"/>
        <v>0.4531585249051801</v>
      </c>
      <c r="L85" s="31">
        <f t="shared" si="27"/>
        <v>0.442673539284416</v>
      </c>
      <c r="M85" s="31">
        <f t="shared" si="27"/>
        <v>0.4447478078588854</v>
      </c>
      <c r="N85" s="31">
        <f t="shared" si="27"/>
        <v>0.44523807777457597</v>
      </c>
      <c r="O85" s="31">
        <f t="shared" si="27"/>
        <v>0.45012176188082897</v>
      </c>
      <c r="P85" s="31">
        <f t="shared" si="27"/>
        <v>0.44615937593425681</v>
      </c>
      <c r="Q85" s="31">
        <f t="shared" si="27"/>
        <v>0.44274248501911112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1.171384479175097E-2</v>
      </c>
      <c r="C86" s="29">
        <f t="shared" si="28"/>
        <v>9.4759493573798037E-3</v>
      </c>
      <c r="D86" s="29">
        <f t="shared" si="28"/>
        <v>1.0450601924078233E-2</v>
      </c>
      <c r="E86" s="29">
        <f t="shared" si="28"/>
        <v>9.9089379738875032E-3</v>
      </c>
      <c r="F86" s="29">
        <f t="shared" si="28"/>
        <v>9.6623055372218967E-3</v>
      </c>
      <c r="G86" s="29">
        <f t="shared" si="28"/>
        <v>9.1476635542728744E-3</v>
      </c>
      <c r="H86" s="29">
        <f t="shared" si="28"/>
        <v>9.0328888926459374E-3</v>
      </c>
      <c r="I86" s="29">
        <f t="shared" si="28"/>
        <v>8.8596606261838497E-3</v>
      </c>
      <c r="J86" s="29">
        <f t="shared" si="28"/>
        <v>8.679958590561334E-3</v>
      </c>
      <c r="K86" s="29">
        <f t="shared" si="28"/>
        <v>8.8047340884718616E-3</v>
      </c>
      <c r="L86" s="29">
        <f t="shared" si="28"/>
        <v>8.6290391202778378E-3</v>
      </c>
      <c r="M86" s="29">
        <f t="shared" si="28"/>
        <v>8.4477342979521197E-3</v>
      </c>
      <c r="N86" s="29">
        <f t="shared" si="28"/>
        <v>8.5068655556453186E-3</v>
      </c>
      <c r="O86" s="29">
        <f t="shared" si="28"/>
        <v>8.5354153606001619E-3</v>
      </c>
      <c r="P86" s="29">
        <f t="shared" si="28"/>
        <v>8.4137441701278466E-3</v>
      </c>
      <c r="Q86" s="29">
        <f t="shared" si="28"/>
        <v>7.9442904016887358E-3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0.30947733877799083</v>
      </c>
      <c r="C87" s="29">
        <f t="shared" si="29"/>
        <v>0.2608122070392459</v>
      </c>
      <c r="D87" s="29">
        <f t="shared" si="29"/>
        <v>0.3064478410809468</v>
      </c>
      <c r="E87" s="29">
        <f t="shared" si="29"/>
        <v>0.28898676427384618</v>
      </c>
      <c r="F87" s="29">
        <f t="shared" si="29"/>
        <v>0.31338158371872255</v>
      </c>
      <c r="G87" s="29">
        <f t="shared" si="29"/>
        <v>0.31374036037186553</v>
      </c>
      <c r="H87" s="29">
        <f t="shared" si="29"/>
        <v>0.32271031870212663</v>
      </c>
      <c r="I87" s="29">
        <f t="shared" si="29"/>
        <v>0.33149443660795985</v>
      </c>
      <c r="J87" s="29">
        <f t="shared" si="29"/>
        <v>0.34388205003149708</v>
      </c>
      <c r="K87" s="29">
        <f t="shared" si="29"/>
        <v>0.36606433595986426</v>
      </c>
      <c r="L87" s="29">
        <f t="shared" si="29"/>
        <v>0.35617003490520377</v>
      </c>
      <c r="M87" s="29">
        <f t="shared" si="29"/>
        <v>0.35663626277213351</v>
      </c>
      <c r="N87" s="29">
        <f t="shared" si="29"/>
        <v>0.35522535999220223</v>
      </c>
      <c r="O87" s="29">
        <f t="shared" si="29"/>
        <v>0.35977755540348566</v>
      </c>
      <c r="P87" s="29">
        <f t="shared" si="29"/>
        <v>0.35812324107531246</v>
      </c>
      <c r="Q87" s="29">
        <f t="shared" si="29"/>
        <v>0.35344131283268859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8.887554344393582E-2</v>
      </c>
      <c r="C88" s="29">
        <f t="shared" si="30"/>
        <v>7.5635540041381316E-2</v>
      </c>
      <c r="D88" s="29">
        <f t="shared" si="30"/>
        <v>8.9692051048081992E-2</v>
      </c>
      <c r="E88" s="29">
        <f t="shared" si="30"/>
        <v>8.9133267053138093E-2</v>
      </c>
      <c r="F88" s="29">
        <f t="shared" si="30"/>
        <v>8.4476774741568686E-2</v>
      </c>
      <c r="G88" s="29">
        <f t="shared" si="30"/>
        <v>8.2356844597614706E-2</v>
      </c>
      <c r="H88" s="29">
        <f t="shared" si="30"/>
        <v>8.2613841587744416E-2</v>
      </c>
      <c r="I88" s="29">
        <f t="shared" si="30"/>
        <v>8.1309956149122231E-2</v>
      </c>
      <c r="J88" s="29">
        <f t="shared" si="30"/>
        <v>7.9541413311633238E-2</v>
      </c>
      <c r="K88" s="29">
        <f t="shared" si="30"/>
        <v>7.8289454856843937E-2</v>
      </c>
      <c r="L88" s="29">
        <f t="shared" si="30"/>
        <v>7.7874465258934392E-2</v>
      </c>
      <c r="M88" s="29">
        <f t="shared" si="30"/>
        <v>7.9663810788799763E-2</v>
      </c>
      <c r="N88" s="29">
        <f t="shared" si="30"/>
        <v>8.1505852226728417E-2</v>
      </c>
      <c r="O88" s="29">
        <f t="shared" si="30"/>
        <v>8.1808791116743163E-2</v>
      </c>
      <c r="P88" s="29">
        <f t="shared" si="30"/>
        <v>7.9622390688816463E-2</v>
      </c>
      <c r="Q88" s="29">
        <f t="shared" si="30"/>
        <v>8.1356881784733812E-2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0</v>
      </c>
      <c r="C89" s="30">
        <f t="shared" si="31"/>
        <v>0</v>
      </c>
      <c r="D89" s="30">
        <f t="shared" si="31"/>
        <v>0</v>
      </c>
      <c r="E89" s="30">
        <f t="shared" si="31"/>
        <v>0</v>
      </c>
      <c r="F89" s="30">
        <f t="shared" si="31"/>
        <v>0</v>
      </c>
      <c r="G89" s="30">
        <f t="shared" si="31"/>
        <v>0</v>
      </c>
      <c r="H89" s="30">
        <f t="shared" si="31"/>
        <v>0</v>
      </c>
      <c r="I89" s="30">
        <f t="shared" si="31"/>
        <v>0</v>
      </c>
      <c r="J89" s="30">
        <f t="shared" si="31"/>
        <v>0</v>
      </c>
      <c r="K89" s="30">
        <f t="shared" si="31"/>
        <v>0</v>
      </c>
      <c r="L89" s="30">
        <f t="shared" si="31"/>
        <v>0</v>
      </c>
      <c r="M89" s="30">
        <f t="shared" si="31"/>
        <v>0</v>
      </c>
      <c r="N89" s="30">
        <f t="shared" si="31"/>
        <v>0</v>
      </c>
      <c r="O89" s="30">
        <f t="shared" si="31"/>
        <v>0</v>
      </c>
      <c r="P89" s="30">
        <f t="shared" si="31"/>
        <v>0</v>
      </c>
      <c r="Q89" s="30">
        <f t="shared" si="31"/>
        <v>0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0</v>
      </c>
      <c r="C90" s="29">
        <f t="shared" si="32"/>
        <v>0</v>
      </c>
      <c r="D90" s="29">
        <f t="shared" si="32"/>
        <v>0</v>
      </c>
      <c r="E90" s="29">
        <f t="shared" si="32"/>
        <v>0</v>
      </c>
      <c r="F90" s="29">
        <f t="shared" si="32"/>
        <v>0</v>
      </c>
      <c r="G90" s="29">
        <f t="shared" si="32"/>
        <v>0</v>
      </c>
      <c r="H90" s="29">
        <f t="shared" si="32"/>
        <v>0</v>
      </c>
      <c r="I90" s="29">
        <f t="shared" si="32"/>
        <v>0</v>
      </c>
      <c r="J90" s="29">
        <f t="shared" si="32"/>
        <v>0</v>
      </c>
      <c r="K90" s="29">
        <f t="shared" si="32"/>
        <v>0</v>
      </c>
      <c r="L90" s="29">
        <f t="shared" si="32"/>
        <v>0</v>
      </c>
      <c r="M90" s="29">
        <f t="shared" si="32"/>
        <v>0</v>
      </c>
      <c r="N90" s="29">
        <f t="shared" si="32"/>
        <v>0</v>
      </c>
      <c r="O90" s="29">
        <f t="shared" si="32"/>
        <v>0</v>
      </c>
      <c r="P90" s="29">
        <f t="shared" si="32"/>
        <v>0</v>
      </c>
      <c r="Q90" s="29">
        <f t="shared" si="32"/>
        <v>0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0</v>
      </c>
      <c r="C91" s="29">
        <f t="shared" si="33"/>
        <v>0</v>
      </c>
      <c r="D91" s="29">
        <f t="shared" si="33"/>
        <v>0</v>
      </c>
      <c r="E91" s="29">
        <f t="shared" si="33"/>
        <v>0</v>
      </c>
      <c r="F91" s="29">
        <f t="shared" si="33"/>
        <v>0</v>
      </c>
      <c r="G91" s="29">
        <f t="shared" si="33"/>
        <v>0</v>
      </c>
      <c r="H91" s="29">
        <f t="shared" si="33"/>
        <v>0</v>
      </c>
      <c r="I91" s="29">
        <f t="shared" si="33"/>
        <v>0</v>
      </c>
      <c r="J91" s="29">
        <f t="shared" si="33"/>
        <v>0</v>
      </c>
      <c r="K91" s="29">
        <f t="shared" si="33"/>
        <v>0</v>
      </c>
      <c r="L91" s="29">
        <f t="shared" si="33"/>
        <v>0</v>
      </c>
      <c r="M91" s="29">
        <f t="shared" si="33"/>
        <v>0</v>
      </c>
      <c r="N91" s="29">
        <f t="shared" si="33"/>
        <v>0</v>
      </c>
      <c r="O91" s="29">
        <f t="shared" si="33"/>
        <v>0</v>
      </c>
      <c r="P91" s="29">
        <f t="shared" si="33"/>
        <v>0</v>
      </c>
      <c r="Q91" s="29">
        <f t="shared" si="33"/>
        <v>0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0</v>
      </c>
      <c r="C92" s="29">
        <f t="shared" si="34"/>
        <v>0</v>
      </c>
      <c r="D92" s="29">
        <f t="shared" si="34"/>
        <v>0</v>
      </c>
      <c r="E92" s="29">
        <f t="shared" si="34"/>
        <v>0</v>
      </c>
      <c r="F92" s="29">
        <f t="shared" si="34"/>
        <v>0</v>
      </c>
      <c r="G92" s="29">
        <f t="shared" si="34"/>
        <v>0</v>
      </c>
      <c r="H92" s="29">
        <f t="shared" si="34"/>
        <v>0</v>
      </c>
      <c r="I92" s="29">
        <f t="shared" si="34"/>
        <v>0</v>
      </c>
      <c r="J92" s="29">
        <f t="shared" si="34"/>
        <v>0</v>
      </c>
      <c r="K92" s="29">
        <f t="shared" si="34"/>
        <v>0</v>
      </c>
      <c r="L92" s="29">
        <f t="shared" si="34"/>
        <v>0</v>
      </c>
      <c r="M92" s="29">
        <f t="shared" si="34"/>
        <v>0</v>
      </c>
      <c r="N92" s="29">
        <f t="shared" si="34"/>
        <v>0</v>
      </c>
      <c r="O92" s="29">
        <f t="shared" si="34"/>
        <v>0</v>
      </c>
      <c r="P92" s="29">
        <f t="shared" si="34"/>
        <v>0</v>
      </c>
      <c r="Q92" s="29">
        <f t="shared" si="34"/>
        <v>0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0.58993327298632237</v>
      </c>
      <c r="C93" s="30">
        <f t="shared" si="35"/>
        <v>0.65407630356199298</v>
      </c>
      <c r="D93" s="30">
        <f t="shared" si="35"/>
        <v>0.5934095059468929</v>
      </c>
      <c r="E93" s="30">
        <f t="shared" si="35"/>
        <v>0.61197103069912828</v>
      </c>
      <c r="F93" s="30">
        <f t="shared" si="35"/>
        <v>0.59247933600248692</v>
      </c>
      <c r="G93" s="30">
        <f t="shared" si="35"/>
        <v>0.59475513147624681</v>
      </c>
      <c r="H93" s="30">
        <f t="shared" si="35"/>
        <v>0.58564295081748308</v>
      </c>
      <c r="I93" s="30">
        <f t="shared" si="35"/>
        <v>0.57833594661673404</v>
      </c>
      <c r="J93" s="30">
        <f t="shared" si="35"/>
        <v>0.56789657806630833</v>
      </c>
      <c r="K93" s="30">
        <f t="shared" si="35"/>
        <v>0.54684147509481995</v>
      </c>
      <c r="L93" s="30">
        <f t="shared" si="35"/>
        <v>0.557326460715584</v>
      </c>
      <c r="M93" s="30">
        <f t="shared" si="35"/>
        <v>0.55525219214111443</v>
      </c>
      <c r="N93" s="30">
        <f t="shared" si="35"/>
        <v>0.55476192222542386</v>
      </c>
      <c r="O93" s="30">
        <f t="shared" si="35"/>
        <v>0.54987823811917103</v>
      </c>
      <c r="P93" s="30">
        <f t="shared" si="35"/>
        <v>0.55384062406574319</v>
      </c>
      <c r="Q93" s="30">
        <f t="shared" si="35"/>
        <v>0.55725751498088893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0</v>
      </c>
      <c r="C94" s="29">
        <f t="shared" si="36"/>
        <v>0</v>
      </c>
      <c r="D94" s="29">
        <f t="shared" si="36"/>
        <v>0</v>
      </c>
      <c r="E94" s="29">
        <f t="shared" si="36"/>
        <v>0</v>
      </c>
      <c r="F94" s="29">
        <f t="shared" si="36"/>
        <v>0</v>
      </c>
      <c r="G94" s="29">
        <f t="shared" si="36"/>
        <v>0</v>
      </c>
      <c r="H94" s="29">
        <f t="shared" si="36"/>
        <v>0</v>
      </c>
      <c r="I94" s="29">
        <f t="shared" si="36"/>
        <v>0</v>
      </c>
      <c r="J94" s="29">
        <f t="shared" si="36"/>
        <v>0</v>
      </c>
      <c r="K94" s="29">
        <f t="shared" si="36"/>
        <v>0</v>
      </c>
      <c r="L94" s="29">
        <f t="shared" si="36"/>
        <v>0</v>
      </c>
      <c r="M94" s="29">
        <f t="shared" si="36"/>
        <v>0</v>
      </c>
      <c r="N94" s="29">
        <f t="shared" si="36"/>
        <v>0</v>
      </c>
      <c r="O94" s="29">
        <f t="shared" si="36"/>
        <v>0</v>
      </c>
      <c r="P94" s="29">
        <f t="shared" si="36"/>
        <v>0</v>
      </c>
      <c r="Q94" s="29">
        <f t="shared" si="36"/>
        <v>0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0.55296667996248461</v>
      </c>
      <c r="C95" s="29">
        <f t="shared" si="37"/>
        <v>0.61273085000045924</v>
      </c>
      <c r="D95" s="29">
        <f t="shared" si="37"/>
        <v>0.51365783346719684</v>
      </c>
      <c r="E95" s="29">
        <f t="shared" si="37"/>
        <v>0.49366552928522195</v>
      </c>
      <c r="F95" s="29">
        <f t="shared" si="37"/>
        <v>0.48884128391989984</v>
      </c>
      <c r="G95" s="29">
        <f t="shared" si="37"/>
        <v>0.50226294540789218</v>
      </c>
      <c r="H95" s="29">
        <f t="shared" si="37"/>
        <v>0.49297094529366547</v>
      </c>
      <c r="I95" s="29">
        <f t="shared" si="37"/>
        <v>0.48015253081877929</v>
      </c>
      <c r="J95" s="29">
        <f t="shared" si="37"/>
        <v>0.46467649994096222</v>
      </c>
      <c r="K95" s="29">
        <f t="shared" si="37"/>
        <v>0.45208222576692647</v>
      </c>
      <c r="L95" s="29">
        <f t="shared" si="37"/>
        <v>0.44838349271420386</v>
      </c>
      <c r="M95" s="29">
        <f t="shared" si="37"/>
        <v>0.44324596657061682</v>
      </c>
      <c r="N95" s="29">
        <f t="shared" si="37"/>
        <v>0.42139409419473989</v>
      </c>
      <c r="O95" s="29">
        <f t="shared" si="37"/>
        <v>0.38927099271332161</v>
      </c>
      <c r="P95" s="29">
        <f t="shared" si="37"/>
        <v>0.38330148876069636</v>
      </c>
      <c r="Q95" s="29">
        <f t="shared" si="37"/>
        <v>0.40196428307146642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3.6966593023837799E-2</v>
      </c>
      <c r="C96" s="29">
        <f t="shared" si="38"/>
        <v>4.1345453561533817E-2</v>
      </c>
      <c r="D96" s="29">
        <f t="shared" si="38"/>
        <v>7.9751672479696029E-2</v>
      </c>
      <c r="E96" s="29">
        <f t="shared" si="38"/>
        <v>0.11830550141390636</v>
      </c>
      <c r="F96" s="29">
        <f t="shared" si="38"/>
        <v>0.103638052082587</v>
      </c>
      <c r="G96" s="29">
        <f t="shared" si="38"/>
        <v>9.2492186068354632E-2</v>
      </c>
      <c r="H96" s="29">
        <f t="shared" si="38"/>
        <v>9.2672005523817644E-2</v>
      </c>
      <c r="I96" s="29">
        <f t="shared" si="38"/>
        <v>9.8183415797954712E-2</v>
      </c>
      <c r="J96" s="29">
        <f t="shared" si="38"/>
        <v>0.10322007812534612</v>
      </c>
      <c r="K96" s="29">
        <f t="shared" si="38"/>
        <v>9.4759249327893563E-2</v>
      </c>
      <c r="L96" s="29">
        <f t="shared" si="38"/>
        <v>0.10894296800138009</v>
      </c>
      <c r="M96" s="29">
        <f t="shared" si="38"/>
        <v>0.11200622557049765</v>
      </c>
      <c r="N96" s="29">
        <f t="shared" si="38"/>
        <v>0.13336782803068403</v>
      </c>
      <c r="O96" s="29">
        <f t="shared" si="38"/>
        <v>0.16060724540584939</v>
      </c>
      <c r="P96" s="29">
        <f t="shared" si="38"/>
        <v>0.17053913530504675</v>
      </c>
      <c r="Q96" s="29">
        <f t="shared" si="38"/>
        <v>0.15529323190942254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0.96382387973819283</v>
      </c>
      <c r="C98" s="31">
        <f t="shared" si="40"/>
        <v>0.96985604939731007</v>
      </c>
      <c r="D98" s="31">
        <f t="shared" si="40"/>
        <v>0.97324272451083471</v>
      </c>
      <c r="E98" s="31">
        <f t="shared" si="40"/>
        <v>0.9740389574056475</v>
      </c>
      <c r="F98" s="31">
        <f t="shared" si="40"/>
        <v>0.96730129565435874</v>
      </c>
      <c r="G98" s="31">
        <f t="shared" si="40"/>
        <v>0.97207779085806068</v>
      </c>
      <c r="H98" s="31">
        <f t="shared" si="40"/>
        <v>0.96493750532884004</v>
      </c>
      <c r="I98" s="31">
        <f t="shared" si="40"/>
        <v>0.96920212204706879</v>
      </c>
      <c r="J98" s="31">
        <f t="shared" si="40"/>
        <v>0.96993914097964062</v>
      </c>
      <c r="K98" s="31">
        <f t="shared" si="40"/>
        <v>0.95799173372970714</v>
      </c>
      <c r="L98" s="31">
        <f t="shared" si="40"/>
        <v>0.96648809088530574</v>
      </c>
      <c r="M98" s="31">
        <f t="shared" si="40"/>
        <v>0.97094538571252098</v>
      </c>
      <c r="N98" s="31">
        <f t="shared" si="40"/>
        <v>0.97066954096321412</v>
      </c>
      <c r="O98" s="31">
        <f t="shared" si="40"/>
        <v>0.95880976589845424</v>
      </c>
      <c r="P98" s="31">
        <f t="shared" si="40"/>
        <v>0.95478689669478578</v>
      </c>
      <c r="Q98" s="31">
        <f t="shared" si="40"/>
        <v>0.95564826030587868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0.10964278209547412</v>
      </c>
      <c r="C99" s="29">
        <f t="shared" si="41"/>
        <v>0.11168803016814588</v>
      </c>
      <c r="D99" s="29">
        <f t="shared" si="41"/>
        <v>0.11583788790723352</v>
      </c>
      <c r="E99" s="29">
        <f t="shared" si="41"/>
        <v>0.11094158099267561</v>
      </c>
      <c r="F99" s="29">
        <f t="shared" si="41"/>
        <v>0.12603745948546877</v>
      </c>
      <c r="G99" s="29">
        <f t="shared" si="41"/>
        <v>0.10866405259644059</v>
      </c>
      <c r="H99" s="29">
        <f t="shared" si="41"/>
        <v>0.11955160937644277</v>
      </c>
      <c r="I99" s="29">
        <f t="shared" si="41"/>
        <v>0.11562324923014528</v>
      </c>
      <c r="J99" s="29">
        <f t="shared" si="41"/>
        <v>0.11231464350152076</v>
      </c>
      <c r="K99" s="29">
        <f t="shared" si="41"/>
        <v>0.13811740482225168</v>
      </c>
      <c r="L99" s="29">
        <f t="shared" si="41"/>
        <v>0.12586382050075215</v>
      </c>
      <c r="M99" s="29">
        <f t="shared" si="41"/>
        <v>0.14431599582084756</v>
      </c>
      <c r="N99" s="29">
        <f t="shared" si="41"/>
        <v>0.15149589100793434</v>
      </c>
      <c r="O99" s="29">
        <f t="shared" si="41"/>
        <v>0.19382159146210556</v>
      </c>
      <c r="P99" s="29">
        <f t="shared" si="41"/>
        <v>0.21060399245747058</v>
      </c>
      <c r="Q99" s="29">
        <f t="shared" si="41"/>
        <v>0.20229172749317725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0.85418109764271877</v>
      </c>
      <c r="C100" s="29">
        <f t="shared" si="42"/>
        <v>0.85816801922916419</v>
      </c>
      <c r="D100" s="29">
        <f t="shared" si="42"/>
        <v>0.85740483660360123</v>
      </c>
      <c r="E100" s="29">
        <f t="shared" si="42"/>
        <v>0.86309737641297202</v>
      </c>
      <c r="F100" s="29">
        <f t="shared" si="42"/>
        <v>0.84126383616888989</v>
      </c>
      <c r="G100" s="29">
        <f t="shared" si="42"/>
        <v>0.86341373826162016</v>
      </c>
      <c r="H100" s="29">
        <f t="shared" si="42"/>
        <v>0.84538589595239721</v>
      </c>
      <c r="I100" s="29">
        <f t="shared" si="42"/>
        <v>0.85357887281692368</v>
      </c>
      <c r="J100" s="29">
        <f t="shared" si="42"/>
        <v>0.85762449747811986</v>
      </c>
      <c r="K100" s="29">
        <f t="shared" si="42"/>
        <v>0.81987432890745549</v>
      </c>
      <c r="L100" s="29">
        <f t="shared" si="42"/>
        <v>0.84062427038455367</v>
      </c>
      <c r="M100" s="29">
        <f t="shared" si="42"/>
        <v>0.82662938989167345</v>
      </c>
      <c r="N100" s="29">
        <f t="shared" si="42"/>
        <v>0.81917364995527986</v>
      </c>
      <c r="O100" s="29">
        <f t="shared" si="42"/>
        <v>0.76498817443634859</v>
      </c>
      <c r="P100" s="29">
        <f t="shared" si="42"/>
        <v>0.74418290423731537</v>
      </c>
      <c r="Q100" s="29">
        <f t="shared" si="42"/>
        <v>0.75335653281270143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0</v>
      </c>
      <c r="C101" s="30">
        <f t="shared" si="43"/>
        <v>0</v>
      </c>
      <c r="D101" s="30">
        <f t="shared" si="43"/>
        <v>0</v>
      </c>
      <c r="E101" s="30">
        <f t="shared" si="43"/>
        <v>0</v>
      </c>
      <c r="F101" s="30">
        <f t="shared" si="43"/>
        <v>0</v>
      </c>
      <c r="G101" s="30">
        <f t="shared" si="43"/>
        <v>0</v>
      </c>
      <c r="H101" s="30">
        <f t="shared" si="43"/>
        <v>0</v>
      </c>
      <c r="I101" s="30">
        <f t="shared" si="43"/>
        <v>0</v>
      </c>
      <c r="J101" s="30">
        <f t="shared" si="43"/>
        <v>0</v>
      </c>
      <c r="K101" s="30">
        <f t="shared" si="43"/>
        <v>0</v>
      </c>
      <c r="L101" s="30">
        <f t="shared" si="43"/>
        <v>0</v>
      </c>
      <c r="M101" s="30">
        <f t="shared" si="43"/>
        <v>0</v>
      </c>
      <c r="N101" s="30">
        <f t="shared" si="43"/>
        <v>0</v>
      </c>
      <c r="O101" s="30">
        <f t="shared" si="43"/>
        <v>0</v>
      </c>
      <c r="P101" s="30">
        <f t="shared" si="43"/>
        <v>0</v>
      </c>
      <c r="Q101" s="30">
        <f t="shared" si="43"/>
        <v>0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3.6176120261807179E-2</v>
      </c>
      <c r="C102" s="30">
        <f t="shared" si="44"/>
        <v>3.0143950602689873E-2</v>
      </c>
      <c r="D102" s="30">
        <f t="shared" si="44"/>
        <v>2.675727548916533E-2</v>
      </c>
      <c r="E102" s="30">
        <f t="shared" si="44"/>
        <v>2.5961042594352453E-2</v>
      </c>
      <c r="F102" s="30">
        <f t="shared" si="44"/>
        <v>3.2698704345641198E-2</v>
      </c>
      <c r="G102" s="30">
        <f t="shared" si="44"/>
        <v>2.7922209141939266E-2</v>
      </c>
      <c r="H102" s="30">
        <f t="shared" si="44"/>
        <v>3.5062494671159967E-2</v>
      </c>
      <c r="I102" s="30">
        <f t="shared" si="44"/>
        <v>3.0797877952931152E-2</v>
      </c>
      <c r="J102" s="30">
        <f t="shared" si="44"/>
        <v>3.0060859020359338E-2</v>
      </c>
      <c r="K102" s="30">
        <f t="shared" si="44"/>
        <v>4.2008266270292791E-2</v>
      </c>
      <c r="L102" s="30">
        <f t="shared" si="44"/>
        <v>3.3511909114694309E-2</v>
      </c>
      <c r="M102" s="30">
        <f t="shared" si="44"/>
        <v>2.9054614287479113E-2</v>
      </c>
      <c r="N102" s="30">
        <f t="shared" si="44"/>
        <v>2.9330459036785904E-2</v>
      </c>
      <c r="O102" s="30">
        <f t="shared" si="44"/>
        <v>4.119023410154584E-2</v>
      </c>
      <c r="P102" s="30">
        <f t="shared" si="44"/>
        <v>4.5213103305214226E-2</v>
      </c>
      <c r="Q102" s="30">
        <f t="shared" si="44"/>
        <v>4.4351739694121366E-2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2.8165115718807376E-2</v>
      </c>
      <c r="C103" s="29">
        <f t="shared" si="45"/>
        <v>2.2249843335842165E-2</v>
      </c>
      <c r="D103" s="29">
        <f t="shared" si="45"/>
        <v>1.947987330669693E-2</v>
      </c>
      <c r="E103" s="29">
        <f t="shared" si="45"/>
        <v>1.9659987981270485E-2</v>
      </c>
      <c r="F103" s="29">
        <f t="shared" si="45"/>
        <v>2.4219141855421528E-2</v>
      </c>
      <c r="G103" s="29">
        <f t="shared" si="45"/>
        <v>2.1845815315009117E-2</v>
      </c>
      <c r="H103" s="29">
        <f t="shared" si="45"/>
        <v>2.4720530383974544E-2</v>
      </c>
      <c r="I103" s="29">
        <f t="shared" si="45"/>
        <v>2.1927447879720823E-2</v>
      </c>
      <c r="J103" s="29">
        <f t="shared" si="45"/>
        <v>2.22631491972996E-2</v>
      </c>
      <c r="K103" s="29">
        <f t="shared" si="45"/>
        <v>3.2524417562722251E-2</v>
      </c>
      <c r="L103" s="29">
        <f t="shared" si="45"/>
        <v>2.4105094835323602E-2</v>
      </c>
      <c r="M103" s="29">
        <f t="shared" si="45"/>
        <v>1.9349828659582978E-2</v>
      </c>
      <c r="N103" s="29">
        <f t="shared" si="45"/>
        <v>1.7987938141999331E-2</v>
      </c>
      <c r="O103" s="29">
        <f t="shared" si="45"/>
        <v>2.3436483389864211E-2</v>
      </c>
      <c r="P103" s="29">
        <f t="shared" si="45"/>
        <v>2.5369506067721582E-2</v>
      </c>
      <c r="Q103" s="29">
        <f t="shared" si="45"/>
        <v>2.3412359499797263E-2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8.0110045429998052E-3</v>
      </c>
      <c r="C104" s="29">
        <f t="shared" si="46"/>
        <v>7.8941072668477098E-3</v>
      </c>
      <c r="D104" s="29">
        <f t="shared" si="46"/>
        <v>7.2774021824684012E-3</v>
      </c>
      <c r="E104" s="29">
        <f t="shared" si="46"/>
        <v>6.3010546130819692E-3</v>
      </c>
      <c r="F104" s="29">
        <f t="shared" si="46"/>
        <v>8.4795624902196734E-3</v>
      </c>
      <c r="G104" s="29">
        <f t="shared" si="46"/>
        <v>6.0763938269301505E-3</v>
      </c>
      <c r="H104" s="29">
        <f t="shared" si="46"/>
        <v>1.0341964287185422E-2</v>
      </c>
      <c r="I104" s="29">
        <f t="shared" si="46"/>
        <v>8.8704300732103288E-3</v>
      </c>
      <c r="J104" s="29">
        <f t="shared" si="46"/>
        <v>7.7977098230597392E-3</v>
      </c>
      <c r="K104" s="29">
        <f t="shared" si="46"/>
        <v>9.4838487075705417E-3</v>
      </c>
      <c r="L104" s="29">
        <f t="shared" si="46"/>
        <v>9.4068142793707118E-3</v>
      </c>
      <c r="M104" s="29">
        <f t="shared" si="46"/>
        <v>9.7047856278961384E-3</v>
      </c>
      <c r="N104" s="29">
        <f t="shared" si="46"/>
        <v>1.1342520894786571E-2</v>
      </c>
      <c r="O104" s="29">
        <f t="shared" si="46"/>
        <v>1.7753750711681632E-2</v>
      </c>
      <c r="P104" s="29">
        <f t="shared" si="46"/>
        <v>1.9843597237492641E-2</v>
      </c>
      <c r="Q104" s="29">
        <f t="shared" si="46"/>
        <v>2.0939380194324096E-2</v>
      </c>
    </row>
    <row r="105" spans="1:17" ht="11.45" customHeight="1" x14ac:dyDescent="0.25">
      <c r="A105" s="19" t="s">
        <v>32</v>
      </c>
      <c r="B105" s="30">
        <f t="shared" ref="B105:Q105" si="47">IF(B25=0,0,B25/B$17)</f>
        <v>0</v>
      </c>
      <c r="C105" s="30">
        <f t="shared" si="47"/>
        <v>0</v>
      </c>
      <c r="D105" s="30">
        <f t="shared" si="47"/>
        <v>0</v>
      </c>
      <c r="E105" s="30">
        <f t="shared" si="47"/>
        <v>0</v>
      </c>
      <c r="F105" s="30">
        <f t="shared" si="47"/>
        <v>0</v>
      </c>
      <c r="G105" s="30">
        <f t="shared" si="47"/>
        <v>0</v>
      </c>
      <c r="H105" s="30">
        <f t="shared" si="47"/>
        <v>0</v>
      </c>
      <c r="I105" s="30">
        <f t="shared" si="47"/>
        <v>0</v>
      </c>
      <c r="J105" s="30">
        <f t="shared" si="47"/>
        <v>0</v>
      </c>
      <c r="K105" s="30">
        <f t="shared" si="47"/>
        <v>0</v>
      </c>
      <c r="L105" s="30">
        <f t="shared" si="47"/>
        <v>0</v>
      </c>
      <c r="M105" s="30">
        <f t="shared" si="47"/>
        <v>0</v>
      </c>
      <c r="N105" s="30">
        <f t="shared" si="47"/>
        <v>0</v>
      </c>
      <c r="O105" s="30">
        <f t="shared" si="47"/>
        <v>0</v>
      </c>
      <c r="P105" s="30">
        <f t="shared" si="47"/>
        <v>0</v>
      </c>
      <c r="Q105" s="30">
        <f t="shared" si="47"/>
        <v>0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0</v>
      </c>
      <c r="C106" s="29">
        <f t="shared" si="48"/>
        <v>0</v>
      </c>
      <c r="D106" s="29">
        <f t="shared" si="48"/>
        <v>0</v>
      </c>
      <c r="E106" s="29">
        <f t="shared" si="48"/>
        <v>0</v>
      </c>
      <c r="F106" s="29">
        <f t="shared" si="48"/>
        <v>0</v>
      </c>
      <c r="G106" s="29">
        <f t="shared" si="48"/>
        <v>0</v>
      </c>
      <c r="H106" s="29">
        <f t="shared" si="48"/>
        <v>0</v>
      </c>
      <c r="I106" s="29">
        <f t="shared" si="48"/>
        <v>0</v>
      </c>
      <c r="J106" s="29">
        <f t="shared" si="48"/>
        <v>0</v>
      </c>
      <c r="K106" s="29">
        <f t="shared" si="48"/>
        <v>0</v>
      </c>
      <c r="L106" s="29">
        <f t="shared" si="48"/>
        <v>0</v>
      </c>
      <c r="M106" s="29">
        <f t="shared" si="48"/>
        <v>0</v>
      </c>
      <c r="N106" s="29">
        <f t="shared" si="48"/>
        <v>0</v>
      </c>
      <c r="O106" s="29">
        <f t="shared" si="48"/>
        <v>0</v>
      </c>
      <c r="P106" s="29">
        <f t="shared" si="48"/>
        <v>0</v>
      </c>
      <c r="Q106" s="29">
        <f t="shared" si="48"/>
        <v>0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0</v>
      </c>
      <c r="C107" s="28">
        <f t="shared" si="49"/>
        <v>0</v>
      </c>
      <c r="D107" s="28">
        <f t="shared" si="49"/>
        <v>0</v>
      </c>
      <c r="E107" s="28">
        <f t="shared" si="49"/>
        <v>0</v>
      </c>
      <c r="F107" s="28">
        <f t="shared" si="49"/>
        <v>0</v>
      </c>
      <c r="G107" s="28">
        <f t="shared" si="49"/>
        <v>0</v>
      </c>
      <c r="H107" s="28">
        <f t="shared" si="49"/>
        <v>0</v>
      </c>
      <c r="I107" s="28">
        <f t="shared" si="49"/>
        <v>0</v>
      </c>
      <c r="J107" s="28">
        <f t="shared" si="49"/>
        <v>0</v>
      </c>
      <c r="K107" s="28">
        <f t="shared" si="49"/>
        <v>0</v>
      </c>
      <c r="L107" s="28">
        <f t="shared" si="49"/>
        <v>0</v>
      </c>
      <c r="M107" s="28">
        <f t="shared" si="49"/>
        <v>0</v>
      </c>
      <c r="N107" s="28">
        <f t="shared" si="49"/>
        <v>0</v>
      </c>
      <c r="O107" s="28">
        <f t="shared" si="49"/>
        <v>0</v>
      </c>
      <c r="P107" s="28">
        <f t="shared" si="49"/>
        <v>0</v>
      </c>
      <c r="Q107" s="28">
        <f t="shared" si="49"/>
        <v>0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0.72037892246173829</v>
      </c>
      <c r="C110" s="32">
        <f t="shared" si="51"/>
        <v>0.74290868574831559</v>
      </c>
      <c r="D110" s="32">
        <f t="shared" si="51"/>
        <v>0.74816465684048183</v>
      </c>
      <c r="E110" s="32">
        <f t="shared" si="51"/>
        <v>0.75688052339603384</v>
      </c>
      <c r="F110" s="32">
        <f t="shared" si="51"/>
        <v>0.76309135989187471</v>
      </c>
      <c r="G110" s="32">
        <f t="shared" si="51"/>
        <v>0.76221048948386161</v>
      </c>
      <c r="H110" s="32">
        <f t="shared" si="51"/>
        <v>0.78744440875629051</v>
      </c>
      <c r="I110" s="32">
        <f t="shared" si="51"/>
        <v>0.78779525006979423</v>
      </c>
      <c r="J110" s="32">
        <f t="shared" si="51"/>
        <v>0.78577138508476252</v>
      </c>
      <c r="K110" s="32">
        <f t="shared" si="51"/>
        <v>0.79732177248325908</v>
      </c>
      <c r="L110" s="32">
        <f t="shared" si="51"/>
        <v>0.79495780356404544</v>
      </c>
      <c r="M110" s="32">
        <f t="shared" si="51"/>
        <v>0.8091195952201472</v>
      </c>
      <c r="N110" s="32">
        <f t="shared" si="51"/>
        <v>0.81933613532475291</v>
      </c>
      <c r="O110" s="32">
        <f t="shared" si="51"/>
        <v>0.83786281190022005</v>
      </c>
      <c r="P110" s="32">
        <f t="shared" si="51"/>
        <v>0.84890608596870243</v>
      </c>
      <c r="Q110" s="32">
        <f t="shared" si="51"/>
        <v>0.84882507067181201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0.40570628595683278</v>
      </c>
      <c r="C111" s="31">
        <f t="shared" si="52"/>
        <v>0.3956599408849803</v>
      </c>
      <c r="D111" s="31">
        <f t="shared" si="52"/>
        <v>0.4073106148022056</v>
      </c>
      <c r="E111" s="31">
        <f t="shared" si="52"/>
        <v>0.41318026000164193</v>
      </c>
      <c r="F111" s="31">
        <f t="shared" si="52"/>
        <v>0.45381903638548321</v>
      </c>
      <c r="G111" s="31">
        <f t="shared" si="52"/>
        <v>0.45869252371992492</v>
      </c>
      <c r="H111" s="31">
        <f t="shared" si="52"/>
        <v>0.47774404309765306</v>
      </c>
      <c r="I111" s="31">
        <f t="shared" si="52"/>
        <v>0.50017181874340988</v>
      </c>
      <c r="J111" s="31">
        <f t="shared" si="52"/>
        <v>0.5067916764283501</v>
      </c>
      <c r="K111" s="31">
        <f t="shared" si="52"/>
        <v>0.53479367803342104</v>
      </c>
      <c r="L111" s="31">
        <f t="shared" si="52"/>
        <v>0.53102235849445478</v>
      </c>
      <c r="M111" s="31">
        <f t="shared" si="52"/>
        <v>0.52158736374680348</v>
      </c>
      <c r="N111" s="31">
        <f t="shared" si="52"/>
        <v>0.53727924795286375</v>
      </c>
      <c r="O111" s="31">
        <f t="shared" si="52"/>
        <v>0.55888057101582178</v>
      </c>
      <c r="P111" s="31">
        <f t="shared" si="52"/>
        <v>0.56581004728275519</v>
      </c>
      <c r="Q111" s="31">
        <f t="shared" si="52"/>
        <v>0.57133587906547911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6.6234866385586795E-3</v>
      </c>
      <c r="C112" s="29">
        <f t="shared" si="53"/>
        <v>6.0116751814668799E-3</v>
      </c>
      <c r="D112" s="29">
        <f t="shared" si="53"/>
        <v>5.9743817655527678E-3</v>
      </c>
      <c r="E112" s="29">
        <f t="shared" si="53"/>
        <v>5.6905239481711096E-3</v>
      </c>
      <c r="F112" s="29">
        <f t="shared" si="53"/>
        <v>5.6282507557002094E-3</v>
      </c>
      <c r="G112" s="29">
        <f t="shared" si="53"/>
        <v>5.4738348597422899E-3</v>
      </c>
      <c r="H112" s="29">
        <f t="shared" si="53"/>
        <v>5.3991641638472584E-3</v>
      </c>
      <c r="I112" s="29">
        <f t="shared" si="53"/>
        <v>5.2443127361382113E-3</v>
      </c>
      <c r="J112" s="29">
        <f t="shared" si="53"/>
        <v>5.1855791515518579E-3</v>
      </c>
      <c r="K112" s="29">
        <f t="shared" si="53"/>
        <v>5.2054796518697915E-3</v>
      </c>
      <c r="L112" s="29">
        <f t="shared" si="53"/>
        <v>4.9947289350465206E-3</v>
      </c>
      <c r="M112" s="29">
        <f t="shared" si="53"/>
        <v>4.838697417252822E-3</v>
      </c>
      <c r="N112" s="29">
        <f t="shared" si="53"/>
        <v>5.3446942787831559E-3</v>
      </c>
      <c r="O112" s="29">
        <f t="shared" si="53"/>
        <v>5.8183146095505418E-3</v>
      </c>
      <c r="P112" s="29">
        <f t="shared" si="53"/>
        <v>6.0213929243576984E-3</v>
      </c>
      <c r="Q112" s="29">
        <f t="shared" si="53"/>
        <v>5.6478940390946673E-3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0.29083607972154601</v>
      </c>
      <c r="C113" s="29">
        <f t="shared" si="54"/>
        <v>0.28674121986325929</v>
      </c>
      <c r="D113" s="29">
        <f t="shared" si="54"/>
        <v>0.2992719507823704</v>
      </c>
      <c r="E113" s="29">
        <f t="shared" si="54"/>
        <v>0.30581566570000407</v>
      </c>
      <c r="F113" s="29">
        <f t="shared" si="54"/>
        <v>0.3411685343164525</v>
      </c>
      <c r="G113" s="29">
        <f t="shared" si="54"/>
        <v>0.35622158772171519</v>
      </c>
      <c r="H113" s="29">
        <f t="shared" si="54"/>
        <v>0.37422878550136529</v>
      </c>
      <c r="I113" s="29">
        <f t="shared" si="54"/>
        <v>0.39576865977066455</v>
      </c>
      <c r="J113" s="29">
        <f t="shared" si="54"/>
        <v>0.40748135473209046</v>
      </c>
      <c r="K113" s="29">
        <f t="shared" si="54"/>
        <v>0.43125920007610913</v>
      </c>
      <c r="L113" s="29">
        <f t="shared" si="54"/>
        <v>0.43097958262119618</v>
      </c>
      <c r="M113" s="29">
        <f t="shared" si="54"/>
        <v>0.42293951840393157</v>
      </c>
      <c r="N113" s="29">
        <f t="shared" si="54"/>
        <v>0.43901161076160616</v>
      </c>
      <c r="O113" s="29">
        <f t="shared" si="54"/>
        <v>0.459338707605976</v>
      </c>
      <c r="P113" s="29">
        <f t="shared" si="54"/>
        <v>0.46435434225033978</v>
      </c>
      <c r="Q113" s="29">
        <f t="shared" si="54"/>
        <v>0.46271802805060125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0.10824671959672809</v>
      </c>
      <c r="C114" s="29">
        <f t="shared" si="55"/>
        <v>0.10290704584025408</v>
      </c>
      <c r="D114" s="29">
        <f t="shared" si="55"/>
        <v>0.10206428225428242</v>
      </c>
      <c r="E114" s="29">
        <f t="shared" si="55"/>
        <v>0.10167407035346673</v>
      </c>
      <c r="F114" s="29">
        <f t="shared" si="55"/>
        <v>0.10702225131333054</v>
      </c>
      <c r="G114" s="29">
        <f t="shared" si="55"/>
        <v>9.6997101138467434E-2</v>
      </c>
      <c r="H114" s="29">
        <f t="shared" si="55"/>
        <v>9.8116093432440515E-2</v>
      </c>
      <c r="I114" s="29">
        <f t="shared" si="55"/>
        <v>9.9158846236607021E-2</v>
      </c>
      <c r="J114" s="29">
        <f t="shared" si="55"/>
        <v>9.4124742544707887E-2</v>
      </c>
      <c r="K114" s="29">
        <f t="shared" si="55"/>
        <v>9.8328998305442145E-2</v>
      </c>
      <c r="L114" s="29">
        <f t="shared" si="55"/>
        <v>9.5048046938212033E-2</v>
      </c>
      <c r="M114" s="29">
        <f t="shared" si="55"/>
        <v>9.3809147925619105E-2</v>
      </c>
      <c r="N114" s="29">
        <f t="shared" si="55"/>
        <v>9.2922942912474549E-2</v>
      </c>
      <c r="O114" s="29">
        <f t="shared" si="55"/>
        <v>9.3723548800295223E-2</v>
      </c>
      <c r="P114" s="29">
        <f t="shared" si="55"/>
        <v>9.543431210805782E-2</v>
      </c>
      <c r="Q114" s="29">
        <f t="shared" si="55"/>
        <v>0.10296995697578326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0</v>
      </c>
      <c r="C115" s="30">
        <f t="shared" si="56"/>
        <v>0</v>
      </c>
      <c r="D115" s="30">
        <f t="shared" si="56"/>
        <v>0</v>
      </c>
      <c r="E115" s="30">
        <f t="shared" si="56"/>
        <v>0</v>
      </c>
      <c r="F115" s="30">
        <f t="shared" si="56"/>
        <v>0</v>
      </c>
      <c r="G115" s="30">
        <f t="shared" si="56"/>
        <v>0</v>
      </c>
      <c r="H115" s="30">
        <f t="shared" si="56"/>
        <v>0</v>
      </c>
      <c r="I115" s="30">
        <f t="shared" si="56"/>
        <v>0</v>
      </c>
      <c r="J115" s="30">
        <f t="shared" si="56"/>
        <v>0</v>
      </c>
      <c r="K115" s="30">
        <f t="shared" si="56"/>
        <v>0</v>
      </c>
      <c r="L115" s="30">
        <f t="shared" si="56"/>
        <v>0</v>
      </c>
      <c r="M115" s="30">
        <f t="shared" si="56"/>
        <v>0</v>
      </c>
      <c r="N115" s="30">
        <f t="shared" si="56"/>
        <v>0</v>
      </c>
      <c r="O115" s="30">
        <f t="shared" si="56"/>
        <v>0</v>
      </c>
      <c r="P115" s="30">
        <f t="shared" si="56"/>
        <v>0</v>
      </c>
      <c r="Q115" s="30">
        <f t="shared" si="56"/>
        <v>0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0</v>
      </c>
      <c r="C116" s="29">
        <f t="shared" si="57"/>
        <v>0</v>
      </c>
      <c r="D116" s="29">
        <f t="shared" si="57"/>
        <v>0</v>
      </c>
      <c r="E116" s="29">
        <f t="shared" si="57"/>
        <v>0</v>
      </c>
      <c r="F116" s="29">
        <f t="shared" si="57"/>
        <v>0</v>
      </c>
      <c r="G116" s="29">
        <f t="shared" si="57"/>
        <v>0</v>
      </c>
      <c r="H116" s="29">
        <f t="shared" si="57"/>
        <v>0</v>
      </c>
      <c r="I116" s="29">
        <f t="shared" si="57"/>
        <v>0</v>
      </c>
      <c r="J116" s="29">
        <f t="shared" si="57"/>
        <v>0</v>
      </c>
      <c r="K116" s="29">
        <f t="shared" si="57"/>
        <v>0</v>
      </c>
      <c r="L116" s="29">
        <f t="shared" si="57"/>
        <v>0</v>
      </c>
      <c r="M116" s="29">
        <f t="shared" si="57"/>
        <v>0</v>
      </c>
      <c r="N116" s="29">
        <f t="shared" si="57"/>
        <v>0</v>
      </c>
      <c r="O116" s="29">
        <f t="shared" si="57"/>
        <v>0</v>
      </c>
      <c r="P116" s="29">
        <f t="shared" si="57"/>
        <v>0</v>
      </c>
      <c r="Q116" s="29">
        <f t="shared" si="57"/>
        <v>0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0</v>
      </c>
      <c r="C117" s="29">
        <f t="shared" si="58"/>
        <v>0</v>
      </c>
      <c r="D117" s="29">
        <f t="shared" si="58"/>
        <v>0</v>
      </c>
      <c r="E117" s="29">
        <f t="shared" si="58"/>
        <v>0</v>
      </c>
      <c r="F117" s="29">
        <f t="shared" si="58"/>
        <v>0</v>
      </c>
      <c r="G117" s="29">
        <f t="shared" si="58"/>
        <v>0</v>
      </c>
      <c r="H117" s="29">
        <f t="shared" si="58"/>
        <v>0</v>
      </c>
      <c r="I117" s="29">
        <f t="shared" si="58"/>
        <v>0</v>
      </c>
      <c r="J117" s="29">
        <f t="shared" si="58"/>
        <v>0</v>
      </c>
      <c r="K117" s="29">
        <f t="shared" si="58"/>
        <v>0</v>
      </c>
      <c r="L117" s="29">
        <f t="shared" si="58"/>
        <v>0</v>
      </c>
      <c r="M117" s="29">
        <f t="shared" si="58"/>
        <v>0</v>
      </c>
      <c r="N117" s="29">
        <f t="shared" si="58"/>
        <v>0</v>
      </c>
      <c r="O117" s="29">
        <f t="shared" si="58"/>
        <v>0</v>
      </c>
      <c r="P117" s="29">
        <f t="shared" si="58"/>
        <v>0</v>
      </c>
      <c r="Q117" s="29">
        <f t="shared" si="58"/>
        <v>0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0</v>
      </c>
      <c r="C118" s="29">
        <f t="shared" si="59"/>
        <v>0</v>
      </c>
      <c r="D118" s="29">
        <f t="shared" si="59"/>
        <v>0</v>
      </c>
      <c r="E118" s="29">
        <f t="shared" si="59"/>
        <v>0</v>
      </c>
      <c r="F118" s="29">
        <f t="shared" si="59"/>
        <v>0</v>
      </c>
      <c r="G118" s="29">
        <f t="shared" si="59"/>
        <v>0</v>
      </c>
      <c r="H118" s="29">
        <f t="shared" si="59"/>
        <v>0</v>
      </c>
      <c r="I118" s="29">
        <f t="shared" si="59"/>
        <v>0</v>
      </c>
      <c r="J118" s="29">
        <f t="shared" si="59"/>
        <v>0</v>
      </c>
      <c r="K118" s="29">
        <f t="shared" si="59"/>
        <v>0</v>
      </c>
      <c r="L118" s="29">
        <f t="shared" si="59"/>
        <v>0</v>
      </c>
      <c r="M118" s="29">
        <f t="shared" si="59"/>
        <v>0</v>
      </c>
      <c r="N118" s="29">
        <f t="shared" si="59"/>
        <v>0</v>
      </c>
      <c r="O118" s="29">
        <f t="shared" si="59"/>
        <v>0</v>
      </c>
      <c r="P118" s="29">
        <f t="shared" si="59"/>
        <v>0</v>
      </c>
      <c r="Q118" s="29">
        <f t="shared" si="59"/>
        <v>0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0.31467263650490546</v>
      </c>
      <c r="C119" s="30">
        <f t="shared" si="60"/>
        <v>0.34724874486333535</v>
      </c>
      <c r="D119" s="30">
        <f t="shared" si="60"/>
        <v>0.34085404203827629</v>
      </c>
      <c r="E119" s="30">
        <f t="shared" si="60"/>
        <v>0.34370026339439197</v>
      </c>
      <c r="F119" s="30">
        <f t="shared" si="60"/>
        <v>0.30927232350639144</v>
      </c>
      <c r="G119" s="30">
        <f t="shared" si="60"/>
        <v>0.30351796576393675</v>
      </c>
      <c r="H119" s="30">
        <f t="shared" si="60"/>
        <v>0.30970036565863734</v>
      </c>
      <c r="I119" s="30">
        <f t="shared" si="60"/>
        <v>0.2876234313263844</v>
      </c>
      <c r="J119" s="30">
        <f t="shared" si="60"/>
        <v>0.27897970865641247</v>
      </c>
      <c r="K119" s="30">
        <f t="shared" si="60"/>
        <v>0.26252809444983805</v>
      </c>
      <c r="L119" s="30">
        <f t="shared" si="60"/>
        <v>0.26393544506959071</v>
      </c>
      <c r="M119" s="30">
        <f t="shared" si="60"/>
        <v>0.28753223147334367</v>
      </c>
      <c r="N119" s="30">
        <f t="shared" si="60"/>
        <v>0.28205688737188916</v>
      </c>
      <c r="O119" s="30">
        <f t="shared" si="60"/>
        <v>0.27898224088439821</v>
      </c>
      <c r="P119" s="30">
        <f t="shared" si="60"/>
        <v>0.28309603868594713</v>
      </c>
      <c r="Q119" s="30">
        <f t="shared" si="60"/>
        <v>0.27748919160633279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0</v>
      </c>
      <c r="C120" s="29">
        <f t="shared" si="61"/>
        <v>0</v>
      </c>
      <c r="D120" s="29">
        <f t="shared" si="61"/>
        <v>0</v>
      </c>
      <c r="E120" s="29">
        <f t="shared" si="61"/>
        <v>0</v>
      </c>
      <c r="F120" s="29">
        <f t="shared" si="61"/>
        <v>0</v>
      </c>
      <c r="G120" s="29">
        <f t="shared" si="61"/>
        <v>0</v>
      </c>
      <c r="H120" s="29">
        <f t="shared" si="61"/>
        <v>0</v>
      </c>
      <c r="I120" s="29">
        <f t="shared" si="61"/>
        <v>0</v>
      </c>
      <c r="J120" s="29">
        <f t="shared" si="61"/>
        <v>0</v>
      </c>
      <c r="K120" s="29">
        <f t="shared" si="61"/>
        <v>0</v>
      </c>
      <c r="L120" s="29">
        <f t="shared" si="61"/>
        <v>0</v>
      </c>
      <c r="M120" s="29">
        <f t="shared" si="61"/>
        <v>0</v>
      </c>
      <c r="N120" s="29">
        <f t="shared" si="61"/>
        <v>0</v>
      </c>
      <c r="O120" s="29">
        <f t="shared" si="61"/>
        <v>0</v>
      </c>
      <c r="P120" s="29">
        <f t="shared" si="61"/>
        <v>0</v>
      </c>
      <c r="Q120" s="29">
        <f t="shared" si="61"/>
        <v>0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0.28134645783307616</v>
      </c>
      <c r="C121" s="29">
        <f t="shared" si="62"/>
        <v>0.31419081616564687</v>
      </c>
      <c r="D121" s="29">
        <f t="shared" si="62"/>
        <v>0.28170683109066674</v>
      </c>
      <c r="E121" s="29">
        <f t="shared" si="62"/>
        <v>0.25824955337254063</v>
      </c>
      <c r="F121" s="29">
        <f t="shared" si="62"/>
        <v>0.249107668555684</v>
      </c>
      <c r="G121" s="29">
        <f t="shared" si="62"/>
        <v>0.24413301788504402</v>
      </c>
      <c r="H121" s="29">
        <f t="shared" si="62"/>
        <v>0.24643102645863699</v>
      </c>
      <c r="I121" s="29">
        <f t="shared" si="62"/>
        <v>0.22591255203984378</v>
      </c>
      <c r="J121" s="29">
        <f t="shared" si="62"/>
        <v>0.21558724914499552</v>
      </c>
      <c r="K121" s="29">
        <f t="shared" si="62"/>
        <v>0.20583405819735082</v>
      </c>
      <c r="L121" s="29">
        <f t="shared" si="62"/>
        <v>0.20209323586032221</v>
      </c>
      <c r="M121" s="29">
        <f t="shared" si="62"/>
        <v>0.2203104037526529</v>
      </c>
      <c r="N121" s="29">
        <f t="shared" si="62"/>
        <v>0.20884310070462381</v>
      </c>
      <c r="O121" s="29">
        <f t="shared" si="62"/>
        <v>0.18979604640957967</v>
      </c>
      <c r="P121" s="29">
        <f t="shared" si="62"/>
        <v>0.18494216665590527</v>
      </c>
      <c r="Q121" s="29">
        <f t="shared" si="62"/>
        <v>0.19062873052703175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3.3326178671829333E-2</v>
      </c>
      <c r="C122" s="29">
        <f t="shared" si="63"/>
        <v>3.3057928697688449E-2</v>
      </c>
      <c r="D122" s="29">
        <f t="shared" si="63"/>
        <v>5.9147210947609531E-2</v>
      </c>
      <c r="E122" s="29">
        <f t="shared" si="63"/>
        <v>8.5450710021851312E-2</v>
      </c>
      <c r="F122" s="29">
        <f t="shared" si="63"/>
        <v>6.016465495070742E-2</v>
      </c>
      <c r="G122" s="29">
        <f t="shared" si="63"/>
        <v>5.9384947878892674E-2</v>
      </c>
      <c r="H122" s="29">
        <f t="shared" si="63"/>
        <v>6.3269339200000371E-2</v>
      </c>
      <c r="I122" s="29">
        <f t="shared" si="63"/>
        <v>6.1710879286540676E-2</v>
      </c>
      <c r="J122" s="29">
        <f t="shared" si="63"/>
        <v>6.3392459511416949E-2</v>
      </c>
      <c r="K122" s="29">
        <f t="shared" si="63"/>
        <v>5.6694036252487208E-2</v>
      </c>
      <c r="L122" s="29">
        <f t="shared" si="63"/>
        <v>6.1842209209268487E-2</v>
      </c>
      <c r="M122" s="29">
        <f t="shared" si="63"/>
        <v>6.7221827720690783E-2</v>
      </c>
      <c r="N122" s="29">
        <f t="shared" si="63"/>
        <v>7.3213786667265371E-2</v>
      </c>
      <c r="O122" s="29">
        <f t="shared" si="63"/>
        <v>8.9186194474818528E-2</v>
      </c>
      <c r="P122" s="29">
        <f t="shared" si="63"/>
        <v>9.8153872030041847E-2</v>
      </c>
      <c r="Q122" s="29">
        <f t="shared" si="63"/>
        <v>8.6860461079301038E-2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0.27962107753826165</v>
      </c>
      <c r="C123" s="32">
        <f t="shared" si="64"/>
        <v>0.25709131425168441</v>
      </c>
      <c r="D123" s="32">
        <f t="shared" si="64"/>
        <v>0.25183534315951822</v>
      </c>
      <c r="E123" s="32">
        <f t="shared" si="64"/>
        <v>0.24311947660396618</v>
      </c>
      <c r="F123" s="32">
        <f t="shared" si="64"/>
        <v>0.23690864010812526</v>
      </c>
      <c r="G123" s="32">
        <f t="shared" si="64"/>
        <v>0.23778951051613836</v>
      </c>
      <c r="H123" s="32">
        <f t="shared" si="64"/>
        <v>0.21255559124370946</v>
      </c>
      <c r="I123" s="32">
        <f t="shared" si="64"/>
        <v>0.2122047499302058</v>
      </c>
      <c r="J123" s="32">
        <f t="shared" si="64"/>
        <v>0.21422861491523754</v>
      </c>
      <c r="K123" s="32">
        <f t="shared" si="64"/>
        <v>0.20267822751674103</v>
      </c>
      <c r="L123" s="32">
        <f t="shared" si="64"/>
        <v>0.2050421964359545</v>
      </c>
      <c r="M123" s="32">
        <f t="shared" si="64"/>
        <v>0.19088040477985288</v>
      </c>
      <c r="N123" s="32">
        <f t="shared" si="64"/>
        <v>0.18066386467524714</v>
      </c>
      <c r="O123" s="32">
        <f t="shared" si="64"/>
        <v>0.16213718809977995</v>
      </c>
      <c r="P123" s="32">
        <f t="shared" si="64"/>
        <v>0.15109391403129763</v>
      </c>
      <c r="Q123" s="32">
        <f t="shared" si="64"/>
        <v>0.15117492932818802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0.26594504016413933</v>
      </c>
      <c r="C124" s="31">
        <f t="shared" si="65"/>
        <v>0.24756988247198508</v>
      </c>
      <c r="D124" s="31">
        <f t="shared" si="65"/>
        <v>0.24295592603922778</v>
      </c>
      <c r="E124" s="31">
        <f t="shared" si="65"/>
        <v>0.23507504467193371</v>
      </c>
      <c r="F124" s="31">
        <f t="shared" si="65"/>
        <v>0.22676143708326968</v>
      </c>
      <c r="G124" s="31">
        <f t="shared" si="65"/>
        <v>0.22932609518546346</v>
      </c>
      <c r="H124" s="31">
        <f t="shared" si="65"/>
        <v>0.20293061535916099</v>
      </c>
      <c r="I124" s="31">
        <f t="shared" si="65"/>
        <v>0.20396283355788505</v>
      </c>
      <c r="J124" s="31">
        <f t="shared" si="65"/>
        <v>0.20591894548467674</v>
      </c>
      <c r="K124" s="31">
        <f t="shared" si="65"/>
        <v>0.19386694262300164</v>
      </c>
      <c r="L124" s="31">
        <f t="shared" si="65"/>
        <v>0.19808606722936595</v>
      </c>
      <c r="M124" s="31">
        <f t="shared" si="65"/>
        <v>0.18459897100066341</v>
      </c>
      <c r="N124" s="31">
        <f t="shared" si="65"/>
        <v>0.17484830636628781</v>
      </c>
      <c r="O124" s="31">
        <f t="shared" si="65"/>
        <v>0.15577137930000254</v>
      </c>
      <c r="P124" s="31">
        <f t="shared" si="65"/>
        <v>0.14551069286840693</v>
      </c>
      <c r="Q124" s="31">
        <f t="shared" si="65"/>
        <v>0.14573305685823881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0.17439474091782306</v>
      </c>
      <c r="C125" s="29">
        <f t="shared" si="66"/>
        <v>0.16296415028939834</v>
      </c>
      <c r="D125" s="29">
        <f t="shared" si="66"/>
        <v>0.16213525258315895</v>
      </c>
      <c r="E125" s="29">
        <f t="shared" si="66"/>
        <v>0.15337914239138561</v>
      </c>
      <c r="F125" s="29">
        <f t="shared" si="66"/>
        <v>0.15457803206981707</v>
      </c>
      <c r="G125" s="29">
        <f t="shared" si="66"/>
        <v>0.14618707400271935</v>
      </c>
      <c r="H125" s="29">
        <f t="shared" si="66"/>
        <v>0.13516479564808939</v>
      </c>
      <c r="I125" s="29">
        <f t="shared" si="66"/>
        <v>0.13375405985770109</v>
      </c>
      <c r="J125" s="29">
        <f t="shared" si="66"/>
        <v>0.1330675691724256</v>
      </c>
      <c r="K125" s="29">
        <f t="shared" si="66"/>
        <v>0.13431971023722267</v>
      </c>
      <c r="L125" s="29">
        <f t="shared" si="66"/>
        <v>0.13244443274665946</v>
      </c>
      <c r="M125" s="29">
        <f t="shared" si="66"/>
        <v>0.12935190259781984</v>
      </c>
      <c r="N125" s="29">
        <f t="shared" si="66"/>
        <v>0.12494493264553963</v>
      </c>
      <c r="O125" s="29">
        <f t="shared" si="66"/>
        <v>0.1210107975720269</v>
      </c>
      <c r="P125" s="29">
        <f t="shared" si="66"/>
        <v>0.11506996878503724</v>
      </c>
      <c r="Q125" s="29">
        <f t="shared" si="66"/>
        <v>0.1153492592920663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9.1550299246316288E-2</v>
      </c>
      <c r="C126" s="29">
        <f t="shared" si="67"/>
        <v>8.460573218258674E-2</v>
      </c>
      <c r="D126" s="29">
        <f t="shared" si="67"/>
        <v>8.0820673456068817E-2</v>
      </c>
      <c r="E126" s="29">
        <f t="shared" si="67"/>
        <v>8.1695902280548086E-2</v>
      </c>
      <c r="F126" s="29">
        <f t="shared" si="67"/>
        <v>7.2183405013452592E-2</v>
      </c>
      <c r="G126" s="29">
        <f t="shared" si="67"/>
        <v>8.3139021182744105E-2</v>
      </c>
      <c r="H126" s="29">
        <f t="shared" si="67"/>
        <v>6.7765819711071568E-2</v>
      </c>
      <c r="I126" s="29">
        <f t="shared" si="67"/>
        <v>7.0208773700183941E-2</v>
      </c>
      <c r="J126" s="29">
        <f t="shared" si="67"/>
        <v>7.2851376312251137E-2</v>
      </c>
      <c r="K126" s="29">
        <f t="shared" si="67"/>
        <v>5.9547232385778963E-2</v>
      </c>
      <c r="L126" s="29">
        <f t="shared" si="67"/>
        <v>6.5641634482706504E-2</v>
      </c>
      <c r="M126" s="29">
        <f t="shared" si="67"/>
        <v>5.5247068402843581E-2</v>
      </c>
      <c r="N126" s="29">
        <f t="shared" si="67"/>
        <v>4.9903373720748191E-2</v>
      </c>
      <c r="O126" s="29">
        <f t="shared" si="67"/>
        <v>3.476058172797563E-2</v>
      </c>
      <c r="P126" s="29">
        <f t="shared" si="67"/>
        <v>3.0440724083369675E-2</v>
      </c>
      <c r="Q126" s="29">
        <f t="shared" si="67"/>
        <v>3.0383797566172502E-2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0</v>
      </c>
      <c r="C127" s="30">
        <f t="shared" si="68"/>
        <v>0</v>
      </c>
      <c r="D127" s="30">
        <f t="shared" si="68"/>
        <v>0</v>
      </c>
      <c r="E127" s="30">
        <f t="shared" si="68"/>
        <v>0</v>
      </c>
      <c r="F127" s="30">
        <f t="shared" si="68"/>
        <v>0</v>
      </c>
      <c r="G127" s="30">
        <f t="shared" si="68"/>
        <v>0</v>
      </c>
      <c r="H127" s="30">
        <f t="shared" si="68"/>
        <v>0</v>
      </c>
      <c r="I127" s="30">
        <f t="shared" si="68"/>
        <v>0</v>
      </c>
      <c r="J127" s="30">
        <f t="shared" si="68"/>
        <v>0</v>
      </c>
      <c r="K127" s="30">
        <f t="shared" si="68"/>
        <v>0</v>
      </c>
      <c r="L127" s="30">
        <f t="shared" si="68"/>
        <v>0</v>
      </c>
      <c r="M127" s="30">
        <f t="shared" si="68"/>
        <v>0</v>
      </c>
      <c r="N127" s="30">
        <f t="shared" si="68"/>
        <v>0</v>
      </c>
      <c r="O127" s="30">
        <f t="shared" si="68"/>
        <v>0</v>
      </c>
      <c r="P127" s="30">
        <f t="shared" si="68"/>
        <v>0</v>
      </c>
      <c r="Q127" s="30">
        <f t="shared" si="68"/>
        <v>0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1.367603737412236E-2</v>
      </c>
      <c r="C128" s="30">
        <f t="shared" si="69"/>
        <v>9.5214317796993228E-3</v>
      </c>
      <c r="D128" s="30">
        <f t="shared" si="69"/>
        <v>8.8794171202904396E-3</v>
      </c>
      <c r="E128" s="30">
        <f t="shared" si="69"/>
        <v>8.0444319320324958E-3</v>
      </c>
      <c r="F128" s="30">
        <f t="shared" si="69"/>
        <v>1.0147203024855576E-2</v>
      </c>
      <c r="G128" s="30">
        <f t="shared" si="69"/>
        <v>8.4634153306749026E-3</v>
      </c>
      <c r="H128" s="30">
        <f t="shared" si="69"/>
        <v>9.6249758845484805E-3</v>
      </c>
      <c r="I128" s="30">
        <f t="shared" si="69"/>
        <v>8.2419163723207265E-3</v>
      </c>
      <c r="J128" s="30">
        <f t="shared" si="69"/>
        <v>8.309669430560801E-3</v>
      </c>
      <c r="K128" s="30">
        <f t="shared" si="69"/>
        <v>8.8112848937393854E-3</v>
      </c>
      <c r="L128" s="30">
        <f t="shared" si="69"/>
        <v>6.9561292065885762E-3</v>
      </c>
      <c r="M128" s="30">
        <f t="shared" si="69"/>
        <v>6.281433779189472E-3</v>
      </c>
      <c r="N128" s="30">
        <f t="shared" si="69"/>
        <v>5.815558308959334E-3</v>
      </c>
      <c r="O128" s="30">
        <f t="shared" si="69"/>
        <v>6.3658087997774107E-3</v>
      </c>
      <c r="P128" s="30">
        <f t="shared" si="69"/>
        <v>5.5832211628907003E-3</v>
      </c>
      <c r="Q128" s="30">
        <f t="shared" si="69"/>
        <v>5.4418724699491971E-3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1.1939251465649102E-2</v>
      </c>
      <c r="C129" s="29">
        <f t="shared" si="70"/>
        <v>8.0514205795290932E-3</v>
      </c>
      <c r="D129" s="29">
        <f t="shared" si="70"/>
        <v>7.4865211680523736E-3</v>
      </c>
      <c r="E129" s="29">
        <f t="shared" si="70"/>
        <v>6.893753737060534E-3</v>
      </c>
      <c r="F129" s="29">
        <f t="shared" si="70"/>
        <v>8.6769266881884643E-3</v>
      </c>
      <c r="G129" s="29">
        <f t="shared" si="70"/>
        <v>7.4821340630995391E-3</v>
      </c>
      <c r="H129" s="29">
        <f t="shared" si="70"/>
        <v>8.207636971163914E-3</v>
      </c>
      <c r="I129" s="29">
        <f t="shared" si="70"/>
        <v>7.1244979840635091E-3</v>
      </c>
      <c r="J129" s="29">
        <f t="shared" si="70"/>
        <v>7.2851227026270995E-3</v>
      </c>
      <c r="K129" s="29">
        <f t="shared" si="70"/>
        <v>7.8486905433178909E-3</v>
      </c>
      <c r="L129" s="29">
        <f t="shared" si="70"/>
        <v>5.9871797298502779E-3</v>
      </c>
      <c r="M129" s="29">
        <f t="shared" si="70"/>
        <v>5.2872835006578297E-3</v>
      </c>
      <c r="N129" s="29">
        <f t="shared" si="70"/>
        <v>4.7082368437328841E-3</v>
      </c>
      <c r="O129" s="29">
        <f t="shared" si="70"/>
        <v>4.8981307707335374E-3</v>
      </c>
      <c r="P129" s="29">
        <f t="shared" si="70"/>
        <v>4.2329068860251506E-3</v>
      </c>
      <c r="Q129" s="29">
        <f t="shared" si="70"/>
        <v>3.9811160600694805E-3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1.7367859084732561E-3</v>
      </c>
      <c r="C130" s="29">
        <f t="shared" si="71"/>
        <v>1.47001120017023E-3</v>
      </c>
      <c r="D130" s="29">
        <f t="shared" si="71"/>
        <v>1.3928959522380672E-3</v>
      </c>
      <c r="E130" s="29">
        <f t="shared" si="71"/>
        <v>1.1506781949719611E-3</v>
      </c>
      <c r="F130" s="29">
        <f t="shared" si="71"/>
        <v>1.4702763366671117E-3</v>
      </c>
      <c r="G130" s="29">
        <f t="shared" si="71"/>
        <v>9.812812675753619E-4</v>
      </c>
      <c r="H130" s="29">
        <f t="shared" si="71"/>
        <v>1.4173389133845665E-3</v>
      </c>
      <c r="I130" s="29">
        <f t="shared" si="71"/>
        <v>1.1174183882572181E-3</v>
      </c>
      <c r="J130" s="29">
        <f t="shared" si="71"/>
        <v>1.024546727933701E-3</v>
      </c>
      <c r="K130" s="29">
        <f t="shared" si="71"/>
        <v>9.6259435042149357E-4</v>
      </c>
      <c r="L130" s="29">
        <f t="shared" si="71"/>
        <v>9.6894947673829791E-4</v>
      </c>
      <c r="M130" s="29">
        <f t="shared" si="71"/>
        <v>9.941502785316427E-4</v>
      </c>
      <c r="N130" s="29">
        <f t="shared" si="71"/>
        <v>1.1073214652264497E-3</v>
      </c>
      <c r="O130" s="29">
        <f t="shared" si="71"/>
        <v>1.4676780290438739E-3</v>
      </c>
      <c r="P130" s="29">
        <f t="shared" si="71"/>
        <v>1.3503142768655498E-3</v>
      </c>
      <c r="Q130" s="29">
        <f t="shared" si="71"/>
        <v>1.4607564098797169E-3</v>
      </c>
    </row>
    <row r="131" spans="1:17" ht="11.45" customHeight="1" x14ac:dyDescent="0.25">
      <c r="A131" s="19" t="s">
        <v>32</v>
      </c>
      <c r="B131" s="30">
        <f t="shared" ref="B131:Q131" si="72">IF(B51=0,0,B51/B$29)</f>
        <v>0</v>
      </c>
      <c r="C131" s="30">
        <f t="shared" si="72"/>
        <v>0</v>
      </c>
      <c r="D131" s="30">
        <f t="shared" si="72"/>
        <v>0</v>
      </c>
      <c r="E131" s="30">
        <f t="shared" si="72"/>
        <v>0</v>
      </c>
      <c r="F131" s="30">
        <f t="shared" si="72"/>
        <v>0</v>
      </c>
      <c r="G131" s="30">
        <f t="shared" si="72"/>
        <v>0</v>
      </c>
      <c r="H131" s="30">
        <f t="shared" si="72"/>
        <v>0</v>
      </c>
      <c r="I131" s="30">
        <f t="shared" si="72"/>
        <v>0</v>
      </c>
      <c r="J131" s="30">
        <f t="shared" si="72"/>
        <v>0</v>
      </c>
      <c r="K131" s="30">
        <f t="shared" si="72"/>
        <v>0</v>
      </c>
      <c r="L131" s="30">
        <f t="shared" si="72"/>
        <v>0</v>
      </c>
      <c r="M131" s="30">
        <f t="shared" si="72"/>
        <v>0</v>
      </c>
      <c r="N131" s="30">
        <f t="shared" si="72"/>
        <v>0</v>
      </c>
      <c r="O131" s="30">
        <f t="shared" si="72"/>
        <v>0</v>
      </c>
      <c r="P131" s="30">
        <f t="shared" si="72"/>
        <v>0</v>
      </c>
      <c r="Q131" s="30">
        <f t="shared" si="72"/>
        <v>0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0</v>
      </c>
      <c r="C132" s="29">
        <f t="shared" si="73"/>
        <v>0</v>
      </c>
      <c r="D132" s="29">
        <f t="shared" si="73"/>
        <v>0</v>
      </c>
      <c r="E132" s="29">
        <f t="shared" si="73"/>
        <v>0</v>
      </c>
      <c r="F132" s="29">
        <f t="shared" si="73"/>
        <v>0</v>
      </c>
      <c r="G132" s="29">
        <f t="shared" si="73"/>
        <v>0</v>
      </c>
      <c r="H132" s="29">
        <f t="shared" si="73"/>
        <v>0</v>
      </c>
      <c r="I132" s="29">
        <f t="shared" si="73"/>
        <v>0</v>
      </c>
      <c r="J132" s="29">
        <f t="shared" si="73"/>
        <v>0</v>
      </c>
      <c r="K132" s="29">
        <f t="shared" si="73"/>
        <v>0</v>
      </c>
      <c r="L132" s="29">
        <f t="shared" si="73"/>
        <v>0</v>
      </c>
      <c r="M132" s="29">
        <f t="shared" si="73"/>
        <v>0</v>
      </c>
      <c r="N132" s="29">
        <f t="shared" si="73"/>
        <v>0</v>
      </c>
      <c r="O132" s="29">
        <f t="shared" si="73"/>
        <v>0</v>
      </c>
      <c r="P132" s="29">
        <f t="shared" si="73"/>
        <v>0</v>
      </c>
      <c r="Q132" s="29">
        <f t="shared" si="73"/>
        <v>0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0</v>
      </c>
      <c r="C133" s="28">
        <f t="shared" si="74"/>
        <v>0</v>
      </c>
      <c r="D133" s="28">
        <f t="shared" si="74"/>
        <v>0</v>
      </c>
      <c r="E133" s="28">
        <f t="shared" si="74"/>
        <v>0</v>
      </c>
      <c r="F133" s="28">
        <f t="shared" si="74"/>
        <v>0</v>
      </c>
      <c r="G133" s="28">
        <f t="shared" si="74"/>
        <v>0</v>
      </c>
      <c r="H133" s="28">
        <f t="shared" si="74"/>
        <v>0</v>
      </c>
      <c r="I133" s="28">
        <f t="shared" si="74"/>
        <v>0</v>
      </c>
      <c r="J133" s="28">
        <f t="shared" si="74"/>
        <v>0</v>
      </c>
      <c r="K133" s="28">
        <f t="shared" si="74"/>
        <v>0</v>
      </c>
      <c r="L133" s="28">
        <f t="shared" si="74"/>
        <v>0</v>
      </c>
      <c r="M133" s="28">
        <f t="shared" si="74"/>
        <v>0</v>
      </c>
      <c r="N133" s="28">
        <f t="shared" si="74"/>
        <v>0</v>
      </c>
      <c r="O133" s="28">
        <f t="shared" si="74"/>
        <v>0</v>
      </c>
      <c r="P133" s="28">
        <f t="shared" si="74"/>
        <v>0</v>
      </c>
      <c r="Q133" s="28">
        <f t="shared" si="74"/>
        <v>0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0.71379421904738538</v>
      </c>
      <c r="C136" s="32">
        <f t="shared" si="76"/>
        <v>0.73663403935741911</v>
      </c>
      <c r="D136" s="32">
        <f t="shared" si="76"/>
        <v>0.74180974604630978</v>
      </c>
      <c r="E136" s="32">
        <f t="shared" si="76"/>
        <v>0.75059666587378393</v>
      </c>
      <c r="F136" s="32">
        <f t="shared" si="76"/>
        <v>0.75669796495563157</v>
      </c>
      <c r="G136" s="32">
        <f t="shared" si="76"/>
        <v>0.75537351531299535</v>
      </c>
      <c r="H136" s="32">
        <f t="shared" si="76"/>
        <v>0.7810800296339796</v>
      </c>
      <c r="I136" s="32">
        <f t="shared" si="76"/>
        <v>0.78157053416719169</v>
      </c>
      <c r="J136" s="32">
        <f t="shared" si="76"/>
        <v>0.78435028564512244</v>
      </c>
      <c r="K136" s="32">
        <f t="shared" si="76"/>
        <v>0.7963119894600118</v>
      </c>
      <c r="L136" s="32">
        <f t="shared" si="76"/>
        <v>0.79383098257349427</v>
      </c>
      <c r="M136" s="32">
        <f t="shared" si="76"/>
        <v>0.80874308456813537</v>
      </c>
      <c r="N136" s="32">
        <f t="shared" si="76"/>
        <v>0.81973287115735805</v>
      </c>
      <c r="O136" s="32">
        <f t="shared" si="76"/>
        <v>0.83880562932005898</v>
      </c>
      <c r="P136" s="32">
        <f t="shared" si="76"/>
        <v>0.84781823831654324</v>
      </c>
      <c r="Q136" s="32">
        <f t="shared" si="76"/>
        <v>0.84745982602463144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0.40025825179164071</v>
      </c>
      <c r="C137" s="31">
        <f t="shared" si="77"/>
        <v>0.39042345110284749</v>
      </c>
      <c r="D137" s="31">
        <f t="shared" si="77"/>
        <v>0.40170162123982589</v>
      </c>
      <c r="E137" s="31">
        <f t="shared" si="77"/>
        <v>0.40738788424145705</v>
      </c>
      <c r="F137" s="31">
        <f t="shared" si="77"/>
        <v>0.44753209454084403</v>
      </c>
      <c r="G137" s="31">
        <f t="shared" si="77"/>
        <v>0.4516329035803513</v>
      </c>
      <c r="H137" s="31">
        <f t="shared" si="77"/>
        <v>0.47068663203678007</v>
      </c>
      <c r="I137" s="31">
        <f t="shared" si="77"/>
        <v>0.49288097144943693</v>
      </c>
      <c r="J137" s="31">
        <f t="shared" si="77"/>
        <v>0.5005055243836477</v>
      </c>
      <c r="K137" s="31">
        <f t="shared" si="77"/>
        <v>0.52868518871023829</v>
      </c>
      <c r="L137" s="31">
        <f t="shared" si="77"/>
        <v>0.52486775991310819</v>
      </c>
      <c r="M137" s="31">
        <f t="shared" si="77"/>
        <v>0.51541669550564551</v>
      </c>
      <c r="N137" s="31">
        <f t="shared" si="77"/>
        <v>0.53121706660066159</v>
      </c>
      <c r="O137" s="31">
        <f t="shared" si="77"/>
        <v>0.55284037998961022</v>
      </c>
      <c r="P137" s="31">
        <f t="shared" si="77"/>
        <v>0.55932096216690719</v>
      </c>
      <c r="Q137" s="31">
        <f t="shared" si="77"/>
        <v>0.56495581370396608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6.3609121550311214E-3</v>
      </c>
      <c r="C138" s="29">
        <f t="shared" si="78"/>
        <v>5.7769620227012914E-3</v>
      </c>
      <c r="D138" s="29">
        <f t="shared" si="78"/>
        <v>5.7457387234095356E-3</v>
      </c>
      <c r="E138" s="29">
        <f t="shared" si="78"/>
        <v>5.4769039695001832E-3</v>
      </c>
      <c r="F138" s="29">
        <f t="shared" si="78"/>
        <v>5.4228584756936373E-3</v>
      </c>
      <c r="G138" s="29">
        <f t="shared" si="78"/>
        <v>5.2797638207708157E-3</v>
      </c>
      <c r="H138" s="29">
        <f t="shared" si="78"/>
        <v>5.2155682569589865E-3</v>
      </c>
      <c r="I138" s="29">
        <f t="shared" si="78"/>
        <v>5.073407494028976E-3</v>
      </c>
      <c r="J138" s="29">
        <f t="shared" si="78"/>
        <v>5.0852215481294255E-3</v>
      </c>
      <c r="K138" s="29">
        <f t="shared" si="78"/>
        <v>5.1146852569331118E-3</v>
      </c>
      <c r="L138" s="29">
        <f t="shared" si="78"/>
        <v>4.9058182043246398E-3</v>
      </c>
      <c r="M138" s="29">
        <f t="shared" si="78"/>
        <v>4.7577039040069598E-3</v>
      </c>
      <c r="N138" s="29">
        <f t="shared" si="78"/>
        <v>5.2693871955469635E-3</v>
      </c>
      <c r="O138" s="29">
        <f t="shared" si="78"/>
        <v>5.7482844043834766E-3</v>
      </c>
      <c r="P138" s="29">
        <f t="shared" si="78"/>
        <v>5.9143801669245596E-3</v>
      </c>
      <c r="Q138" s="29">
        <f t="shared" si="78"/>
        <v>5.5420371558459859E-3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0.28280894338351492</v>
      </c>
      <c r="C139" s="29">
        <f t="shared" si="79"/>
        <v>0.27897156518756633</v>
      </c>
      <c r="D139" s="29">
        <f t="shared" si="79"/>
        <v>0.29106323268488549</v>
      </c>
      <c r="E139" s="29">
        <f t="shared" si="79"/>
        <v>0.29733965423465136</v>
      </c>
      <c r="F139" s="29">
        <f t="shared" si="79"/>
        <v>0.33191410619937745</v>
      </c>
      <c r="G139" s="29">
        <f t="shared" si="79"/>
        <v>0.34637904982808271</v>
      </c>
      <c r="H139" s="29">
        <f t="shared" si="79"/>
        <v>0.36419286316683963</v>
      </c>
      <c r="I139" s="29">
        <f t="shared" si="79"/>
        <v>0.38556268880325256</v>
      </c>
      <c r="J139" s="29">
        <f t="shared" si="79"/>
        <v>0.40069283678751394</v>
      </c>
      <c r="K139" s="29">
        <f t="shared" si="79"/>
        <v>0.42479976211237924</v>
      </c>
      <c r="L139" s="29">
        <f t="shared" si="79"/>
        <v>0.42442437691757356</v>
      </c>
      <c r="M139" s="29">
        <f t="shared" si="79"/>
        <v>0.41671390817606246</v>
      </c>
      <c r="N139" s="29">
        <f t="shared" si="79"/>
        <v>0.43330414048513577</v>
      </c>
      <c r="O139" s="29">
        <f t="shared" si="79"/>
        <v>0.45403706087791845</v>
      </c>
      <c r="P139" s="29">
        <f t="shared" si="79"/>
        <v>0.45728145866124215</v>
      </c>
      <c r="Q139" s="29">
        <f t="shared" si="79"/>
        <v>0.45550378344073794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0.11108839625309468</v>
      </c>
      <c r="C140" s="29">
        <f t="shared" si="80"/>
        <v>0.10567492389257989</v>
      </c>
      <c r="D140" s="29">
        <f t="shared" si="80"/>
        <v>0.10489264983153093</v>
      </c>
      <c r="E140" s="29">
        <f t="shared" si="80"/>
        <v>0.10457132603730548</v>
      </c>
      <c r="F140" s="29">
        <f t="shared" si="80"/>
        <v>0.11019512986577296</v>
      </c>
      <c r="G140" s="29">
        <f t="shared" si="80"/>
        <v>9.9974089931497812E-2</v>
      </c>
      <c r="H140" s="29">
        <f t="shared" si="80"/>
        <v>0.10127820061298141</v>
      </c>
      <c r="I140" s="29">
        <f t="shared" si="80"/>
        <v>0.10224487515215538</v>
      </c>
      <c r="J140" s="29">
        <f t="shared" si="80"/>
        <v>9.4727466048004333E-2</v>
      </c>
      <c r="K140" s="29">
        <f t="shared" si="80"/>
        <v>9.8770741340925949E-2</v>
      </c>
      <c r="L140" s="29">
        <f t="shared" si="80"/>
        <v>9.5537564791210033E-2</v>
      </c>
      <c r="M140" s="29">
        <f t="shared" si="80"/>
        <v>9.3945083425576031E-2</v>
      </c>
      <c r="N140" s="29">
        <f t="shared" si="80"/>
        <v>9.2643538919978896E-2</v>
      </c>
      <c r="O140" s="29">
        <f t="shared" si="80"/>
        <v>9.3055034707308318E-2</v>
      </c>
      <c r="P140" s="29">
        <f t="shared" si="80"/>
        <v>9.6125123338740542E-2</v>
      </c>
      <c r="Q140" s="29">
        <f t="shared" si="80"/>
        <v>0.10390999310738208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0</v>
      </c>
      <c r="C141" s="30">
        <f t="shared" si="81"/>
        <v>0</v>
      </c>
      <c r="D141" s="30">
        <f t="shared" si="81"/>
        <v>0</v>
      </c>
      <c r="E141" s="30">
        <f t="shared" si="81"/>
        <v>0</v>
      </c>
      <c r="F141" s="30">
        <f t="shared" si="81"/>
        <v>0</v>
      </c>
      <c r="G141" s="30">
        <f t="shared" si="81"/>
        <v>0</v>
      </c>
      <c r="H141" s="30">
        <f t="shared" si="81"/>
        <v>0</v>
      </c>
      <c r="I141" s="30">
        <f t="shared" si="81"/>
        <v>0</v>
      </c>
      <c r="J141" s="30">
        <f t="shared" si="81"/>
        <v>0</v>
      </c>
      <c r="K141" s="30">
        <f t="shared" si="81"/>
        <v>0</v>
      </c>
      <c r="L141" s="30">
        <f t="shared" si="81"/>
        <v>0</v>
      </c>
      <c r="M141" s="30">
        <f t="shared" si="81"/>
        <v>0</v>
      </c>
      <c r="N141" s="30">
        <f t="shared" si="81"/>
        <v>0</v>
      </c>
      <c r="O141" s="30">
        <f t="shared" si="81"/>
        <v>0</v>
      </c>
      <c r="P141" s="30">
        <f t="shared" si="81"/>
        <v>0</v>
      </c>
      <c r="Q141" s="30">
        <f t="shared" si="81"/>
        <v>0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0</v>
      </c>
      <c r="C143" s="29">
        <f t="shared" si="83"/>
        <v>0</v>
      </c>
      <c r="D143" s="29">
        <f t="shared" si="83"/>
        <v>0</v>
      </c>
      <c r="E143" s="29">
        <f t="shared" si="83"/>
        <v>0</v>
      </c>
      <c r="F143" s="29">
        <f t="shared" si="83"/>
        <v>0</v>
      </c>
      <c r="G143" s="29">
        <f t="shared" si="83"/>
        <v>0</v>
      </c>
      <c r="H143" s="29">
        <f t="shared" si="83"/>
        <v>0</v>
      </c>
      <c r="I143" s="29">
        <f t="shared" si="83"/>
        <v>0</v>
      </c>
      <c r="J143" s="29">
        <f t="shared" si="83"/>
        <v>0</v>
      </c>
      <c r="K143" s="29">
        <f t="shared" si="83"/>
        <v>0</v>
      </c>
      <c r="L143" s="29">
        <f t="shared" si="83"/>
        <v>0</v>
      </c>
      <c r="M143" s="29">
        <f t="shared" si="83"/>
        <v>0</v>
      </c>
      <c r="N143" s="29">
        <f t="shared" si="83"/>
        <v>0</v>
      </c>
      <c r="O143" s="29">
        <f t="shared" si="83"/>
        <v>0</v>
      </c>
      <c r="P143" s="29">
        <f t="shared" si="83"/>
        <v>0</v>
      </c>
      <c r="Q143" s="29">
        <f t="shared" si="83"/>
        <v>0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0.31353596725574467</v>
      </c>
      <c r="C145" s="30">
        <f t="shared" si="85"/>
        <v>0.34621058825457152</v>
      </c>
      <c r="D145" s="30">
        <f t="shared" si="85"/>
        <v>0.34010812480648384</v>
      </c>
      <c r="E145" s="30">
        <f t="shared" si="85"/>
        <v>0.34320878163232688</v>
      </c>
      <c r="F145" s="30">
        <f t="shared" si="85"/>
        <v>0.30916587041478755</v>
      </c>
      <c r="G145" s="30">
        <f t="shared" si="85"/>
        <v>0.30374061173264399</v>
      </c>
      <c r="H145" s="30">
        <f t="shared" si="85"/>
        <v>0.31039339759719947</v>
      </c>
      <c r="I145" s="30">
        <f t="shared" si="85"/>
        <v>0.28868956271775464</v>
      </c>
      <c r="J145" s="30">
        <f t="shared" si="85"/>
        <v>0.28384476126147473</v>
      </c>
      <c r="K145" s="30">
        <f t="shared" si="85"/>
        <v>0.26762680074977352</v>
      </c>
      <c r="L145" s="30">
        <f t="shared" si="85"/>
        <v>0.26896322266038597</v>
      </c>
      <c r="M145" s="30">
        <f t="shared" si="85"/>
        <v>0.29332638906248981</v>
      </c>
      <c r="N145" s="30">
        <f t="shared" si="85"/>
        <v>0.28851580455669651</v>
      </c>
      <c r="O145" s="30">
        <f t="shared" si="85"/>
        <v>0.28596524933044876</v>
      </c>
      <c r="P145" s="30">
        <f t="shared" si="85"/>
        <v>0.28849727614963605</v>
      </c>
      <c r="Q145" s="30">
        <f t="shared" si="85"/>
        <v>0.28250401232066535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0</v>
      </c>
      <c r="C146" s="29">
        <f t="shared" si="86"/>
        <v>0</v>
      </c>
      <c r="D146" s="29">
        <f t="shared" si="86"/>
        <v>0</v>
      </c>
      <c r="E146" s="29">
        <f t="shared" si="86"/>
        <v>0</v>
      </c>
      <c r="F146" s="29">
        <f t="shared" si="86"/>
        <v>0</v>
      </c>
      <c r="G146" s="29">
        <f t="shared" si="86"/>
        <v>0</v>
      </c>
      <c r="H146" s="29">
        <f t="shared" si="86"/>
        <v>0</v>
      </c>
      <c r="I146" s="29">
        <f t="shared" si="86"/>
        <v>0</v>
      </c>
      <c r="J146" s="29">
        <f t="shared" si="86"/>
        <v>0</v>
      </c>
      <c r="K146" s="29">
        <f t="shared" si="86"/>
        <v>0</v>
      </c>
      <c r="L146" s="29">
        <f t="shared" si="86"/>
        <v>0</v>
      </c>
      <c r="M146" s="29">
        <f t="shared" si="86"/>
        <v>0</v>
      </c>
      <c r="N146" s="29">
        <f t="shared" si="86"/>
        <v>0</v>
      </c>
      <c r="O146" s="29">
        <f t="shared" si="86"/>
        <v>0</v>
      </c>
      <c r="P146" s="29">
        <f t="shared" si="86"/>
        <v>0</v>
      </c>
      <c r="Q146" s="29">
        <f t="shared" si="86"/>
        <v>0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0.2803301703333711</v>
      </c>
      <c r="C147" s="29">
        <f t="shared" si="87"/>
        <v>0.31325149161216687</v>
      </c>
      <c r="D147" s="29">
        <f t="shared" si="87"/>
        <v>0.28109035026982149</v>
      </c>
      <c r="E147" s="29">
        <f t="shared" si="87"/>
        <v>0.2578802637354291</v>
      </c>
      <c r="F147" s="29">
        <f t="shared" si="87"/>
        <v>0.24902192444137292</v>
      </c>
      <c r="G147" s="29">
        <f t="shared" si="87"/>
        <v>0.24431210195383596</v>
      </c>
      <c r="H147" s="29">
        <f t="shared" si="87"/>
        <v>0.24698247744457716</v>
      </c>
      <c r="I147" s="29">
        <f t="shared" si="87"/>
        <v>0.22674994022592976</v>
      </c>
      <c r="J147" s="29">
        <f t="shared" si="87"/>
        <v>0.21934681758501712</v>
      </c>
      <c r="K147" s="29">
        <f t="shared" si="87"/>
        <v>0.20983167761965096</v>
      </c>
      <c r="L147" s="29">
        <f t="shared" si="87"/>
        <v>0.2059429645022707</v>
      </c>
      <c r="M147" s="29">
        <f t="shared" si="87"/>
        <v>0.22474995194288641</v>
      </c>
      <c r="N147" s="29">
        <f t="shared" si="87"/>
        <v>0.21362547033451704</v>
      </c>
      <c r="O147" s="29">
        <f t="shared" si="87"/>
        <v>0.19454669788798071</v>
      </c>
      <c r="P147" s="29">
        <f t="shared" si="87"/>
        <v>0.18847070970367932</v>
      </c>
      <c r="Q147" s="29">
        <f t="shared" si="87"/>
        <v>0.19407379770626118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3.3205796922373604E-2</v>
      </c>
      <c r="C148" s="29">
        <f t="shared" si="88"/>
        <v>3.2959096642404699E-2</v>
      </c>
      <c r="D148" s="29">
        <f t="shared" si="88"/>
        <v>5.9017774536662321E-2</v>
      </c>
      <c r="E148" s="29">
        <f t="shared" si="88"/>
        <v>8.5328517896897771E-2</v>
      </c>
      <c r="F148" s="29">
        <f t="shared" si="88"/>
        <v>6.0143945973414624E-2</v>
      </c>
      <c r="G148" s="29">
        <f t="shared" si="88"/>
        <v>5.9428509778808057E-2</v>
      </c>
      <c r="H148" s="29">
        <f t="shared" si="88"/>
        <v>6.3410920152622327E-2</v>
      </c>
      <c r="I148" s="29">
        <f t="shared" si="88"/>
        <v>6.1939622491824872E-2</v>
      </c>
      <c r="J148" s="29">
        <f t="shared" si="88"/>
        <v>6.4497943676457614E-2</v>
      </c>
      <c r="K148" s="29">
        <f t="shared" si="88"/>
        <v>5.7795123130122548E-2</v>
      </c>
      <c r="L148" s="29">
        <f t="shared" si="88"/>
        <v>6.3020258158115239E-2</v>
      </c>
      <c r="M148" s="29">
        <f t="shared" si="88"/>
        <v>6.8576437119603428E-2</v>
      </c>
      <c r="N148" s="29">
        <f t="shared" si="88"/>
        <v>7.4890334222179444E-2</v>
      </c>
      <c r="O148" s="29">
        <f t="shared" si="88"/>
        <v>9.1418551442468049E-2</v>
      </c>
      <c r="P148" s="29">
        <f t="shared" si="88"/>
        <v>0.1000265664459567</v>
      </c>
      <c r="Q148" s="29">
        <f t="shared" si="88"/>
        <v>8.8430214614404187E-2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0.28620578095261467</v>
      </c>
      <c r="C149" s="32">
        <f t="shared" si="89"/>
        <v>0.26336596064258089</v>
      </c>
      <c r="D149" s="32">
        <f t="shared" si="89"/>
        <v>0.25819025395369022</v>
      </c>
      <c r="E149" s="32">
        <f t="shared" si="89"/>
        <v>0.24940333412621607</v>
      </c>
      <c r="F149" s="32">
        <f t="shared" si="89"/>
        <v>0.24330203504436837</v>
      </c>
      <c r="G149" s="32">
        <f t="shared" si="89"/>
        <v>0.24462648468700457</v>
      </c>
      <c r="H149" s="32">
        <f t="shared" si="89"/>
        <v>0.21891997036602034</v>
      </c>
      <c r="I149" s="32">
        <f t="shared" si="89"/>
        <v>0.21842946583280837</v>
      </c>
      <c r="J149" s="32">
        <f t="shared" si="89"/>
        <v>0.21564971435487762</v>
      </c>
      <c r="K149" s="32">
        <f t="shared" si="89"/>
        <v>0.20368801053998822</v>
      </c>
      <c r="L149" s="32">
        <f t="shared" si="89"/>
        <v>0.20616901742650573</v>
      </c>
      <c r="M149" s="32">
        <f t="shared" si="89"/>
        <v>0.19125691543186465</v>
      </c>
      <c r="N149" s="32">
        <f t="shared" si="89"/>
        <v>0.18026712884264195</v>
      </c>
      <c r="O149" s="32">
        <f t="shared" si="89"/>
        <v>0.16119437067994108</v>
      </c>
      <c r="P149" s="32">
        <f t="shared" si="89"/>
        <v>0.15218176168345673</v>
      </c>
      <c r="Q149" s="32">
        <f t="shared" si="89"/>
        <v>0.15254017397536854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0.27257914454104881</v>
      </c>
      <c r="C150" s="31">
        <f t="shared" si="90"/>
        <v>0.25387299473201203</v>
      </c>
      <c r="D150" s="31">
        <f t="shared" si="90"/>
        <v>0.24933026834783537</v>
      </c>
      <c r="E150" s="31">
        <f t="shared" si="90"/>
        <v>0.24137040550681341</v>
      </c>
      <c r="F150" s="31">
        <f t="shared" si="90"/>
        <v>0.23315832473790701</v>
      </c>
      <c r="G150" s="31">
        <f t="shared" si="90"/>
        <v>0.23615686100783823</v>
      </c>
      <c r="H150" s="31">
        <f t="shared" si="90"/>
        <v>0.20927345619338589</v>
      </c>
      <c r="I150" s="31">
        <f t="shared" si="90"/>
        <v>0.21015699921731357</v>
      </c>
      <c r="J150" s="31">
        <f t="shared" si="90"/>
        <v>0.20719513481918747</v>
      </c>
      <c r="K150" s="31">
        <f t="shared" si="90"/>
        <v>0.19470559670901119</v>
      </c>
      <c r="L150" s="31">
        <f t="shared" si="90"/>
        <v>0.19908037903558104</v>
      </c>
      <c r="M150" s="31">
        <f t="shared" si="90"/>
        <v>0.1848489023922705</v>
      </c>
      <c r="N150" s="31">
        <f t="shared" si="90"/>
        <v>0.17431839807386082</v>
      </c>
      <c r="O150" s="31">
        <f t="shared" si="90"/>
        <v>0.1546692237930013</v>
      </c>
      <c r="P150" s="31">
        <f t="shared" si="90"/>
        <v>0.14649201729455044</v>
      </c>
      <c r="Q150" s="31">
        <f t="shared" si="90"/>
        <v>0.14699995527928678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0.17856840372947058</v>
      </c>
      <c r="C151" s="29">
        <f t="shared" si="91"/>
        <v>0.166939174034541</v>
      </c>
      <c r="D151" s="29">
        <f t="shared" si="91"/>
        <v>0.1662189175361462</v>
      </c>
      <c r="E151" s="29">
        <f t="shared" si="91"/>
        <v>0.15729516509736871</v>
      </c>
      <c r="F151" s="29">
        <f t="shared" si="91"/>
        <v>0.15879185421038366</v>
      </c>
      <c r="G151" s="29">
        <f t="shared" si="91"/>
        <v>0.15041109485684637</v>
      </c>
      <c r="H151" s="29">
        <f t="shared" si="91"/>
        <v>0.13927785141916774</v>
      </c>
      <c r="I151" s="29">
        <f t="shared" si="91"/>
        <v>0.13771963465776155</v>
      </c>
      <c r="J151" s="29">
        <f t="shared" si="91"/>
        <v>0.13384900293439342</v>
      </c>
      <c r="K151" s="29">
        <f t="shared" si="91"/>
        <v>0.13487077098302086</v>
      </c>
      <c r="L151" s="29">
        <f t="shared" si="91"/>
        <v>0.13307731685776733</v>
      </c>
      <c r="M151" s="29">
        <f t="shared" si="91"/>
        <v>0.12950460036820391</v>
      </c>
      <c r="N151" s="29">
        <f t="shared" si="91"/>
        <v>0.1245519426963172</v>
      </c>
      <c r="O151" s="29">
        <f t="shared" si="91"/>
        <v>0.12014918291618726</v>
      </c>
      <c r="P151" s="29">
        <f t="shared" si="91"/>
        <v>0.11582314874766581</v>
      </c>
      <c r="Q151" s="29">
        <f t="shared" si="91"/>
        <v>0.11632750375224339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9.4010740811578231E-2</v>
      </c>
      <c r="C152" s="29">
        <f t="shared" si="92"/>
        <v>8.693382069747102E-2</v>
      </c>
      <c r="D152" s="29">
        <f t="shared" si="92"/>
        <v>8.3111350811689161E-2</v>
      </c>
      <c r="E152" s="29">
        <f t="shared" si="92"/>
        <v>8.4075240409444696E-2</v>
      </c>
      <c r="F152" s="29">
        <f t="shared" si="92"/>
        <v>7.4366470527523335E-2</v>
      </c>
      <c r="G152" s="29">
        <f t="shared" si="92"/>
        <v>8.5745766150991873E-2</v>
      </c>
      <c r="H152" s="29">
        <f t="shared" si="92"/>
        <v>6.9995604774218192E-2</v>
      </c>
      <c r="I152" s="29">
        <f t="shared" si="92"/>
        <v>7.2437364559551992E-2</v>
      </c>
      <c r="J152" s="29">
        <f t="shared" si="92"/>
        <v>7.3346131884794066E-2</v>
      </c>
      <c r="K152" s="29">
        <f t="shared" si="92"/>
        <v>5.9834825725990332E-2</v>
      </c>
      <c r="L152" s="29">
        <f t="shared" si="92"/>
        <v>6.6003062177813737E-2</v>
      </c>
      <c r="M152" s="29">
        <f t="shared" si="92"/>
        <v>5.5344302024066573E-2</v>
      </c>
      <c r="N152" s="29">
        <f t="shared" si="92"/>
        <v>4.9766455377543643E-2</v>
      </c>
      <c r="O152" s="29">
        <f t="shared" si="92"/>
        <v>3.4520040876814047E-2</v>
      </c>
      <c r="P152" s="29">
        <f t="shared" si="92"/>
        <v>3.0668868546884637E-2</v>
      </c>
      <c r="Q152" s="29">
        <f t="shared" si="92"/>
        <v>3.0672451527043398E-2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0</v>
      </c>
      <c r="C153" s="30">
        <f t="shared" si="93"/>
        <v>0</v>
      </c>
      <c r="D153" s="30">
        <f t="shared" si="93"/>
        <v>0</v>
      </c>
      <c r="E153" s="30">
        <f t="shared" si="93"/>
        <v>0</v>
      </c>
      <c r="F153" s="30">
        <f t="shared" si="93"/>
        <v>0</v>
      </c>
      <c r="G153" s="30">
        <f t="shared" si="93"/>
        <v>0</v>
      </c>
      <c r="H153" s="30">
        <f t="shared" si="93"/>
        <v>0</v>
      </c>
      <c r="I153" s="30">
        <f t="shared" si="93"/>
        <v>0</v>
      </c>
      <c r="J153" s="30">
        <f t="shared" si="93"/>
        <v>0</v>
      </c>
      <c r="K153" s="30">
        <f t="shared" si="93"/>
        <v>0</v>
      </c>
      <c r="L153" s="30">
        <f t="shared" si="93"/>
        <v>0</v>
      </c>
      <c r="M153" s="30">
        <f t="shared" si="93"/>
        <v>0</v>
      </c>
      <c r="N153" s="30">
        <f t="shared" si="93"/>
        <v>0</v>
      </c>
      <c r="O153" s="30">
        <f t="shared" si="93"/>
        <v>0</v>
      </c>
      <c r="P153" s="30">
        <f t="shared" si="93"/>
        <v>0</v>
      </c>
      <c r="Q153" s="30">
        <f t="shared" si="93"/>
        <v>0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1.3626636411565843E-2</v>
      </c>
      <c r="C154" s="30">
        <f t="shared" si="94"/>
        <v>9.4929659105688867E-3</v>
      </c>
      <c r="D154" s="30">
        <f t="shared" si="94"/>
        <v>8.8599856058548462E-3</v>
      </c>
      <c r="E154" s="30">
        <f t="shared" si="94"/>
        <v>8.0329286194027027E-3</v>
      </c>
      <c r="F154" s="30">
        <f t="shared" si="94"/>
        <v>1.0143710306461376E-2</v>
      </c>
      <c r="G154" s="30">
        <f t="shared" si="94"/>
        <v>8.4696236791663229E-3</v>
      </c>
      <c r="H154" s="30">
        <f t="shared" si="94"/>
        <v>9.6465141726344381E-3</v>
      </c>
      <c r="I154" s="30">
        <f t="shared" si="94"/>
        <v>8.2724666154947897E-3</v>
      </c>
      <c r="J154" s="30">
        <f t="shared" si="94"/>
        <v>8.4545795356901488E-3</v>
      </c>
      <c r="K154" s="30">
        <f t="shared" si="94"/>
        <v>8.98241383097707E-3</v>
      </c>
      <c r="L154" s="30">
        <f t="shared" si="94"/>
        <v>7.0886383909246967E-3</v>
      </c>
      <c r="M154" s="30">
        <f t="shared" si="94"/>
        <v>6.408013039594174E-3</v>
      </c>
      <c r="N154" s="30">
        <f t="shared" si="94"/>
        <v>5.9487307687811032E-3</v>
      </c>
      <c r="O154" s="30">
        <f t="shared" si="94"/>
        <v>6.5251468869397707E-3</v>
      </c>
      <c r="P154" s="30">
        <f t="shared" si="94"/>
        <v>5.6897443889063056E-3</v>
      </c>
      <c r="Q154" s="30">
        <f t="shared" si="94"/>
        <v>5.5402186960817569E-3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1.1896124169454124E-2</v>
      </c>
      <c r="C155" s="29">
        <f t="shared" si="95"/>
        <v>8.0273495480042284E-3</v>
      </c>
      <c r="D155" s="29">
        <f t="shared" si="95"/>
        <v>7.4701378354328296E-3</v>
      </c>
      <c r="E155" s="29">
        <f t="shared" si="95"/>
        <v>6.8838958620607545E-3</v>
      </c>
      <c r="F155" s="29">
        <f t="shared" si="95"/>
        <v>8.6739400463153558E-3</v>
      </c>
      <c r="G155" s="29">
        <f t="shared" si="95"/>
        <v>7.4876225915373323E-3</v>
      </c>
      <c r="H155" s="29">
        <f t="shared" si="95"/>
        <v>8.2260036093467371E-3</v>
      </c>
      <c r="I155" s="29">
        <f t="shared" si="95"/>
        <v>7.1509063017500627E-3</v>
      </c>
      <c r="J155" s="29">
        <f t="shared" si="95"/>
        <v>7.4121660110931797E-3</v>
      </c>
      <c r="K155" s="29">
        <f t="shared" si="95"/>
        <v>8.0011243923629721E-3</v>
      </c>
      <c r="L155" s="29">
        <f t="shared" si="95"/>
        <v>6.1012311338588142E-3</v>
      </c>
      <c r="M155" s="29">
        <f t="shared" si="95"/>
        <v>5.3938293082854659E-3</v>
      </c>
      <c r="N155" s="29">
        <f t="shared" si="95"/>
        <v>4.816052370393056E-3</v>
      </c>
      <c r="O155" s="29">
        <f t="shared" si="95"/>
        <v>5.0207324404077918E-3</v>
      </c>
      <c r="P155" s="29">
        <f t="shared" si="95"/>
        <v>4.313667236326162E-3</v>
      </c>
      <c r="Q155" s="29">
        <f t="shared" si="95"/>
        <v>4.0530633066221382E-3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1.7305122421117178E-3</v>
      </c>
      <c r="C156" s="29">
        <f t="shared" si="96"/>
        <v>1.4656163625646568E-3</v>
      </c>
      <c r="D156" s="29">
        <f t="shared" si="96"/>
        <v>1.3898477704220168E-3</v>
      </c>
      <c r="E156" s="29">
        <f t="shared" si="96"/>
        <v>1.1490327573419478E-3</v>
      </c>
      <c r="F156" s="29">
        <f t="shared" si="96"/>
        <v>1.4697702601460193E-3</v>
      </c>
      <c r="G156" s="29">
        <f t="shared" si="96"/>
        <v>9.8200108762899101E-4</v>
      </c>
      <c r="H156" s="29">
        <f t="shared" si="96"/>
        <v>1.4205105632877028E-3</v>
      </c>
      <c r="I156" s="29">
        <f t="shared" si="96"/>
        <v>1.1215603137447263E-3</v>
      </c>
      <c r="J156" s="29">
        <f t="shared" si="96"/>
        <v>1.042413524596969E-3</v>
      </c>
      <c r="K156" s="29">
        <f t="shared" si="96"/>
        <v>9.8128943861409902E-4</v>
      </c>
      <c r="L156" s="29">
        <f t="shared" si="96"/>
        <v>9.8740725706588186E-4</v>
      </c>
      <c r="M156" s="29">
        <f t="shared" si="96"/>
        <v>1.0141837313087094E-3</v>
      </c>
      <c r="N156" s="29">
        <f t="shared" si="96"/>
        <v>1.1326783983880468E-3</v>
      </c>
      <c r="O156" s="29">
        <f t="shared" si="96"/>
        <v>1.5044144465319784E-3</v>
      </c>
      <c r="P156" s="29">
        <f t="shared" si="96"/>
        <v>1.3760771525801448E-3</v>
      </c>
      <c r="Q156" s="29">
        <f t="shared" si="96"/>
        <v>1.4871553894596182E-3</v>
      </c>
    </row>
    <row r="157" spans="1:17" ht="11.45" customHeight="1" x14ac:dyDescent="0.25">
      <c r="A157" s="19" t="s">
        <v>32</v>
      </c>
      <c r="B157" s="30">
        <f t="shared" ref="B157:Q157" si="97">IF(B77=0,0,B77/B$55)</f>
        <v>0</v>
      </c>
      <c r="C157" s="30">
        <f t="shared" si="97"/>
        <v>0</v>
      </c>
      <c r="D157" s="30">
        <f t="shared" si="97"/>
        <v>0</v>
      </c>
      <c r="E157" s="30">
        <f t="shared" si="97"/>
        <v>0</v>
      </c>
      <c r="F157" s="30">
        <f t="shared" si="97"/>
        <v>0</v>
      </c>
      <c r="G157" s="30">
        <f t="shared" si="97"/>
        <v>0</v>
      </c>
      <c r="H157" s="30">
        <f t="shared" si="97"/>
        <v>0</v>
      </c>
      <c r="I157" s="30">
        <f t="shared" si="97"/>
        <v>0</v>
      </c>
      <c r="J157" s="30">
        <f t="shared" si="97"/>
        <v>0</v>
      </c>
      <c r="K157" s="30">
        <f t="shared" si="97"/>
        <v>0</v>
      </c>
      <c r="L157" s="30">
        <f t="shared" si="97"/>
        <v>0</v>
      </c>
      <c r="M157" s="30">
        <f t="shared" si="97"/>
        <v>0</v>
      </c>
      <c r="N157" s="30">
        <f t="shared" si="97"/>
        <v>0</v>
      </c>
      <c r="O157" s="30">
        <f t="shared" si="97"/>
        <v>0</v>
      </c>
      <c r="P157" s="30">
        <f t="shared" si="97"/>
        <v>0</v>
      </c>
      <c r="Q157" s="30">
        <f t="shared" si="97"/>
        <v>0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0</v>
      </c>
      <c r="C158" s="29">
        <f t="shared" si="98"/>
        <v>0</v>
      </c>
      <c r="D158" s="29">
        <f t="shared" si="98"/>
        <v>0</v>
      </c>
      <c r="E158" s="29">
        <f t="shared" si="98"/>
        <v>0</v>
      </c>
      <c r="F158" s="29">
        <f t="shared" si="98"/>
        <v>0</v>
      </c>
      <c r="G158" s="29">
        <f t="shared" si="98"/>
        <v>0</v>
      </c>
      <c r="H158" s="29">
        <f t="shared" si="98"/>
        <v>0</v>
      </c>
      <c r="I158" s="29">
        <f t="shared" si="98"/>
        <v>0</v>
      </c>
      <c r="J158" s="29">
        <f t="shared" si="98"/>
        <v>0</v>
      </c>
      <c r="K158" s="29">
        <f t="shared" si="98"/>
        <v>0</v>
      </c>
      <c r="L158" s="29">
        <f t="shared" si="98"/>
        <v>0</v>
      </c>
      <c r="M158" s="29">
        <f t="shared" si="98"/>
        <v>0</v>
      </c>
      <c r="N158" s="29">
        <f t="shared" si="98"/>
        <v>0</v>
      </c>
      <c r="O158" s="29">
        <f t="shared" si="98"/>
        <v>0</v>
      </c>
      <c r="P158" s="29">
        <f t="shared" si="98"/>
        <v>0</v>
      </c>
      <c r="Q158" s="29">
        <f t="shared" si="98"/>
        <v>0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0</v>
      </c>
      <c r="C159" s="28">
        <f t="shared" si="99"/>
        <v>0</v>
      </c>
      <c r="D159" s="28">
        <f t="shared" si="99"/>
        <v>0</v>
      </c>
      <c r="E159" s="28">
        <f t="shared" si="99"/>
        <v>0</v>
      </c>
      <c r="F159" s="28">
        <f t="shared" si="99"/>
        <v>0</v>
      </c>
      <c r="G159" s="28">
        <f t="shared" si="99"/>
        <v>0</v>
      </c>
      <c r="H159" s="28">
        <f t="shared" si="99"/>
        <v>0</v>
      </c>
      <c r="I159" s="28">
        <f t="shared" si="99"/>
        <v>0</v>
      </c>
      <c r="J159" s="28">
        <f t="shared" si="99"/>
        <v>0</v>
      </c>
      <c r="K159" s="28">
        <f t="shared" si="99"/>
        <v>0</v>
      </c>
      <c r="L159" s="28">
        <f t="shared" si="99"/>
        <v>0</v>
      </c>
      <c r="M159" s="28">
        <f t="shared" si="99"/>
        <v>0</v>
      </c>
      <c r="N159" s="28">
        <f t="shared" si="99"/>
        <v>0</v>
      </c>
      <c r="O159" s="28">
        <f t="shared" si="99"/>
        <v>0</v>
      </c>
      <c r="P159" s="28">
        <f t="shared" si="99"/>
        <v>0</v>
      </c>
      <c r="Q159" s="28">
        <f t="shared" si="99"/>
        <v>0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49.145264684799528</v>
      </c>
      <c r="C162" s="24">
        <f t="shared" si="100"/>
        <v>44.911342868244297</v>
      </c>
      <c r="D162" s="24">
        <f t="shared" si="100"/>
        <v>50.862204764267659</v>
      </c>
      <c r="E162" s="24">
        <f t="shared" si="100"/>
        <v>50.984131472369427</v>
      </c>
      <c r="F162" s="24">
        <f t="shared" si="100"/>
        <v>50.569161119030426</v>
      </c>
      <c r="G162" s="24">
        <f t="shared" si="100"/>
        <v>48.947181678450676</v>
      </c>
      <c r="H162" s="24">
        <f t="shared" si="100"/>
        <v>50.291319366404601</v>
      </c>
      <c r="I162" s="24">
        <f t="shared" si="100"/>
        <v>50.348568390274302</v>
      </c>
      <c r="J162" s="24">
        <f t="shared" si="100"/>
        <v>49.286034564322307</v>
      </c>
      <c r="K162" s="24">
        <f t="shared" si="100"/>
        <v>50.034718294489551</v>
      </c>
      <c r="L162" s="24">
        <f t="shared" si="100"/>
        <v>50.381695449595242</v>
      </c>
      <c r="M162" s="24">
        <f t="shared" si="100"/>
        <v>51.272357175083172</v>
      </c>
      <c r="N162" s="24">
        <f t="shared" si="100"/>
        <v>47.241558107803549</v>
      </c>
      <c r="O162" s="24">
        <f t="shared" si="100"/>
        <v>44.164297197303284</v>
      </c>
      <c r="P162" s="24">
        <f t="shared" si="100"/>
        <v>42.315177797428568</v>
      </c>
      <c r="Q162" s="24">
        <f t="shared" si="100"/>
        <v>41.984586082740037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67.495976651101472</v>
      </c>
      <c r="C163" s="22">
        <f t="shared" si="101"/>
        <v>69.145253572390885</v>
      </c>
      <c r="D163" s="22">
        <f t="shared" si="101"/>
        <v>68.103040407869159</v>
      </c>
      <c r="E163" s="22">
        <f t="shared" si="101"/>
        <v>71.727073209415863</v>
      </c>
      <c r="F163" s="22">
        <f t="shared" si="101"/>
        <v>73.797608305223719</v>
      </c>
      <c r="G163" s="22">
        <f t="shared" si="101"/>
        <v>72.687027142522481</v>
      </c>
      <c r="H163" s="22">
        <f t="shared" si="101"/>
        <v>73.636590994093453</v>
      </c>
      <c r="I163" s="22">
        <f t="shared" si="101"/>
        <v>75.809984479319667</v>
      </c>
      <c r="J163" s="22">
        <f t="shared" si="101"/>
        <v>73.564694489524001</v>
      </c>
      <c r="K163" s="22">
        <f t="shared" si="101"/>
        <v>74.058335302460961</v>
      </c>
      <c r="L163" s="22">
        <f t="shared" si="101"/>
        <v>76.025265559205764</v>
      </c>
      <c r="M163" s="22">
        <f t="shared" si="101"/>
        <v>74.316253968235131</v>
      </c>
      <c r="N163" s="22">
        <f t="shared" si="101"/>
        <v>69.577668439489742</v>
      </c>
      <c r="O163" s="22">
        <f t="shared" si="101"/>
        <v>65.446648398066571</v>
      </c>
      <c r="P163" s="22">
        <f t="shared" si="101"/>
        <v>63.214565029649449</v>
      </c>
      <c r="Q163" s="22">
        <f t="shared" si="101"/>
        <v>63.828108891271981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38.575172810622945</v>
      </c>
      <c r="C164" s="20">
        <f t="shared" si="102"/>
        <v>38.352473710739204</v>
      </c>
      <c r="D164" s="20">
        <f t="shared" si="102"/>
        <v>38.864193440361717</v>
      </c>
      <c r="E164" s="20">
        <f t="shared" si="102"/>
        <v>38.684130621219936</v>
      </c>
      <c r="F164" s="20">
        <f t="shared" si="102"/>
        <v>38.601295908467385</v>
      </c>
      <c r="G164" s="20">
        <f t="shared" si="102"/>
        <v>38.426805077078136</v>
      </c>
      <c r="H164" s="20">
        <f t="shared" si="102"/>
        <v>38.174467688259952</v>
      </c>
      <c r="I164" s="20">
        <f t="shared" si="102"/>
        <v>37.830777263320044</v>
      </c>
      <c r="J164" s="20">
        <f t="shared" si="102"/>
        <v>37.47203527749906</v>
      </c>
      <c r="K164" s="20">
        <f t="shared" si="102"/>
        <v>37.100720539016336</v>
      </c>
      <c r="L164" s="20">
        <f t="shared" si="102"/>
        <v>36.684126933299915</v>
      </c>
      <c r="M164" s="20">
        <f t="shared" si="102"/>
        <v>36.296001483132315</v>
      </c>
      <c r="N164" s="20">
        <f t="shared" si="102"/>
        <v>36.225584618414658</v>
      </c>
      <c r="O164" s="20">
        <f t="shared" si="102"/>
        <v>35.931136119957515</v>
      </c>
      <c r="P164" s="20">
        <f t="shared" si="102"/>
        <v>35.673374092821916</v>
      </c>
      <c r="Q164" s="20">
        <f t="shared" si="102"/>
        <v>35.164391499479322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64.112115787365653</v>
      </c>
      <c r="C165" s="20">
        <f t="shared" si="103"/>
        <v>66.46344053899962</v>
      </c>
      <c r="D165" s="20">
        <f t="shared" si="103"/>
        <v>66.390729709053261</v>
      </c>
      <c r="E165" s="20">
        <f t="shared" si="103"/>
        <v>71.283574972205955</v>
      </c>
      <c r="F165" s="20">
        <f t="shared" si="103"/>
        <v>72.144746498390219</v>
      </c>
      <c r="G165" s="20">
        <f t="shared" si="103"/>
        <v>72.912604762493245</v>
      </c>
      <c r="H165" s="20">
        <f t="shared" si="103"/>
        <v>74.062345812246932</v>
      </c>
      <c r="I165" s="20">
        <f t="shared" si="103"/>
        <v>76.30252756905243</v>
      </c>
      <c r="J165" s="20">
        <f t="shared" si="103"/>
        <v>74.323457075253373</v>
      </c>
      <c r="K165" s="20">
        <f t="shared" si="103"/>
        <v>73.929673616796777</v>
      </c>
      <c r="L165" s="20">
        <f t="shared" si="103"/>
        <v>76.688107216997693</v>
      </c>
      <c r="M165" s="20">
        <f t="shared" si="103"/>
        <v>75.149021697429063</v>
      </c>
      <c r="N165" s="20">
        <f t="shared" si="103"/>
        <v>71.258085061970803</v>
      </c>
      <c r="O165" s="20">
        <f t="shared" si="103"/>
        <v>67.297260632053408</v>
      </c>
      <c r="P165" s="20">
        <f t="shared" si="103"/>
        <v>64.632882889875901</v>
      </c>
      <c r="Q165" s="20">
        <f t="shared" si="103"/>
        <v>64.754624065656301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83.090841207044349</v>
      </c>
      <c r="C166" s="20">
        <f t="shared" si="104"/>
        <v>82.250738085425667</v>
      </c>
      <c r="D166" s="20">
        <f t="shared" si="104"/>
        <v>77.360242775148052</v>
      </c>
      <c r="E166" s="20">
        <f t="shared" si="104"/>
        <v>76.838358862638884</v>
      </c>
      <c r="F166" s="20">
        <f t="shared" si="104"/>
        <v>83.954884994344539</v>
      </c>
      <c r="G166" s="20">
        <f t="shared" si="104"/>
        <v>75.633086843490375</v>
      </c>
      <c r="H166" s="20">
        <f t="shared" si="104"/>
        <v>75.850868204158019</v>
      </c>
      <c r="I166" s="20">
        <f t="shared" si="104"/>
        <v>77.940198304936544</v>
      </c>
      <c r="J166" s="20">
        <f t="shared" si="104"/>
        <v>74.22294220899407</v>
      </c>
      <c r="K166" s="20">
        <f t="shared" si="104"/>
        <v>78.81632506932786</v>
      </c>
      <c r="L166" s="20">
        <f t="shared" si="104"/>
        <v>77.352939367341165</v>
      </c>
      <c r="M166" s="20">
        <f t="shared" si="104"/>
        <v>74.619902764328657</v>
      </c>
      <c r="N166" s="20">
        <f t="shared" si="104"/>
        <v>65.734939383422059</v>
      </c>
      <c r="O166" s="20">
        <f t="shared" si="104"/>
        <v>60.387514984416796</v>
      </c>
      <c r="P166" s="20">
        <f t="shared" si="104"/>
        <v>59.745590386880018</v>
      </c>
      <c r="Q166" s="20">
        <f t="shared" si="104"/>
        <v>62.601957612448231</v>
      </c>
    </row>
    <row r="167" spans="1:17" ht="11.45" customHeight="1" x14ac:dyDescent="0.25">
      <c r="A167" s="19" t="str">
        <f>$A$9</f>
        <v>Rail, metro and tram</v>
      </c>
      <c r="B167" s="21" t="str">
        <f t="shared" ref="B167:Q167" si="105">IF(B35=0,"",B35/B9*1000)</f>
        <v/>
      </c>
      <c r="C167" s="21" t="str">
        <f t="shared" si="105"/>
        <v/>
      </c>
      <c r="D167" s="21" t="str">
        <f t="shared" si="105"/>
        <v/>
      </c>
      <c r="E167" s="21" t="str">
        <f t="shared" si="105"/>
        <v/>
      </c>
      <c r="F167" s="21" t="str">
        <f t="shared" si="105"/>
        <v/>
      </c>
      <c r="G167" s="21" t="str">
        <f t="shared" si="105"/>
        <v/>
      </c>
      <c r="H167" s="21" t="str">
        <f t="shared" si="105"/>
        <v/>
      </c>
      <c r="I167" s="21" t="str">
        <f t="shared" si="105"/>
        <v/>
      </c>
      <c r="J167" s="21" t="str">
        <f t="shared" si="105"/>
        <v/>
      </c>
      <c r="K167" s="21" t="str">
        <f t="shared" si="105"/>
        <v/>
      </c>
      <c r="L167" s="21" t="str">
        <f t="shared" si="105"/>
        <v/>
      </c>
      <c r="M167" s="21" t="str">
        <f t="shared" si="105"/>
        <v/>
      </c>
      <c r="N167" s="21" t="str">
        <f t="shared" si="105"/>
        <v/>
      </c>
      <c r="O167" s="21" t="str">
        <f t="shared" si="105"/>
        <v/>
      </c>
      <c r="P167" s="21" t="str">
        <f t="shared" si="105"/>
        <v/>
      </c>
      <c r="Q167" s="21" t="str">
        <f t="shared" si="105"/>
        <v/>
      </c>
    </row>
    <row r="168" spans="1:17" ht="11.45" customHeight="1" x14ac:dyDescent="0.25">
      <c r="A168" s="17" t="str">
        <f>$A$10</f>
        <v>Metro and tram, urban light rail</v>
      </c>
      <c r="B168" s="20" t="str">
        <f t="shared" ref="B168:Q168" si="106">IF(B36=0,"",B36/B10*1000)</f>
        <v/>
      </c>
      <c r="C168" s="20" t="str">
        <f t="shared" si="106"/>
        <v/>
      </c>
      <c r="D168" s="20" t="str">
        <f t="shared" si="106"/>
        <v/>
      </c>
      <c r="E168" s="20" t="str">
        <f t="shared" si="106"/>
        <v/>
      </c>
      <c r="F168" s="20" t="str">
        <f t="shared" si="106"/>
        <v/>
      </c>
      <c r="G168" s="20" t="str">
        <f t="shared" si="106"/>
        <v/>
      </c>
      <c r="H168" s="20" t="str">
        <f t="shared" si="106"/>
        <v/>
      </c>
      <c r="I168" s="20" t="str">
        <f t="shared" si="106"/>
        <v/>
      </c>
      <c r="J168" s="20" t="str">
        <f t="shared" si="106"/>
        <v/>
      </c>
      <c r="K168" s="20" t="str">
        <f t="shared" si="106"/>
        <v/>
      </c>
      <c r="L168" s="20" t="str">
        <f t="shared" si="106"/>
        <v/>
      </c>
      <c r="M168" s="20" t="str">
        <f t="shared" si="106"/>
        <v/>
      </c>
      <c r="N168" s="20" t="str">
        <f t="shared" si="106"/>
        <v/>
      </c>
      <c r="O168" s="20" t="str">
        <f t="shared" si="106"/>
        <v/>
      </c>
      <c r="P168" s="20" t="str">
        <f t="shared" si="106"/>
        <v/>
      </c>
      <c r="Q168" s="20" t="str">
        <f t="shared" si="106"/>
        <v/>
      </c>
    </row>
    <row r="169" spans="1:17" ht="11.45" customHeight="1" x14ac:dyDescent="0.25">
      <c r="A169" s="17" t="str">
        <f>$A$11</f>
        <v>Conventional passenger trains</v>
      </c>
      <c r="B169" s="20" t="str">
        <f t="shared" ref="B169:Q169" si="107">IF(B37=0,"",B37/B11*1000)</f>
        <v/>
      </c>
      <c r="C169" s="20" t="str">
        <f t="shared" si="107"/>
        <v/>
      </c>
      <c r="D169" s="20" t="str">
        <f t="shared" si="107"/>
        <v/>
      </c>
      <c r="E169" s="20" t="str">
        <f t="shared" si="107"/>
        <v/>
      </c>
      <c r="F169" s="20" t="str">
        <f t="shared" si="107"/>
        <v/>
      </c>
      <c r="G169" s="20" t="str">
        <f t="shared" si="107"/>
        <v/>
      </c>
      <c r="H169" s="20" t="str">
        <f t="shared" si="107"/>
        <v/>
      </c>
      <c r="I169" s="20" t="str">
        <f t="shared" si="107"/>
        <v/>
      </c>
      <c r="J169" s="20" t="str">
        <f t="shared" si="107"/>
        <v/>
      </c>
      <c r="K169" s="20" t="str">
        <f t="shared" si="107"/>
        <v/>
      </c>
      <c r="L169" s="20" t="str">
        <f t="shared" si="107"/>
        <v/>
      </c>
      <c r="M169" s="20" t="str">
        <f t="shared" si="107"/>
        <v/>
      </c>
      <c r="N169" s="20" t="str">
        <f t="shared" si="107"/>
        <v/>
      </c>
      <c r="O169" s="20" t="str">
        <f t="shared" si="107"/>
        <v/>
      </c>
      <c r="P169" s="20" t="str">
        <f t="shared" si="107"/>
        <v/>
      </c>
      <c r="Q169" s="20" t="str">
        <f t="shared" si="107"/>
        <v/>
      </c>
    </row>
    <row r="170" spans="1:17" ht="11.45" customHeight="1" x14ac:dyDescent="0.25">
      <c r="A170" s="17" t="str">
        <f>$A$12</f>
        <v>High speed passenger trains</v>
      </c>
      <c r="B170" s="20" t="str">
        <f t="shared" ref="B170:Q170" si="108">IF(B38=0,"",B38/B12*1000)</f>
        <v/>
      </c>
      <c r="C170" s="20" t="str">
        <f t="shared" si="108"/>
        <v/>
      </c>
      <c r="D170" s="20" t="str">
        <f t="shared" si="108"/>
        <v/>
      </c>
      <c r="E170" s="20" t="str">
        <f t="shared" si="108"/>
        <v/>
      </c>
      <c r="F170" s="20" t="str">
        <f t="shared" si="108"/>
        <v/>
      </c>
      <c r="G170" s="20" t="str">
        <f t="shared" si="108"/>
        <v/>
      </c>
      <c r="H170" s="20" t="str">
        <f t="shared" si="108"/>
        <v/>
      </c>
      <c r="I170" s="20" t="str">
        <f t="shared" si="108"/>
        <v/>
      </c>
      <c r="J170" s="20" t="str">
        <f t="shared" si="108"/>
        <v/>
      </c>
      <c r="K170" s="20" t="str">
        <f t="shared" si="108"/>
        <v/>
      </c>
      <c r="L170" s="20" t="str">
        <f t="shared" si="108"/>
        <v/>
      </c>
      <c r="M170" s="20" t="str">
        <f t="shared" si="108"/>
        <v/>
      </c>
      <c r="N170" s="20" t="str">
        <f t="shared" si="108"/>
        <v/>
      </c>
      <c r="O170" s="20" t="str">
        <f t="shared" si="108"/>
        <v/>
      </c>
      <c r="P170" s="20" t="str">
        <f t="shared" si="108"/>
        <v/>
      </c>
      <c r="Q170" s="20" t="str">
        <f t="shared" si="108"/>
        <v/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36.389556981961356</v>
      </c>
      <c r="C171" s="21">
        <f t="shared" si="109"/>
        <v>32.094667009060807</v>
      </c>
      <c r="D171" s="21">
        <f t="shared" si="109"/>
        <v>39.049182202327607</v>
      </c>
      <c r="E171" s="21">
        <f t="shared" si="109"/>
        <v>37.831773111061089</v>
      </c>
      <c r="F171" s="21">
        <f t="shared" si="109"/>
        <v>34.59211070438284</v>
      </c>
      <c r="G171" s="21">
        <f t="shared" si="109"/>
        <v>32.771700300117729</v>
      </c>
      <c r="H171" s="21">
        <f t="shared" si="109"/>
        <v>33.773955244611912</v>
      </c>
      <c r="I171" s="21">
        <f t="shared" si="109"/>
        <v>31.784680090072083</v>
      </c>
      <c r="J171" s="21">
        <f t="shared" si="109"/>
        <v>30.812790599082035</v>
      </c>
      <c r="K171" s="21">
        <f t="shared" si="109"/>
        <v>30.126742506201634</v>
      </c>
      <c r="L171" s="21">
        <f t="shared" si="109"/>
        <v>30.013507788571218</v>
      </c>
      <c r="M171" s="21">
        <f t="shared" si="109"/>
        <v>32.814577578103091</v>
      </c>
      <c r="N171" s="21">
        <f t="shared" si="109"/>
        <v>29.315153229208136</v>
      </c>
      <c r="O171" s="21">
        <f t="shared" si="109"/>
        <v>26.742895957238151</v>
      </c>
      <c r="P171" s="21">
        <f t="shared" si="109"/>
        <v>25.479183542465446</v>
      </c>
      <c r="Q171" s="21">
        <f t="shared" si="109"/>
        <v>24.629852750605895</v>
      </c>
    </row>
    <row r="172" spans="1:17" ht="11.45" customHeight="1" x14ac:dyDescent="0.25">
      <c r="A172" s="17" t="str">
        <f>$A$14</f>
        <v>Domestic</v>
      </c>
      <c r="B172" s="20" t="str">
        <f t="shared" ref="B172:Q172" si="110">IF(B40=0,"",B40/B14*1000)</f>
        <v/>
      </c>
      <c r="C172" s="20" t="str">
        <f t="shared" si="110"/>
        <v/>
      </c>
      <c r="D172" s="20" t="str">
        <f t="shared" si="110"/>
        <v/>
      </c>
      <c r="E172" s="20" t="str">
        <f t="shared" si="110"/>
        <v/>
      </c>
      <c r="F172" s="20" t="str">
        <f t="shared" si="110"/>
        <v/>
      </c>
      <c r="G172" s="20" t="str">
        <f t="shared" si="110"/>
        <v/>
      </c>
      <c r="H172" s="20" t="str">
        <f t="shared" si="110"/>
        <v/>
      </c>
      <c r="I172" s="20" t="str">
        <f t="shared" si="110"/>
        <v/>
      </c>
      <c r="J172" s="20" t="str">
        <f t="shared" si="110"/>
        <v/>
      </c>
      <c r="K172" s="20" t="str">
        <f t="shared" si="110"/>
        <v/>
      </c>
      <c r="L172" s="20" t="str">
        <f t="shared" si="110"/>
        <v/>
      </c>
      <c r="M172" s="20" t="str">
        <f t="shared" si="110"/>
        <v/>
      </c>
      <c r="N172" s="20" t="str">
        <f t="shared" si="110"/>
        <v/>
      </c>
      <c r="O172" s="20" t="str">
        <f t="shared" si="110"/>
        <v/>
      </c>
      <c r="P172" s="20" t="str">
        <f t="shared" si="110"/>
        <v/>
      </c>
      <c r="Q172" s="20" t="str">
        <f t="shared" si="110"/>
        <v/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34.710683848110371</v>
      </c>
      <c r="C173" s="20">
        <f t="shared" si="111"/>
        <v>30.998761620038099</v>
      </c>
      <c r="D173" s="20">
        <f t="shared" si="111"/>
        <v>37.283910453837628</v>
      </c>
      <c r="E173" s="20">
        <f t="shared" si="111"/>
        <v>35.238261287786393</v>
      </c>
      <c r="F173" s="20">
        <f t="shared" si="111"/>
        <v>33.769795759368392</v>
      </c>
      <c r="G173" s="20">
        <f t="shared" si="111"/>
        <v>31.213908294301795</v>
      </c>
      <c r="H173" s="20">
        <f t="shared" si="111"/>
        <v>31.926196919606078</v>
      </c>
      <c r="I173" s="20">
        <f t="shared" si="111"/>
        <v>30.070102447918504</v>
      </c>
      <c r="J173" s="20">
        <f t="shared" si="111"/>
        <v>29.100471753221289</v>
      </c>
      <c r="K173" s="20">
        <f t="shared" si="111"/>
        <v>28.571802507495683</v>
      </c>
      <c r="L173" s="20">
        <f t="shared" si="111"/>
        <v>28.564778685871964</v>
      </c>
      <c r="M173" s="20">
        <f t="shared" si="111"/>
        <v>31.49638997254311</v>
      </c>
      <c r="N173" s="20">
        <f t="shared" si="111"/>
        <v>28.575496945221008</v>
      </c>
      <c r="O173" s="20">
        <f t="shared" si="111"/>
        <v>25.70002392990401</v>
      </c>
      <c r="P173" s="20">
        <f t="shared" si="111"/>
        <v>24.050934635721116</v>
      </c>
      <c r="Q173" s="20">
        <f t="shared" si="111"/>
        <v>23.457005422124237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61.503066963937329</v>
      </c>
      <c r="C174" s="20">
        <f t="shared" si="112"/>
        <v>48.335752368944206</v>
      </c>
      <c r="D174" s="20">
        <f t="shared" si="112"/>
        <v>50.418795322868228</v>
      </c>
      <c r="E174" s="20">
        <f t="shared" si="112"/>
        <v>48.653986546977279</v>
      </c>
      <c r="F174" s="20">
        <f t="shared" si="112"/>
        <v>38.470816309415369</v>
      </c>
      <c r="G174" s="20">
        <f t="shared" si="112"/>
        <v>41.231022481082775</v>
      </c>
      <c r="H174" s="20">
        <f t="shared" si="112"/>
        <v>43.603149757061068</v>
      </c>
      <c r="I174" s="20">
        <f t="shared" si="112"/>
        <v>40.169586924638431</v>
      </c>
      <c r="J174" s="20">
        <f t="shared" si="112"/>
        <v>38.5213134226289</v>
      </c>
      <c r="K174" s="20">
        <f t="shared" si="112"/>
        <v>37.545129001820278</v>
      </c>
      <c r="L174" s="20">
        <f t="shared" si="112"/>
        <v>35.976134169897414</v>
      </c>
      <c r="M174" s="20">
        <f t="shared" si="112"/>
        <v>38.031085288918568</v>
      </c>
      <c r="N174" s="20">
        <f t="shared" si="112"/>
        <v>31.652199534967078</v>
      </c>
      <c r="O174" s="20">
        <f t="shared" si="112"/>
        <v>29.270551719762871</v>
      </c>
      <c r="P174" s="20">
        <f t="shared" si="112"/>
        <v>28.68929675956781</v>
      </c>
      <c r="Q174" s="20">
        <f t="shared" si="112"/>
        <v>27.665675559808481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160.42288649992008</v>
      </c>
      <c r="C175" s="24">
        <f t="shared" si="113"/>
        <v>158.57061188211171</v>
      </c>
      <c r="D175" s="24">
        <f t="shared" si="113"/>
        <v>152.71683841762999</v>
      </c>
      <c r="E175" s="24">
        <f t="shared" si="113"/>
        <v>148.16199644969535</v>
      </c>
      <c r="F175" s="24">
        <f t="shared" si="113"/>
        <v>175.92400324539747</v>
      </c>
      <c r="G175" s="24">
        <f t="shared" si="113"/>
        <v>146.80759721121586</v>
      </c>
      <c r="H175" s="24">
        <f t="shared" si="113"/>
        <v>155.29315827676925</v>
      </c>
      <c r="I175" s="24">
        <f t="shared" si="113"/>
        <v>156.32212477493752</v>
      </c>
      <c r="J175" s="24">
        <f t="shared" si="113"/>
        <v>148.68106447263528</v>
      </c>
      <c r="K175" s="24">
        <f t="shared" si="113"/>
        <v>181.05647382370822</v>
      </c>
      <c r="L175" s="24">
        <f t="shared" si="113"/>
        <v>169.75059284605908</v>
      </c>
      <c r="M175" s="24">
        <f t="shared" si="113"/>
        <v>180.18133819364533</v>
      </c>
      <c r="N175" s="24">
        <f t="shared" si="113"/>
        <v>162.46311016656938</v>
      </c>
      <c r="O175" s="24">
        <f t="shared" si="113"/>
        <v>174.10803225703211</v>
      </c>
      <c r="P175" s="24">
        <f t="shared" si="113"/>
        <v>180.18295955980125</v>
      </c>
      <c r="Q175" s="24">
        <f t="shared" si="113"/>
        <v>180.26651866340893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158.30354280756504</v>
      </c>
      <c r="C176" s="22">
        <f t="shared" si="114"/>
        <v>157.44389641076637</v>
      </c>
      <c r="D176" s="22">
        <f t="shared" si="114"/>
        <v>151.38281452109237</v>
      </c>
      <c r="E176" s="22">
        <f t="shared" si="114"/>
        <v>147.07784890515399</v>
      </c>
      <c r="F176" s="22">
        <f t="shared" si="114"/>
        <v>174.08110324854587</v>
      </c>
      <c r="G176" s="22">
        <f t="shared" si="114"/>
        <v>145.64926357424332</v>
      </c>
      <c r="H176" s="22">
        <f t="shared" si="114"/>
        <v>153.64844678063974</v>
      </c>
      <c r="I176" s="22">
        <f t="shared" si="114"/>
        <v>155.02510319337915</v>
      </c>
      <c r="J176" s="22">
        <f t="shared" si="114"/>
        <v>147.34316760665834</v>
      </c>
      <c r="K176" s="22">
        <f t="shared" si="114"/>
        <v>180.77940806831009</v>
      </c>
      <c r="L176" s="22">
        <f t="shared" si="114"/>
        <v>169.67797673821497</v>
      </c>
      <c r="M176" s="22">
        <f t="shared" si="114"/>
        <v>179.46631044160281</v>
      </c>
      <c r="N176" s="22">
        <f t="shared" si="114"/>
        <v>161.98451311367575</v>
      </c>
      <c r="O176" s="22">
        <f t="shared" si="114"/>
        <v>174.45819985267633</v>
      </c>
      <c r="P176" s="22">
        <f t="shared" si="114"/>
        <v>181.74195813571544</v>
      </c>
      <c r="Q176" s="22">
        <f t="shared" si="114"/>
        <v>181.84246022130029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912.5354790174091</v>
      </c>
      <c r="C177" s="20">
        <f t="shared" si="115"/>
        <v>899.95489347886519</v>
      </c>
      <c r="D177" s="20">
        <f t="shared" si="115"/>
        <v>848.7837702817161</v>
      </c>
      <c r="E177" s="20">
        <f t="shared" si="115"/>
        <v>842.53708114599794</v>
      </c>
      <c r="F177" s="20">
        <f t="shared" si="115"/>
        <v>910.73564086688043</v>
      </c>
      <c r="G177" s="20">
        <f t="shared" si="115"/>
        <v>830.57511205597359</v>
      </c>
      <c r="H177" s="20">
        <f t="shared" si="115"/>
        <v>826.01503868621467</v>
      </c>
      <c r="I177" s="20">
        <f t="shared" si="115"/>
        <v>852.17178745911531</v>
      </c>
      <c r="J177" s="20">
        <f t="shared" si="115"/>
        <v>822.26919860455575</v>
      </c>
      <c r="K177" s="20">
        <f t="shared" si="115"/>
        <v>868.75696036801912</v>
      </c>
      <c r="L177" s="20">
        <f t="shared" si="115"/>
        <v>871.16586809645207</v>
      </c>
      <c r="M177" s="20">
        <f t="shared" si="115"/>
        <v>846.07100374817435</v>
      </c>
      <c r="N177" s="20">
        <f t="shared" si="115"/>
        <v>741.65385826357465</v>
      </c>
      <c r="O177" s="20">
        <f t="shared" si="115"/>
        <v>670.4372537298284</v>
      </c>
      <c r="P177" s="20">
        <f t="shared" si="115"/>
        <v>651.57159001937407</v>
      </c>
      <c r="Q177" s="20">
        <f t="shared" si="115"/>
        <v>679.94218159033062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61.490246353780655</v>
      </c>
      <c r="C178" s="20">
        <f t="shared" si="116"/>
        <v>60.808285688273941</v>
      </c>
      <c r="D178" s="20">
        <f t="shared" si="116"/>
        <v>57.161916421417047</v>
      </c>
      <c r="E178" s="20">
        <f t="shared" si="116"/>
        <v>57.684289326269891</v>
      </c>
      <c r="F178" s="20">
        <f t="shared" si="116"/>
        <v>63.71612326476582</v>
      </c>
      <c r="G178" s="20">
        <f t="shared" si="116"/>
        <v>59.448621719818021</v>
      </c>
      <c r="H178" s="20">
        <f t="shared" si="116"/>
        <v>58.564641221395277</v>
      </c>
      <c r="I178" s="20">
        <f t="shared" si="116"/>
        <v>60.591691833495176</v>
      </c>
      <c r="J178" s="20">
        <f t="shared" si="116"/>
        <v>58.954744952769381</v>
      </c>
      <c r="K178" s="20">
        <f t="shared" si="116"/>
        <v>64.881555495923422</v>
      </c>
      <c r="L178" s="20">
        <f t="shared" si="116"/>
        <v>64.646574300864373</v>
      </c>
      <c r="M178" s="20">
        <f t="shared" si="116"/>
        <v>63.088014061413148</v>
      </c>
      <c r="N178" s="20">
        <f t="shared" si="116"/>
        <v>54.781938985145302</v>
      </c>
      <c r="O178" s="20">
        <f t="shared" si="116"/>
        <v>48.79423174601942</v>
      </c>
      <c r="P178" s="20">
        <f t="shared" si="116"/>
        <v>48.780026752824746</v>
      </c>
      <c r="Q178" s="20">
        <f t="shared" si="116"/>
        <v>48.092437873432026</v>
      </c>
    </row>
    <row r="179" spans="1:17" ht="11.45" customHeight="1" x14ac:dyDescent="0.25">
      <c r="A179" s="19" t="str">
        <f>$A$21</f>
        <v>Rail transport</v>
      </c>
      <c r="B179" s="21" t="str">
        <f t="shared" ref="B179:Q179" si="117">IF(B47=0,"",B47/B21*1000)</f>
        <v/>
      </c>
      <c r="C179" s="21" t="str">
        <f t="shared" si="117"/>
        <v/>
      </c>
      <c r="D179" s="21" t="str">
        <f t="shared" si="117"/>
        <v/>
      </c>
      <c r="E179" s="21" t="str">
        <f t="shared" si="117"/>
        <v/>
      </c>
      <c r="F179" s="21" t="str">
        <f t="shared" si="117"/>
        <v/>
      </c>
      <c r="G179" s="21" t="str">
        <f t="shared" si="117"/>
        <v/>
      </c>
      <c r="H179" s="21" t="str">
        <f t="shared" si="117"/>
        <v/>
      </c>
      <c r="I179" s="21" t="str">
        <f t="shared" si="117"/>
        <v/>
      </c>
      <c r="J179" s="21" t="str">
        <f t="shared" si="117"/>
        <v/>
      </c>
      <c r="K179" s="21" t="str">
        <f t="shared" si="117"/>
        <v/>
      </c>
      <c r="L179" s="21" t="str">
        <f t="shared" si="117"/>
        <v/>
      </c>
      <c r="M179" s="21" t="str">
        <f t="shared" si="117"/>
        <v/>
      </c>
      <c r="N179" s="21" t="str">
        <f t="shared" si="117"/>
        <v/>
      </c>
      <c r="O179" s="21" t="str">
        <f t="shared" si="117"/>
        <v/>
      </c>
      <c r="P179" s="21" t="str">
        <f t="shared" si="117"/>
        <v/>
      </c>
      <c r="Q179" s="21" t="str">
        <f t="shared" si="117"/>
        <v/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216.88759430389342</v>
      </c>
      <c r="C180" s="21">
        <f t="shared" si="118"/>
        <v>194.82172674879865</v>
      </c>
      <c r="D180" s="21">
        <f t="shared" si="118"/>
        <v>201.23930671432024</v>
      </c>
      <c r="E180" s="21">
        <f t="shared" si="118"/>
        <v>188.83840380587313</v>
      </c>
      <c r="F180" s="21">
        <f t="shared" si="118"/>
        <v>230.44113444034048</v>
      </c>
      <c r="G180" s="21">
        <f t="shared" si="118"/>
        <v>187.13357561718658</v>
      </c>
      <c r="H180" s="21">
        <f t="shared" si="118"/>
        <v>200.55644666926062</v>
      </c>
      <c r="I180" s="21">
        <f t="shared" si="118"/>
        <v>197.13909505803352</v>
      </c>
      <c r="J180" s="21">
        <f t="shared" si="118"/>
        <v>191.84944286216063</v>
      </c>
      <c r="K180" s="21">
        <f t="shared" si="118"/>
        <v>187.37491366750351</v>
      </c>
      <c r="L180" s="21">
        <f t="shared" si="118"/>
        <v>171.84485143328496</v>
      </c>
      <c r="M180" s="21">
        <f t="shared" si="118"/>
        <v>204.0760934167848</v>
      </c>
      <c r="N180" s="21">
        <f t="shared" si="118"/>
        <v>178.30192063509821</v>
      </c>
      <c r="O180" s="21">
        <f t="shared" si="118"/>
        <v>165.95697126579884</v>
      </c>
      <c r="P180" s="21">
        <f t="shared" si="118"/>
        <v>147.2608351437791</v>
      </c>
      <c r="Q180" s="21">
        <f t="shared" si="118"/>
        <v>146.30965883041631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243.19910980804812</v>
      </c>
      <c r="C181" s="20">
        <f t="shared" si="119"/>
        <v>223.19314588454239</v>
      </c>
      <c r="D181" s="20">
        <f t="shared" si="119"/>
        <v>233.05808497330401</v>
      </c>
      <c r="E181" s="20">
        <f t="shared" si="119"/>
        <v>213.69265084855479</v>
      </c>
      <c r="F181" s="20">
        <f t="shared" si="119"/>
        <v>266.04271817210162</v>
      </c>
      <c r="G181" s="20">
        <f t="shared" si="119"/>
        <v>211.45261748883985</v>
      </c>
      <c r="H181" s="20">
        <f t="shared" si="119"/>
        <v>242.57170661492168</v>
      </c>
      <c r="I181" s="20">
        <f t="shared" si="119"/>
        <v>239.34895142526955</v>
      </c>
      <c r="J181" s="20">
        <f t="shared" si="119"/>
        <v>227.10592044753605</v>
      </c>
      <c r="K181" s="20">
        <f t="shared" si="119"/>
        <v>215.57313544092983</v>
      </c>
      <c r="L181" s="20">
        <f t="shared" si="119"/>
        <v>205.62764672595185</v>
      </c>
      <c r="M181" s="20">
        <f t="shared" si="119"/>
        <v>257.93123325207665</v>
      </c>
      <c r="N181" s="20">
        <f t="shared" si="119"/>
        <v>235.37502704535555</v>
      </c>
      <c r="O181" s="20">
        <f t="shared" si="119"/>
        <v>224.42648064774832</v>
      </c>
      <c r="P181" s="20">
        <f t="shared" si="119"/>
        <v>198.97267918955836</v>
      </c>
      <c r="Q181" s="20">
        <f t="shared" si="119"/>
        <v>202.76591503193129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124.3814828750499</v>
      </c>
      <c r="C182" s="20">
        <f t="shared" si="120"/>
        <v>114.85579651158659</v>
      </c>
      <c r="D182" s="20">
        <f t="shared" si="120"/>
        <v>116.068011557365</v>
      </c>
      <c r="E182" s="20">
        <f t="shared" si="120"/>
        <v>111.29040142414976</v>
      </c>
      <c r="F182" s="20">
        <f t="shared" si="120"/>
        <v>128.75666573435493</v>
      </c>
      <c r="G182" s="20">
        <f t="shared" si="120"/>
        <v>99.701899445776519</v>
      </c>
      <c r="H182" s="20">
        <f t="shared" si="120"/>
        <v>100.12682989285528</v>
      </c>
      <c r="I182" s="20">
        <f t="shared" si="120"/>
        <v>92.797544776458594</v>
      </c>
      <c r="J182" s="20">
        <f t="shared" si="120"/>
        <v>91.189090211788809</v>
      </c>
      <c r="K182" s="20">
        <f t="shared" si="120"/>
        <v>90.670425040111212</v>
      </c>
      <c r="L182" s="20">
        <f t="shared" si="120"/>
        <v>85.275959973621028</v>
      </c>
      <c r="M182" s="20">
        <f t="shared" si="120"/>
        <v>96.697345631225545</v>
      </c>
      <c r="N182" s="20">
        <f t="shared" si="120"/>
        <v>87.790515172197118</v>
      </c>
      <c r="O182" s="20">
        <f t="shared" si="120"/>
        <v>88.7721719691678</v>
      </c>
      <c r="P182" s="20">
        <f t="shared" si="120"/>
        <v>81.148631515006187</v>
      </c>
      <c r="Q182" s="20">
        <f t="shared" si="120"/>
        <v>83.185814956526841</v>
      </c>
    </row>
    <row r="183" spans="1:17" ht="11.45" customHeight="1" x14ac:dyDescent="0.25">
      <c r="A183" s="19" t="s">
        <v>32</v>
      </c>
      <c r="B183" s="18" t="str">
        <f t="shared" ref="B183:Q183" si="121">IF(B51=0,"",B51/B25*1000)</f>
        <v/>
      </c>
      <c r="C183" s="18" t="str">
        <f t="shared" si="121"/>
        <v/>
      </c>
      <c r="D183" s="18" t="str">
        <f t="shared" si="121"/>
        <v/>
      </c>
      <c r="E183" s="18" t="str">
        <f t="shared" si="121"/>
        <v/>
      </c>
      <c r="F183" s="18" t="str">
        <f t="shared" si="121"/>
        <v/>
      </c>
      <c r="G183" s="18" t="str">
        <f t="shared" si="121"/>
        <v/>
      </c>
      <c r="H183" s="18" t="str">
        <f t="shared" si="121"/>
        <v/>
      </c>
      <c r="I183" s="18" t="str">
        <f t="shared" si="121"/>
        <v/>
      </c>
      <c r="J183" s="18" t="str">
        <f t="shared" si="121"/>
        <v/>
      </c>
      <c r="K183" s="18" t="str">
        <f t="shared" si="121"/>
        <v/>
      </c>
      <c r="L183" s="18" t="str">
        <f t="shared" si="121"/>
        <v/>
      </c>
      <c r="M183" s="18" t="str">
        <f t="shared" si="121"/>
        <v/>
      </c>
      <c r="N183" s="18" t="str">
        <f t="shared" si="121"/>
        <v/>
      </c>
      <c r="O183" s="18" t="str">
        <f t="shared" si="121"/>
        <v/>
      </c>
      <c r="P183" s="18" t="str">
        <f t="shared" si="121"/>
        <v/>
      </c>
      <c r="Q183" s="18" t="str">
        <f t="shared" si="121"/>
        <v/>
      </c>
    </row>
    <row r="184" spans="1:17" ht="11.45" customHeight="1" x14ac:dyDescent="0.25">
      <c r="A184" s="17" t="str">
        <f>$A$26</f>
        <v>Domestic coastal shipping</v>
      </c>
      <c r="B184" s="16" t="str">
        <f t="shared" ref="B184:Q184" si="122">IF(B52=0,"",B52/B26*1000)</f>
        <v/>
      </c>
      <c r="C184" s="16" t="str">
        <f t="shared" si="122"/>
        <v/>
      </c>
      <c r="D184" s="16" t="str">
        <f t="shared" si="122"/>
        <v/>
      </c>
      <c r="E184" s="16" t="str">
        <f t="shared" si="122"/>
        <v/>
      </c>
      <c r="F184" s="16" t="str">
        <f t="shared" si="122"/>
        <v/>
      </c>
      <c r="G184" s="16" t="str">
        <f t="shared" si="122"/>
        <v/>
      </c>
      <c r="H184" s="16" t="str">
        <f t="shared" si="122"/>
        <v/>
      </c>
      <c r="I184" s="16" t="str">
        <f t="shared" si="122"/>
        <v/>
      </c>
      <c r="J184" s="16" t="str">
        <f t="shared" si="122"/>
        <v/>
      </c>
      <c r="K184" s="16" t="str">
        <f t="shared" si="122"/>
        <v/>
      </c>
      <c r="L184" s="16" t="str">
        <f t="shared" si="122"/>
        <v/>
      </c>
      <c r="M184" s="16" t="str">
        <f t="shared" si="122"/>
        <v/>
      </c>
      <c r="N184" s="16" t="str">
        <f t="shared" si="122"/>
        <v/>
      </c>
      <c r="O184" s="16" t="str">
        <f t="shared" si="122"/>
        <v/>
      </c>
      <c r="P184" s="16" t="str">
        <f t="shared" si="122"/>
        <v/>
      </c>
      <c r="Q184" s="16" t="str">
        <f t="shared" si="122"/>
        <v/>
      </c>
    </row>
    <row r="185" spans="1:17" ht="11.45" customHeight="1" x14ac:dyDescent="0.25">
      <c r="A185" s="15" t="str">
        <f>$A$27</f>
        <v>Inland waterways</v>
      </c>
      <c r="B185" s="14" t="str">
        <f t="shared" ref="B185:Q185" si="123">IF(B53=0,"",B53/B27*1000)</f>
        <v/>
      </c>
      <c r="C185" s="14" t="str">
        <f t="shared" si="123"/>
        <v/>
      </c>
      <c r="D185" s="14" t="str">
        <f t="shared" si="123"/>
        <v/>
      </c>
      <c r="E185" s="14" t="str">
        <f t="shared" si="123"/>
        <v/>
      </c>
      <c r="F185" s="14" t="str">
        <f t="shared" si="123"/>
        <v/>
      </c>
      <c r="G185" s="14" t="str">
        <f t="shared" si="123"/>
        <v/>
      </c>
      <c r="H185" s="14" t="str">
        <f t="shared" si="123"/>
        <v/>
      </c>
      <c r="I185" s="14" t="str">
        <f t="shared" si="123"/>
        <v/>
      </c>
      <c r="J185" s="14" t="str">
        <f t="shared" si="123"/>
        <v/>
      </c>
      <c r="K185" s="14" t="str">
        <f t="shared" si="123"/>
        <v/>
      </c>
      <c r="L185" s="14" t="str">
        <f t="shared" si="123"/>
        <v/>
      </c>
      <c r="M185" s="14" t="str">
        <f t="shared" si="123"/>
        <v/>
      </c>
      <c r="N185" s="14" t="str">
        <f t="shared" si="123"/>
        <v/>
      </c>
      <c r="O185" s="14" t="str">
        <f t="shared" si="123"/>
        <v/>
      </c>
      <c r="P185" s="14" t="str">
        <f t="shared" si="123"/>
        <v/>
      </c>
      <c r="Q185" s="14" t="str">
        <f t="shared" si="123"/>
        <v/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147.12159483529555</v>
      </c>
      <c r="C188" s="24">
        <f t="shared" si="124"/>
        <v>134.45712876291199</v>
      </c>
      <c r="D188" s="24">
        <f t="shared" si="124"/>
        <v>152.14338549811848</v>
      </c>
      <c r="E188" s="24">
        <f t="shared" si="124"/>
        <v>152.42173675165091</v>
      </c>
      <c r="F188" s="24">
        <f t="shared" si="124"/>
        <v>151.00537178972718</v>
      </c>
      <c r="G188" s="24">
        <f t="shared" si="124"/>
        <v>145.91742886145281</v>
      </c>
      <c r="H188" s="24">
        <f t="shared" si="124"/>
        <v>149.83352914571526</v>
      </c>
      <c r="I188" s="24">
        <f t="shared" si="124"/>
        <v>149.81187255011693</v>
      </c>
      <c r="J188" s="24">
        <f t="shared" si="124"/>
        <v>145.55950368453114</v>
      </c>
      <c r="K188" s="24">
        <f t="shared" si="124"/>
        <v>147.56330705391565</v>
      </c>
      <c r="L188" s="24">
        <f t="shared" si="124"/>
        <v>148.61843034197688</v>
      </c>
      <c r="M188" s="24">
        <f t="shared" si="124"/>
        <v>151.22641255507133</v>
      </c>
      <c r="N188" s="24">
        <f t="shared" si="124"/>
        <v>139.09536582135104</v>
      </c>
      <c r="O188" s="24">
        <f t="shared" si="124"/>
        <v>129.84766636583174</v>
      </c>
      <c r="P188" s="24">
        <f t="shared" si="124"/>
        <v>124.83675150128471</v>
      </c>
      <c r="Q188" s="24">
        <f t="shared" si="124"/>
        <v>123.94338543108596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201.18201798418698</v>
      </c>
      <c r="C189" s="22">
        <f t="shared" si="125"/>
        <v>206.00968237508425</v>
      </c>
      <c r="D189" s="22">
        <f t="shared" si="125"/>
        <v>202.63147456325905</v>
      </c>
      <c r="E189" s="22">
        <f t="shared" si="125"/>
        <v>213.1985435889541</v>
      </c>
      <c r="F189" s="22">
        <f t="shared" si="125"/>
        <v>219.15146676104825</v>
      </c>
      <c r="G189" s="22">
        <f t="shared" si="125"/>
        <v>215.28484836448018</v>
      </c>
      <c r="H189" s="22">
        <f t="shared" si="125"/>
        <v>217.906711832714</v>
      </c>
      <c r="I189" s="22">
        <f t="shared" si="125"/>
        <v>224.05442587489043</v>
      </c>
      <c r="J189" s="22">
        <f t="shared" si="125"/>
        <v>214.95704183565832</v>
      </c>
      <c r="K189" s="22">
        <f t="shared" si="125"/>
        <v>216.19324205374258</v>
      </c>
      <c r="L189" s="22">
        <f t="shared" si="125"/>
        <v>221.97852391121145</v>
      </c>
      <c r="M189" s="22">
        <f t="shared" si="125"/>
        <v>216.70140931603822</v>
      </c>
      <c r="N189" s="22">
        <f t="shared" si="125"/>
        <v>202.45104865881652</v>
      </c>
      <c r="O189" s="22">
        <f t="shared" si="125"/>
        <v>190.12645871544663</v>
      </c>
      <c r="P189" s="22">
        <f t="shared" si="125"/>
        <v>184.59110776533376</v>
      </c>
      <c r="Q189" s="22">
        <f t="shared" si="125"/>
        <v>186.62401076093687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111.92402773179667</v>
      </c>
      <c r="C190" s="20">
        <f t="shared" si="126"/>
        <v>111.27787689396118</v>
      </c>
      <c r="D190" s="20">
        <f t="shared" si="126"/>
        <v>112.76260733160177</v>
      </c>
      <c r="E190" s="20">
        <f t="shared" si="126"/>
        <v>112.24016363285207</v>
      </c>
      <c r="F190" s="20">
        <f t="shared" si="126"/>
        <v>111.99982265673287</v>
      </c>
      <c r="G190" s="20">
        <f t="shared" si="126"/>
        <v>111.49354581522056</v>
      </c>
      <c r="H190" s="20">
        <f t="shared" si="126"/>
        <v>110.7614008928243</v>
      </c>
      <c r="I190" s="20">
        <f t="shared" si="126"/>
        <v>109.76419948452538</v>
      </c>
      <c r="J190" s="20">
        <f t="shared" si="126"/>
        <v>108.72332668878431</v>
      </c>
      <c r="K190" s="20">
        <f t="shared" si="126"/>
        <v>107.64597464965824</v>
      </c>
      <c r="L190" s="20">
        <f t="shared" si="126"/>
        <v>106.4372481325277</v>
      </c>
      <c r="M190" s="20">
        <f t="shared" si="126"/>
        <v>105.31112061363781</v>
      </c>
      <c r="N190" s="20">
        <f t="shared" si="126"/>
        <v>105.1068094325023</v>
      </c>
      <c r="O190" s="20">
        <f t="shared" si="126"/>
        <v>104.25248112997743</v>
      </c>
      <c r="P190" s="20">
        <f t="shared" si="126"/>
        <v>103.50459687771597</v>
      </c>
      <c r="Q190" s="20">
        <f t="shared" si="126"/>
        <v>102.02780811070387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188.35089288849215</v>
      </c>
      <c r="C191" s="20">
        <f t="shared" si="127"/>
        <v>195.23787603227922</v>
      </c>
      <c r="D191" s="20">
        <f t="shared" si="127"/>
        <v>194.8010634764525</v>
      </c>
      <c r="E191" s="20">
        <f t="shared" si="127"/>
        <v>208.93690376930903</v>
      </c>
      <c r="F191" s="20">
        <f t="shared" si="127"/>
        <v>211.3596446347604</v>
      </c>
      <c r="G191" s="20">
        <f t="shared" si="127"/>
        <v>213.26846366303946</v>
      </c>
      <c r="H191" s="20">
        <f t="shared" si="127"/>
        <v>216.48711534913465</v>
      </c>
      <c r="I191" s="20">
        <f t="shared" si="127"/>
        <v>222.94452460825033</v>
      </c>
      <c r="J191" s="20">
        <f t="shared" si="127"/>
        <v>216.23828015191557</v>
      </c>
      <c r="K191" s="20">
        <f t="shared" si="127"/>
        <v>215.04134631915133</v>
      </c>
      <c r="L191" s="20">
        <f t="shared" si="127"/>
        <v>223.09383338747543</v>
      </c>
      <c r="M191" s="20">
        <f t="shared" si="127"/>
        <v>218.4889940755443</v>
      </c>
      <c r="N191" s="20">
        <f t="shared" si="127"/>
        <v>206.98038308377622</v>
      </c>
      <c r="O191" s="20">
        <f t="shared" si="127"/>
        <v>195.35748229864163</v>
      </c>
      <c r="P191" s="20">
        <f t="shared" si="127"/>
        <v>188.01426021600236</v>
      </c>
      <c r="Q191" s="20">
        <f t="shared" si="127"/>
        <v>188.48591916308584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257.62608007363826</v>
      </c>
      <c r="C192" s="20">
        <f t="shared" si="128"/>
        <v>255.02225470960309</v>
      </c>
      <c r="D192" s="20">
        <f t="shared" si="128"/>
        <v>239.85658303295196</v>
      </c>
      <c r="E192" s="20">
        <f t="shared" si="128"/>
        <v>238.23911374530644</v>
      </c>
      <c r="F192" s="20">
        <f t="shared" si="128"/>
        <v>260.31243073936656</v>
      </c>
      <c r="G192" s="20">
        <f t="shared" si="128"/>
        <v>234.4947778632183</v>
      </c>
      <c r="H192" s="20">
        <f t="shared" si="128"/>
        <v>235.16713811633878</v>
      </c>
      <c r="I192" s="20">
        <f t="shared" si="128"/>
        <v>241.03265067250129</v>
      </c>
      <c r="J192" s="20">
        <f t="shared" si="128"/>
        <v>221.01061027976448</v>
      </c>
      <c r="K192" s="20">
        <f t="shared" si="128"/>
        <v>233.78689850747563</v>
      </c>
      <c r="L192" s="20">
        <f t="shared" si="128"/>
        <v>229.68028303874794</v>
      </c>
      <c r="M192" s="20">
        <f t="shared" si="128"/>
        <v>220.51089333778509</v>
      </c>
      <c r="N192" s="20">
        <f t="shared" si="128"/>
        <v>192.87087650449746</v>
      </c>
      <c r="O192" s="20">
        <f t="shared" si="128"/>
        <v>176.08108786989382</v>
      </c>
      <c r="P192" s="20">
        <f t="shared" si="128"/>
        <v>177.76301220869067</v>
      </c>
      <c r="Q192" s="20">
        <f t="shared" si="128"/>
        <v>186.79586408664318</v>
      </c>
    </row>
    <row r="193" spans="1:17" ht="11.45" customHeight="1" x14ac:dyDescent="0.25">
      <c r="A193" s="19" t="str">
        <f>$A$9</f>
        <v>Rail, metro and tram</v>
      </c>
      <c r="B193" s="21" t="str">
        <f t="shared" ref="B193:Q193" si="129">IF(B9=0,"",B61/B9*1000)</f>
        <v/>
      </c>
      <c r="C193" s="21" t="str">
        <f t="shared" si="129"/>
        <v/>
      </c>
      <c r="D193" s="21" t="str">
        <f t="shared" si="129"/>
        <v/>
      </c>
      <c r="E193" s="21" t="str">
        <f t="shared" si="129"/>
        <v/>
      </c>
      <c r="F193" s="21" t="str">
        <f t="shared" si="129"/>
        <v/>
      </c>
      <c r="G193" s="21" t="str">
        <f t="shared" si="129"/>
        <v/>
      </c>
      <c r="H193" s="21" t="str">
        <f t="shared" si="129"/>
        <v/>
      </c>
      <c r="I193" s="21" t="str">
        <f t="shared" si="129"/>
        <v/>
      </c>
      <c r="J193" s="21" t="str">
        <f t="shared" si="129"/>
        <v/>
      </c>
      <c r="K193" s="21" t="str">
        <f t="shared" si="129"/>
        <v/>
      </c>
      <c r="L193" s="21" t="str">
        <f t="shared" si="129"/>
        <v/>
      </c>
      <c r="M193" s="21" t="str">
        <f t="shared" si="129"/>
        <v/>
      </c>
      <c r="N193" s="21" t="str">
        <f t="shared" si="129"/>
        <v/>
      </c>
      <c r="O193" s="21" t="str">
        <f t="shared" si="129"/>
        <v/>
      </c>
      <c r="P193" s="21" t="str">
        <f t="shared" si="129"/>
        <v/>
      </c>
      <c r="Q193" s="21" t="str">
        <f t="shared" si="129"/>
        <v/>
      </c>
    </row>
    <row r="194" spans="1:17" ht="11.45" customHeight="1" x14ac:dyDescent="0.25">
      <c r="A194" s="17" t="str">
        <f>$A$10</f>
        <v>Metro and tram, urban light rail</v>
      </c>
      <c r="B194" s="20" t="str">
        <f t="shared" ref="B194:Q194" si="130">IF(B10=0,"",B62/B10*1000)</f>
        <v/>
      </c>
      <c r="C194" s="20" t="str">
        <f t="shared" si="130"/>
        <v/>
      </c>
      <c r="D194" s="20" t="str">
        <f t="shared" si="130"/>
        <v/>
      </c>
      <c r="E194" s="20" t="str">
        <f t="shared" si="130"/>
        <v/>
      </c>
      <c r="F194" s="20" t="str">
        <f t="shared" si="130"/>
        <v/>
      </c>
      <c r="G194" s="20" t="str">
        <f t="shared" si="130"/>
        <v/>
      </c>
      <c r="H194" s="20" t="str">
        <f t="shared" si="130"/>
        <v/>
      </c>
      <c r="I194" s="20" t="str">
        <f t="shared" si="130"/>
        <v/>
      </c>
      <c r="J194" s="20" t="str">
        <f t="shared" si="130"/>
        <v/>
      </c>
      <c r="K194" s="20" t="str">
        <f t="shared" si="130"/>
        <v/>
      </c>
      <c r="L194" s="20" t="str">
        <f t="shared" si="130"/>
        <v/>
      </c>
      <c r="M194" s="20" t="str">
        <f t="shared" si="130"/>
        <v/>
      </c>
      <c r="N194" s="20" t="str">
        <f t="shared" si="130"/>
        <v/>
      </c>
      <c r="O194" s="20" t="str">
        <f t="shared" si="130"/>
        <v/>
      </c>
      <c r="P194" s="20" t="str">
        <f t="shared" si="130"/>
        <v/>
      </c>
      <c r="Q194" s="20" t="str">
        <f t="shared" si="130"/>
        <v/>
      </c>
    </row>
    <row r="195" spans="1:17" ht="11.45" customHeight="1" x14ac:dyDescent="0.25">
      <c r="A195" s="17" t="str">
        <f>$A$11</f>
        <v>Conventional passenger trains</v>
      </c>
      <c r="B195" s="20" t="str">
        <f t="shared" ref="B195:Q195" si="131">IF(B11=0,"",B63/B11*1000)</f>
        <v/>
      </c>
      <c r="C195" s="20" t="str">
        <f t="shared" si="131"/>
        <v/>
      </c>
      <c r="D195" s="20" t="str">
        <f t="shared" si="131"/>
        <v/>
      </c>
      <c r="E195" s="20" t="str">
        <f t="shared" si="131"/>
        <v/>
      </c>
      <c r="F195" s="20" t="str">
        <f t="shared" si="131"/>
        <v/>
      </c>
      <c r="G195" s="20" t="str">
        <f t="shared" si="131"/>
        <v/>
      </c>
      <c r="H195" s="20" t="str">
        <f t="shared" si="131"/>
        <v/>
      </c>
      <c r="I195" s="20" t="str">
        <f t="shared" si="131"/>
        <v/>
      </c>
      <c r="J195" s="20" t="str">
        <f t="shared" si="131"/>
        <v/>
      </c>
      <c r="K195" s="20" t="str">
        <f t="shared" si="131"/>
        <v/>
      </c>
      <c r="L195" s="20" t="str">
        <f t="shared" si="131"/>
        <v/>
      </c>
      <c r="M195" s="20" t="str">
        <f t="shared" si="131"/>
        <v/>
      </c>
      <c r="N195" s="20" t="str">
        <f t="shared" si="131"/>
        <v/>
      </c>
      <c r="O195" s="20" t="str">
        <f t="shared" si="131"/>
        <v/>
      </c>
      <c r="P195" s="20" t="str">
        <f t="shared" si="131"/>
        <v/>
      </c>
      <c r="Q195" s="20" t="str">
        <f t="shared" si="131"/>
        <v/>
      </c>
    </row>
    <row r="196" spans="1:17" ht="11.45" customHeight="1" x14ac:dyDescent="0.25">
      <c r="A196" s="17" t="str">
        <f>$A$12</f>
        <v>High speed passenger trains</v>
      </c>
      <c r="B196" s="20" t="str">
        <f t="shared" ref="B196:Q196" si="132">IF(B12=0,"",B64/B12*1000)</f>
        <v/>
      </c>
      <c r="C196" s="20" t="str">
        <f t="shared" si="132"/>
        <v/>
      </c>
      <c r="D196" s="20" t="str">
        <f t="shared" si="132"/>
        <v/>
      </c>
      <c r="E196" s="20" t="str">
        <f t="shared" si="132"/>
        <v/>
      </c>
      <c r="F196" s="20" t="str">
        <f t="shared" si="132"/>
        <v/>
      </c>
      <c r="G196" s="20" t="str">
        <f t="shared" si="132"/>
        <v/>
      </c>
      <c r="H196" s="20" t="str">
        <f t="shared" si="132"/>
        <v/>
      </c>
      <c r="I196" s="20" t="str">
        <f t="shared" si="132"/>
        <v/>
      </c>
      <c r="J196" s="20" t="str">
        <f t="shared" si="132"/>
        <v/>
      </c>
      <c r="K196" s="20" t="str">
        <f t="shared" si="132"/>
        <v/>
      </c>
      <c r="L196" s="20" t="str">
        <f t="shared" si="132"/>
        <v/>
      </c>
      <c r="M196" s="20" t="str">
        <f t="shared" si="132"/>
        <v/>
      </c>
      <c r="N196" s="20" t="str">
        <f t="shared" si="132"/>
        <v/>
      </c>
      <c r="O196" s="20" t="str">
        <f t="shared" si="132"/>
        <v/>
      </c>
      <c r="P196" s="20" t="str">
        <f t="shared" si="132"/>
        <v/>
      </c>
      <c r="Q196" s="20" t="str">
        <f t="shared" si="132"/>
        <v/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109.54381816672255</v>
      </c>
      <c r="C197" s="21">
        <f t="shared" si="133"/>
        <v>96.614871368312237</v>
      </c>
      <c r="D197" s="21">
        <f t="shared" si="133"/>
        <v>117.55011243614307</v>
      </c>
      <c r="E197" s="21">
        <f t="shared" si="133"/>
        <v>113.88533464853982</v>
      </c>
      <c r="F197" s="21">
        <f t="shared" si="133"/>
        <v>104.13294910082216</v>
      </c>
      <c r="G197" s="21">
        <f t="shared" si="133"/>
        <v>98.652950913087196</v>
      </c>
      <c r="H197" s="21">
        <f t="shared" si="133"/>
        <v>101.67004819324352</v>
      </c>
      <c r="I197" s="21">
        <f t="shared" si="133"/>
        <v>95.681714894200852</v>
      </c>
      <c r="J197" s="21">
        <f t="shared" si="133"/>
        <v>92.756027018090194</v>
      </c>
      <c r="K197" s="21">
        <f t="shared" si="133"/>
        <v>90.69081013244984</v>
      </c>
      <c r="L197" s="21">
        <f t="shared" si="133"/>
        <v>90.349938620207595</v>
      </c>
      <c r="M197" s="21">
        <f t="shared" si="133"/>
        <v>98.78202477747746</v>
      </c>
      <c r="N197" s="21">
        <f t="shared" si="133"/>
        <v>88.247675465294989</v>
      </c>
      <c r="O197" s="21">
        <f t="shared" si="133"/>
        <v>80.50438573471682</v>
      </c>
      <c r="P197" s="21">
        <f t="shared" si="133"/>
        <v>76.700220626372342</v>
      </c>
      <c r="Q197" s="21">
        <f t="shared" si="133"/>
        <v>74.143472329794236</v>
      </c>
    </row>
    <row r="198" spans="1:17" ht="11.45" customHeight="1" x14ac:dyDescent="0.25">
      <c r="A198" s="17" t="str">
        <f>$A$14</f>
        <v>Domestic</v>
      </c>
      <c r="B198" s="20" t="str">
        <f t="shared" ref="B198:Q198" si="134">IF(B14=0,"",B66/B14*1000)</f>
        <v/>
      </c>
      <c r="C198" s="20" t="str">
        <f t="shared" si="134"/>
        <v/>
      </c>
      <c r="D198" s="20" t="str">
        <f t="shared" si="134"/>
        <v/>
      </c>
      <c r="E198" s="20" t="str">
        <f t="shared" si="134"/>
        <v/>
      </c>
      <c r="F198" s="20" t="str">
        <f t="shared" si="134"/>
        <v/>
      </c>
      <c r="G198" s="20" t="str">
        <f t="shared" si="134"/>
        <v/>
      </c>
      <c r="H198" s="20" t="str">
        <f t="shared" si="134"/>
        <v/>
      </c>
      <c r="I198" s="20" t="str">
        <f t="shared" si="134"/>
        <v/>
      </c>
      <c r="J198" s="20" t="str">
        <f t="shared" si="134"/>
        <v/>
      </c>
      <c r="K198" s="20" t="str">
        <f t="shared" si="134"/>
        <v/>
      </c>
      <c r="L198" s="20" t="str">
        <f t="shared" si="134"/>
        <v/>
      </c>
      <c r="M198" s="20" t="str">
        <f t="shared" si="134"/>
        <v/>
      </c>
      <c r="N198" s="20" t="str">
        <f t="shared" si="134"/>
        <v/>
      </c>
      <c r="O198" s="20" t="str">
        <f t="shared" si="134"/>
        <v/>
      </c>
      <c r="P198" s="20" t="str">
        <f t="shared" si="134"/>
        <v/>
      </c>
      <c r="Q198" s="20" t="str">
        <f t="shared" si="134"/>
        <v/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104.48989092625807</v>
      </c>
      <c r="C199" s="20">
        <f t="shared" si="135"/>
        <v>93.315857293407603</v>
      </c>
      <c r="D199" s="20">
        <f t="shared" si="135"/>
        <v>112.2360986511636</v>
      </c>
      <c r="E199" s="20">
        <f t="shared" si="135"/>
        <v>106.07806214662725</v>
      </c>
      <c r="F199" s="20">
        <f t="shared" si="135"/>
        <v>101.65752685654768</v>
      </c>
      <c r="G199" s="20">
        <f t="shared" si="135"/>
        <v>93.963515306293033</v>
      </c>
      <c r="H199" s="20">
        <f t="shared" si="135"/>
        <v>96.107724308101851</v>
      </c>
      <c r="I199" s="20">
        <f t="shared" si="135"/>
        <v>90.520306043911603</v>
      </c>
      <c r="J199" s="20">
        <f t="shared" si="135"/>
        <v>87.601417843062194</v>
      </c>
      <c r="K199" s="20">
        <f t="shared" si="135"/>
        <v>86.009959948897333</v>
      </c>
      <c r="L199" s="20">
        <f t="shared" si="135"/>
        <v>85.988816074044308</v>
      </c>
      <c r="M199" s="20">
        <f t="shared" si="135"/>
        <v>94.813872501134284</v>
      </c>
      <c r="N199" s="20">
        <f t="shared" si="135"/>
        <v>86.021081348770721</v>
      </c>
      <c r="O199" s="20">
        <f t="shared" si="135"/>
        <v>77.365018476410214</v>
      </c>
      <c r="P199" s="20">
        <f t="shared" si="135"/>
        <v>72.400749802509935</v>
      </c>
      <c r="Q199" s="20">
        <f t="shared" si="135"/>
        <v>70.612839226670502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185.14324830975661</v>
      </c>
      <c r="C200" s="20">
        <f t="shared" si="136"/>
        <v>145.50556004515454</v>
      </c>
      <c r="D200" s="20">
        <f t="shared" si="136"/>
        <v>151.77616341334721</v>
      </c>
      <c r="E200" s="20">
        <f t="shared" si="136"/>
        <v>146.46354331904197</v>
      </c>
      <c r="F200" s="20">
        <f t="shared" si="136"/>
        <v>115.80905226774316</v>
      </c>
      <c r="G200" s="20">
        <f t="shared" si="136"/>
        <v>124.11812630021033</v>
      </c>
      <c r="H200" s="20">
        <f t="shared" si="136"/>
        <v>131.25896286265873</v>
      </c>
      <c r="I200" s="20">
        <f t="shared" si="136"/>
        <v>120.92287707943879</v>
      </c>
      <c r="J200" s="20">
        <f t="shared" si="136"/>
        <v>115.96106419222328</v>
      </c>
      <c r="K200" s="20">
        <f t="shared" si="136"/>
        <v>113.02244724936639</v>
      </c>
      <c r="L200" s="20">
        <f t="shared" si="136"/>
        <v>108.29928767207656</v>
      </c>
      <c r="M200" s="20">
        <f t="shared" si="136"/>
        <v>114.48532593121624</v>
      </c>
      <c r="N200" s="20">
        <f t="shared" si="136"/>
        <v>95.282907460347133</v>
      </c>
      <c r="O200" s="20">
        <f t="shared" si="136"/>
        <v>88.113411131077996</v>
      </c>
      <c r="P200" s="20">
        <f t="shared" si="136"/>
        <v>86.363653976857179</v>
      </c>
      <c r="Q200" s="20">
        <f t="shared" si="136"/>
        <v>83.282237661906635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496.08664965271709</v>
      </c>
      <c r="C201" s="24">
        <f t="shared" si="137"/>
        <v>490.46315229920162</v>
      </c>
      <c r="D201" s="24">
        <f t="shared" si="137"/>
        <v>472.35948107922394</v>
      </c>
      <c r="E201" s="24">
        <f t="shared" si="137"/>
        <v>458.19664363518473</v>
      </c>
      <c r="F201" s="24">
        <f t="shared" si="137"/>
        <v>544.06471225154246</v>
      </c>
      <c r="G201" s="24">
        <f t="shared" si="137"/>
        <v>454.30964572197615</v>
      </c>
      <c r="H201" s="24">
        <f t="shared" si="137"/>
        <v>480.40278774536705</v>
      </c>
      <c r="I201" s="24">
        <f t="shared" si="137"/>
        <v>482.59282272743275</v>
      </c>
      <c r="J201" s="24">
        <f t="shared" si="137"/>
        <v>442.8227332366701</v>
      </c>
      <c r="K201" s="24">
        <f t="shared" si="137"/>
        <v>537.31592993660638</v>
      </c>
      <c r="L201" s="24">
        <f t="shared" si="137"/>
        <v>504.20526813852905</v>
      </c>
      <c r="M201" s="24">
        <f t="shared" si="137"/>
        <v>532.73608247018808</v>
      </c>
      <c r="N201" s="24">
        <f t="shared" si="137"/>
        <v>477.06572439836646</v>
      </c>
      <c r="O201" s="24">
        <f t="shared" si="137"/>
        <v>508.34721079001923</v>
      </c>
      <c r="P201" s="24">
        <f t="shared" si="137"/>
        <v>536.08361422258497</v>
      </c>
      <c r="Q201" s="24">
        <f t="shared" si="137"/>
        <v>537.83875386200816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490.20087274607448</v>
      </c>
      <c r="C202" s="22">
        <f t="shared" si="138"/>
        <v>487.4790648239254</v>
      </c>
      <c r="D202" s="22">
        <f t="shared" si="138"/>
        <v>468.69101798079839</v>
      </c>
      <c r="E202" s="22">
        <f t="shared" si="138"/>
        <v>455.25774351865505</v>
      </c>
      <c r="F202" s="22">
        <f t="shared" si="138"/>
        <v>539.00646457840173</v>
      </c>
      <c r="G202" s="22">
        <f t="shared" si="138"/>
        <v>451.1781195745254</v>
      </c>
      <c r="H202" s="22">
        <f t="shared" si="138"/>
        <v>475.92125167766909</v>
      </c>
      <c r="I202" s="22">
        <f t="shared" si="138"/>
        <v>479.07017828601295</v>
      </c>
      <c r="J202" s="22">
        <f t="shared" si="138"/>
        <v>438.64793500938737</v>
      </c>
      <c r="K202" s="22">
        <f t="shared" si="138"/>
        <v>536.1433499876274</v>
      </c>
      <c r="L202" s="22">
        <f t="shared" si="138"/>
        <v>503.75100994448832</v>
      </c>
      <c r="M202" s="22">
        <f t="shared" si="138"/>
        <v>530.2943982542256</v>
      </c>
      <c r="N202" s="22">
        <f t="shared" si="138"/>
        <v>475.26244473943768</v>
      </c>
      <c r="O202" s="22">
        <f t="shared" si="138"/>
        <v>508.72377081489964</v>
      </c>
      <c r="P202" s="22">
        <f t="shared" si="138"/>
        <v>540.47727096847404</v>
      </c>
      <c r="Q202" s="22">
        <f t="shared" si="138"/>
        <v>542.35916537069147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2822.953390425062</v>
      </c>
      <c r="C203" s="20">
        <f t="shared" si="139"/>
        <v>2783.5457985575963</v>
      </c>
      <c r="D203" s="20">
        <f t="shared" si="139"/>
        <v>2625.2013052463681</v>
      </c>
      <c r="E203" s="20">
        <f t="shared" si="139"/>
        <v>2604.7777386204657</v>
      </c>
      <c r="F203" s="20">
        <f t="shared" si="139"/>
        <v>2817.3019547983458</v>
      </c>
      <c r="G203" s="20">
        <f t="shared" si="139"/>
        <v>2570.6470840727852</v>
      </c>
      <c r="H203" s="20">
        <f t="shared" si="139"/>
        <v>2556.5057264129264</v>
      </c>
      <c r="I203" s="20">
        <f t="shared" si="139"/>
        <v>2631.602723501197</v>
      </c>
      <c r="J203" s="20">
        <f t="shared" si="139"/>
        <v>2447.1454235969118</v>
      </c>
      <c r="K203" s="20">
        <f t="shared" si="139"/>
        <v>2575.9277675249227</v>
      </c>
      <c r="L203" s="20">
        <f t="shared" si="139"/>
        <v>2585.7533947695929</v>
      </c>
      <c r="M203" s="20">
        <f t="shared" si="139"/>
        <v>2499.572230226328</v>
      </c>
      <c r="N203" s="20">
        <f t="shared" si="139"/>
        <v>2175.7616894473686</v>
      </c>
      <c r="O203" s="20">
        <f t="shared" si="139"/>
        <v>1954.9211284452933</v>
      </c>
      <c r="P203" s="20">
        <f t="shared" si="139"/>
        <v>1937.3080948602299</v>
      </c>
      <c r="Q203" s="20">
        <f t="shared" si="139"/>
        <v>2027.5526491075454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190.76849630460055</v>
      </c>
      <c r="C204" s="20">
        <f t="shared" si="140"/>
        <v>188.652768715072</v>
      </c>
      <c r="D204" s="20">
        <f t="shared" si="140"/>
        <v>177.340204149833</v>
      </c>
      <c r="E204" s="20">
        <f t="shared" si="140"/>
        <v>178.96082367045906</v>
      </c>
      <c r="F204" s="20">
        <f t="shared" si="140"/>
        <v>197.67409867972691</v>
      </c>
      <c r="G204" s="20">
        <f t="shared" si="140"/>
        <v>184.43452165765177</v>
      </c>
      <c r="H204" s="20">
        <f t="shared" si="140"/>
        <v>181.69204394051167</v>
      </c>
      <c r="I204" s="20">
        <f t="shared" si="140"/>
        <v>187.49453732612372</v>
      </c>
      <c r="J204" s="20">
        <f t="shared" si="140"/>
        <v>175.61477764535962</v>
      </c>
      <c r="K204" s="20">
        <f t="shared" si="140"/>
        <v>192.51784518307312</v>
      </c>
      <c r="L204" s="20">
        <f t="shared" si="140"/>
        <v>192.01985528024392</v>
      </c>
      <c r="M204" s="20">
        <f t="shared" si="140"/>
        <v>186.49063946672737</v>
      </c>
      <c r="N204" s="20">
        <f t="shared" si="140"/>
        <v>160.77644015492592</v>
      </c>
      <c r="O204" s="20">
        <f t="shared" si="140"/>
        <v>142.30729172259745</v>
      </c>
      <c r="P204" s="20">
        <f t="shared" si="140"/>
        <v>145.17371504930969</v>
      </c>
      <c r="Q204" s="20">
        <f t="shared" si="140"/>
        <v>143.55416083317351</v>
      </c>
    </row>
    <row r="205" spans="1:17" ht="11.45" customHeight="1" x14ac:dyDescent="0.25">
      <c r="A205" s="19" t="str">
        <f>$A$21</f>
        <v>Rail transport</v>
      </c>
      <c r="B205" s="21" t="str">
        <f t="shared" ref="B205:Q205" si="141">IF(B21=0,"",B73/B21*1000)</f>
        <v/>
      </c>
      <c r="C205" s="21" t="str">
        <f t="shared" si="141"/>
        <v/>
      </c>
      <c r="D205" s="21" t="str">
        <f t="shared" si="141"/>
        <v/>
      </c>
      <c r="E205" s="21" t="str">
        <f t="shared" si="141"/>
        <v/>
      </c>
      <c r="F205" s="21" t="str">
        <f t="shared" si="141"/>
        <v/>
      </c>
      <c r="G205" s="21" t="str">
        <f t="shared" si="141"/>
        <v/>
      </c>
      <c r="H205" s="21" t="str">
        <f t="shared" si="141"/>
        <v/>
      </c>
      <c r="I205" s="21" t="str">
        <f t="shared" si="141"/>
        <v/>
      </c>
      <c r="J205" s="21" t="str">
        <f t="shared" si="141"/>
        <v/>
      </c>
      <c r="K205" s="21" t="str">
        <f t="shared" si="141"/>
        <v/>
      </c>
      <c r="L205" s="21" t="str">
        <f t="shared" si="141"/>
        <v/>
      </c>
      <c r="M205" s="21" t="str">
        <f t="shared" si="141"/>
        <v/>
      </c>
      <c r="N205" s="21" t="str">
        <f t="shared" si="141"/>
        <v/>
      </c>
      <c r="O205" s="21" t="str">
        <f t="shared" si="141"/>
        <v/>
      </c>
      <c r="P205" s="21" t="str">
        <f t="shared" si="141"/>
        <v/>
      </c>
      <c r="Q205" s="21" t="str">
        <f t="shared" si="141"/>
        <v/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652.89872049887822</v>
      </c>
      <c r="C206" s="21">
        <f t="shared" si="142"/>
        <v>586.4736363917948</v>
      </c>
      <c r="D206" s="21">
        <f t="shared" si="142"/>
        <v>605.79253640374009</v>
      </c>
      <c r="E206" s="21">
        <f t="shared" si="142"/>
        <v>568.46198429013498</v>
      </c>
      <c r="F206" s="21">
        <f t="shared" si="142"/>
        <v>693.69906706419397</v>
      </c>
      <c r="G206" s="21">
        <f t="shared" si="142"/>
        <v>563.32992430931245</v>
      </c>
      <c r="H206" s="21">
        <f t="shared" si="142"/>
        <v>603.73691652778484</v>
      </c>
      <c r="I206" s="21">
        <f t="shared" si="142"/>
        <v>593.4496315328729</v>
      </c>
      <c r="J206" s="21">
        <f t="shared" si="142"/>
        <v>577.52614286283654</v>
      </c>
      <c r="K206" s="21">
        <f t="shared" si="142"/>
        <v>564.05642646249157</v>
      </c>
      <c r="L206" s="21">
        <f t="shared" si="142"/>
        <v>517.306137242251</v>
      </c>
      <c r="M206" s="21">
        <f t="shared" si="142"/>
        <v>614.33214151260677</v>
      </c>
      <c r="N206" s="21">
        <f t="shared" si="142"/>
        <v>536.74391206550592</v>
      </c>
      <c r="O206" s="21">
        <f t="shared" si="142"/>
        <v>499.58179740557006</v>
      </c>
      <c r="P206" s="21">
        <f t="shared" si="142"/>
        <v>443.30064683300157</v>
      </c>
      <c r="Q206" s="21">
        <f t="shared" si="142"/>
        <v>440.43731202606352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732.1045176869776</v>
      </c>
      <c r="C207" s="20">
        <f t="shared" si="143"/>
        <v>671.88038043318022</v>
      </c>
      <c r="D207" s="20">
        <f t="shared" si="143"/>
        <v>701.57689732951894</v>
      </c>
      <c r="E207" s="20">
        <f t="shared" si="143"/>
        <v>643.28095282179243</v>
      </c>
      <c r="F207" s="20">
        <f t="shared" si="143"/>
        <v>800.87084210648482</v>
      </c>
      <c r="G207" s="20">
        <f t="shared" si="143"/>
        <v>636.53775979073555</v>
      </c>
      <c r="H207" s="20">
        <f t="shared" si="143"/>
        <v>730.21584008259981</v>
      </c>
      <c r="I207" s="20">
        <f t="shared" si="143"/>
        <v>720.5143504858421</v>
      </c>
      <c r="J207" s="20">
        <f t="shared" si="143"/>
        <v>683.65904169768601</v>
      </c>
      <c r="K207" s="20">
        <f t="shared" si="143"/>
        <v>648.94179289067722</v>
      </c>
      <c r="L207" s="20">
        <f t="shared" si="143"/>
        <v>619.00279671348278</v>
      </c>
      <c r="M207" s="20">
        <f t="shared" si="143"/>
        <v>776.45276442607235</v>
      </c>
      <c r="N207" s="20">
        <f t="shared" si="143"/>
        <v>708.55160936488267</v>
      </c>
      <c r="O207" s="20">
        <f t="shared" si="143"/>
        <v>675.59309941753872</v>
      </c>
      <c r="P207" s="20">
        <f t="shared" si="143"/>
        <v>598.9692867129761</v>
      </c>
      <c r="Q207" s="20">
        <f t="shared" si="143"/>
        <v>610.38809946704112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374.42672220840524</v>
      </c>
      <c r="C208" s="20">
        <f t="shared" si="144"/>
        <v>345.75146091215703</v>
      </c>
      <c r="D208" s="20">
        <f t="shared" si="144"/>
        <v>349.4006030168423</v>
      </c>
      <c r="E208" s="20">
        <f t="shared" si="144"/>
        <v>335.0185192788112</v>
      </c>
      <c r="F208" s="20">
        <f t="shared" si="144"/>
        <v>387.59737542145342</v>
      </c>
      <c r="G208" s="20">
        <f t="shared" si="144"/>
        <v>300.133545159096</v>
      </c>
      <c r="H208" s="20">
        <f t="shared" si="144"/>
        <v>301.4127171932974</v>
      </c>
      <c r="I208" s="20">
        <f t="shared" si="144"/>
        <v>279.34930277798532</v>
      </c>
      <c r="J208" s="20">
        <f t="shared" si="144"/>
        <v>274.50735720417777</v>
      </c>
      <c r="K208" s="20">
        <f t="shared" si="144"/>
        <v>272.94601466615717</v>
      </c>
      <c r="L208" s="20">
        <f t="shared" si="144"/>
        <v>256.70700684742314</v>
      </c>
      <c r="M208" s="20">
        <f t="shared" si="144"/>
        <v>291.0889091692581</v>
      </c>
      <c r="N208" s="20">
        <f t="shared" si="144"/>
        <v>264.27659549560462</v>
      </c>
      <c r="O208" s="20">
        <f t="shared" si="144"/>
        <v>267.231685982768</v>
      </c>
      <c r="P208" s="20">
        <f t="shared" si="144"/>
        <v>244.28247201703309</v>
      </c>
      <c r="Q208" s="20">
        <f t="shared" si="144"/>
        <v>250.41502407313044</v>
      </c>
    </row>
    <row r="209" spans="1:17" ht="11.45" customHeight="1" x14ac:dyDescent="0.25">
      <c r="A209" s="19" t="s">
        <v>32</v>
      </c>
      <c r="B209" s="18" t="str">
        <f t="shared" ref="B209:Q209" si="145">IF(B25=0,"",B77/B25*1000)</f>
        <v/>
      </c>
      <c r="C209" s="18" t="str">
        <f t="shared" si="145"/>
        <v/>
      </c>
      <c r="D209" s="18" t="str">
        <f t="shared" si="145"/>
        <v/>
      </c>
      <c r="E209" s="18" t="str">
        <f t="shared" si="145"/>
        <v/>
      </c>
      <c r="F209" s="18" t="str">
        <f t="shared" si="145"/>
        <v/>
      </c>
      <c r="G209" s="18" t="str">
        <f t="shared" si="145"/>
        <v/>
      </c>
      <c r="H209" s="18" t="str">
        <f t="shared" si="145"/>
        <v/>
      </c>
      <c r="I209" s="18" t="str">
        <f t="shared" si="145"/>
        <v/>
      </c>
      <c r="J209" s="18" t="str">
        <f t="shared" si="145"/>
        <v/>
      </c>
      <c r="K209" s="18" t="str">
        <f t="shared" si="145"/>
        <v/>
      </c>
      <c r="L209" s="18" t="str">
        <f t="shared" si="145"/>
        <v/>
      </c>
      <c r="M209" s="18" t="str">
        <f t="shared" si="145"/>
        <v/>
      </c>
      <c r="N209" s="18" t="str">
        <f t="shared" si="145"/>
        <v/>
      </c>
      <c r="O209" s="18" t="str">
        <f t="shared" si="145"/>
        <v/>
      </c>
      <c r="P209" s="18" t="str">
        <f t="shared" si="145"/>
        <v/>
      </c>
      <c r="Q209" s="18" t="str">
        <f t="shared" si="145"/>
        <v/>
      </c>
    </row>
    <row r="210" spans="1:17" ht="11.45" customHeight="1" x14ac:dyDescent="0.25">
      <c r="A210" s="17" t="str">
        <f>$A$26</f>
        <v>Domestic coastal shipping</v>
      </c>
      <c r="B210" s="16" t="str">
        <f t="shared" ref="B210:Q210" si="146">IF(B26=0,"",B78/B26*1000)</f>
        <v/>
      </c>
      <c r="C210" s="16" t="str">
        <f t="shared" si="146"/>
        <v/>
      </c>
      <c r="D210" s="16" t="str">
        <f t="shared" si="146"/>
        <v/>
      </c>
      <c r="E210" s="16" t="str">
        <f t="shared" si="146"/>
        <v/>
      </c>
      <c r="F210" s="16" t="str">
        <f t="shared" si="146"/>
        <v/>
      </c>
      <c r="G210" s="16" t="str">
        <f t="shared" si="146"/>
        <v/>
      </c>
      <c r="H210" s="16" t="str">
        <f t="shared" si="146"/>
        <v/>
      </c>
      <c r="I210" s="16" t="str">
        <f t="shared" si="146"/>
        <v/>
      </c>
      <c r="J210" s="16" t="str">
        <f t="shared" si="146"/>
        <v/>
      </c>
      <c r="K210" s="16" t="str">
        <f t="shared" si="146"/>
        <v/>
      </c>
      <c r="L210" s="16" t="str">
        <f t="shared" si="146"/>
        <v/>
      </c>
      <c r="M210" s="16" t="str">
        <f t="shared" si="146"/>
        <v/>
      </c>
      <c r="N210" s="16" t="str">
        <f t="shared" si="146"/>
        <v/>
      </c>
      <c r="O210" s="16" t="str">
        <f t="shared" si="146"/>
        <v/>
      </c>
      <c r="P210" s="16" t="str">
        <f t="shared" si="146"/>
        <v/>
      </c>
      <c r="Q210" s="16" t="str">
        <f t="shared" si="146"/>
        <v/>
      </c>
    </row>
    <row r="211" spans="1:17" ht="11.45" customHeight="1" x14ac:dyDescent="0.25">
      <c r="A211" s="15" t="str">
        <f>$A$27</f>
        <v>Inland waterways</v>
      </c>
      <c r="B211" s="14" t="str">
        <f t="shared" ref="B211:Q211" si="147">IF(B27=0,"",B79/B27*1000)</f>
        <v/>
      </c>
      <c r="C211" s="14" t="str">
        <f t="shared" si="147"/>
        <v/>
      </c>
      <c r="D211" s="14" t="str">
        <f t="shared" si="147"/>
        <v/>
      </c>
      <c r="E211" s="14" t="str">
        <f t="shared" si="147"/>
        <v/>
      </c>
      <c r="F211" s="14" t="str">
        <f t="shared" si="147"/>
        <v/>
      </c>
      <c r="G211" s="14" t="str">
        <f t="shared" si="147"/>
        <v/>
      </c>
      <c r="H211" s="14" t="str">
        <f t="shared" si="147"/>
        <v/>
      </c>
      <c r="I211" s="14" t="str">
        <f t="shared" si="147"/>
        <v/>
      </c>
      <c r="J211" s="14" t="str">
        <f t="shared" si="147"/>
        <v/>
      </c>
      <c r="K211" s="14" t="str">
        <f t="shared" si="147"/>
        <v/>
      </c>
      <c r="L211" s="14" t="str">
        <f t="shared" si="147"/>
        <v/>
      </c>
      <c r="M211" s="14" t="str">
        <f t="shared" si="147"/>
        <v/>
      </c>
      <c r="N211" s="14" t="str">
        <f t="shared" si="147"/>
        <v/>
      </c>
      <c r="O211" s="14" t="str">
        <f t="shared" si="147"/>
        <v/>
      </c>
      <c r="P211" s="14" t="str">
        <f t="shared" si="147"/>
        <v/>
      </c>
      <c r="Q211" s="14" t="str">
        <f t="shared" si="147"/>
        <v/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5167.6166069807168</v>
      </c>
      <c r="C4" s="79">
        <f t="shared" si="0"/>
        <v>5305.3298442576943</v>
      </c>
      <c r="D4" s="79">
        <f t="shared" si="0"/>
        <v>5439.8197740195628</v>
      </c>
      <c r="E4" s="79">
        <f t="shared" si="0"/>
        <v>5572.2974948176707</v>
      </c>
      <c r="F4" s="79">
        <f t="shared" si="0"/>
        <v>5981.8290281892059</v>
      </c>
      <c r="G4" s="79">
        <f t="shared" si="0"/>
        <v>6199.9526188102363</v>
      </c>
      <c r="H4" s="79">
        <f t="shared" si="0"/>
        <v>6419.9535182044119</v>
      </c>
      <c r="I4" s="79">
        <f t="shared" si="0"/>
        <v>6741.650043358969</v>
      </c>
      <c r="J4" s="79">
        <f t="shared" si="0"/>
        <v>7225.1362811497611</v>
      </c>
      <c r="K4" s="79">
        <f t="shared" si="0"/>
        <v>7427.5226574631124</v>
      </c>
      <c r="L4" s="79">
        <f t="shared" si="0"/>
        <v>7332.9410838089998</v>
      </c>
      <c r="M4" s="79">
        <f t="shared" si="0"/>
        <v>7397.4590702398764</v>
      </c>
      <c r="N4" s="79">
        <f t="shared" si="0"/>
        <v>7459.6827873473012</v>
      </c>
      <c r="O4" s="79">
        <f t="shared" si="0"/>
        <v>7408.0094050361422</v>
      </c>
      <c r="P4" s="79">
        <f t="shared" si="0"/>
        <v>7544.4276976537558</v>
      </c>
      <c r="Q4" s="79">
        <f t="shared" si="0"/>
        <v>7764.1661032754319</v>
      </c>
    </row>
    <row r="5" spans="1:17" ht="11.45" customHeight="1" x14ac:dyDescent="0.25">
      <c r="A5" s="23" t="s">
        <v>30</v>
      </c>
      <c r="B5" s="78">
        <v>147.61660698071668</v>
      </c>
      <c r="C5" s="78">
        <v>145.32984425769462</v>
      </c>
      <c r="D5" s="78">
        <v>139.8197740195624</v>
      </c>
      <c r="E5" s="78">
        <v>142.29749481767101</v>
      </c>
      <c r="F5" s="78">
        <v>141.82902818920601</v>
      </c>
      <c r="G5" s="78">
        <v>139.95261881023609</v>
      </c>
      <c r="H5" s="78">
        <v>139.95351820441203</v>
      </c>
      <c r="I5" s="78">
        <v>141.65004335896867</v>
      </c>
      <c r="J5" s="78">
        <v>145.1362811497614</v>
      </c>
      <c r="K5" s="78">
        <v>144.31453529147765</v>
      </c>
      <c r="L5" s="78">
        <v>142.94108380900016</v>
      </c>
      <c r="M5" s="78">
        <v>140.51057161183465</v>
      </c>
      <c r="N5" s="78">
        <v>142.52715957473444</v>
      </c>
      <c r="O5" s="78">
        <v>140.47407306638152</v>
      </c>
      <c r="P5" s="78">
        <v>142.27401234181144</v>
      </c>
      <c r="Q5" s="78">
        <v>139.31527318573364</v>
      </c>
    </row>
    <row r="6" spans="1:17" ht="11.45" customHeight="1" x14ac:dyDescent="0.25">
      <c r="A6" s="19" t="s">
        <v>29</v>
      </c>
      <c r="B6" s="76">
        <v>3900</v>
      </c>
      <c r="C6" s="76">
        <v>4000</v>
      </c>
      <c r="D6" s="76">
        <v>4100</v>
      </c>
      <c r="E6" s="76">
        <v>4150</v>
      </c>
      <c r="F6" s="76">
        <v>4600</v>
      </c>
      <c r="G6" s="76">
        <v>4800</v>
      </c>
      <c r="H6" s="76">
        <v>5000</v>
      </c>
      <c r="I6" s="76">
        <v>5300</v>
      </c>
      <c r="J6" s="76">
        <v>5750</v>
      </c>
      <c r="K6" s="76">
        <v>6000</v>
      </c>
      <c r="L6" s="76">
        <v>5900</v>
      </c>
      <c r="M6" s="76">
        <v>5931.90592556501</v>
      </c>
      <c r="N6" s="76">
        <v>5951.5765516010242</v>
      </c>
      <c r="O6" s="76">
        <v>5921.1434324198754</v>
      </c>
      <c r="P6" s="76">
        <v>6055.7617857620589</v>
      </c>
      <c r="Q6" s="76">
        <v>6198.1335730052542</v>
      </c>
    </row>
    <row r="7" spans="1:17" ht="11.45" customHeight="1" x14ac:dyDescent="0.25">
      <c r="A7" s="62" t="s">
        <v>59</v>
      </c>
      <c r="B7" s="77">
        <f t="shared" ref="B7" si="1">IF(B34=0,0,B34*B144)</f>
        <v>3101.8594882862008</v>
      </c>
      <c r="C7" s="77">
        <f t="shared" ref="C7:Q7" si="2">IF(C34=0,0,C34*C144)</f>
        <v>3158.8942613176773</v>
      </c>
      <c r="D7" s="77">
        <f t="shared" si="2"/>
        <v>3265.8060180880389</v>
      </c>
      <c r="E7" s="77">
        <f t="shared" si="2"/>
        <v>3348.1328582704059</v>
      </c>
      <c r="F7" s="77">
        <f t="shared" si="2"/>
        <v>3801.1971386816422</v>
      </c>
      <c r="G7" s="77">
        <f t="shared" si="2"/>
        <v>4031.9668623578173</v>
      </c>
      <c r="H7" s="77">
        <f t="shared" si="2"/>
        <v>4258.0292877351412</v>
      </c>
      <c r="I7" s="77">
        <f t="shared" si="2"/>
        <v>4546.875264905163</v>
      </c>
      <c r="J7" s="77">
        <f t="shared" si="2"/>
        <v>4933.1738753847085</v>
      </c>
      <c r="K7" s="77">
        <f t="shared" si="2"/>
        <v>5135.5142909689384</v>
      </c>
      <c r="L7" s="77">
        <f t="shared" si="2"/>
        <v>5048.6501436809622</v>
      </c>
      <c r="M7" s="77">
        <f t="shared" si="2"/>
        <v>5085.3358280998773</v>
      </c>
      <c r="N7" s="77">
        <f t="shared" si="2"/>
        <v>5139.4132435577931</v>
      </c>
      <c r="O7" s="77">
        <f t="shared" si="2"/>
        <v>5130.4119528637666</v>
      </c>
      <c r="P7" s="77">
        <f t="shared" si="2"/>
        <v>5213.0785996054428</v>
      </c>
      <c r="Q7" s="77">
        <f t="shared" si="2"/>
        <v>5265.7429179422643</v>
      </c>
    </row>
    <row r="8" spans="1:17" ht="11.45" customHeight="1" x14ac:dyDescent="0.25">
      <c r="A8" s="62" t="s">
        <v>58</v>
      </c>
      <c r="B8" s="77">
        <f t="shared" ref="B8" si="3">IF(B35=0,0,B35*B145)</f>
        <v>798.14051171379924</v>
      </c>
      <c r="C8" s="77">
        <f t="shared" ref="C8:Q8" si="4">IF(C35=0,0,C35*C145)</f>
        <v>841.10573868232268</v>
      </c>
      <c r="D8" s="77">
        <f t="shared" si="4"/>
        <v>834.19398191196115</v>
      </c>
      <c r="E8" s="77">
        <f t="shared" si="4"/>
        <v>801.8671417295941</v>
      </c>
      <c r="F8" s="77">
        <f t="shared" si="4"/>
        <v>798.80286131835783</v>
      </c>
      <c r="G8" s="77">
        <f t="shared" si="4"/>
        <v>768.03313764218274</v>
      </c>
      <c r="H8" s="77">
        <f t="shared" si="4"/>
        <v>741.97071226485878</v>
      </c>
      <c r="I8" s="77">
        <f t="shared" si="4"/>
        <v>753.12473509483698</v>
      </c>
      <c r="J8" s="77">
        <f t="shared" si="4"/>
        <v>816.82612461529152</v>
      </c>
      <c r="K8" s="77">
        <f t="shared" si="4"/>
        <v>864.48570903106156</v>
      </c>
      <c r="L8" s="77">
        <f t="shared" si="4"/>
        <v>851.34985631903783</v>
      </c>
      <c r="M8" s="77">
        <f t="shared" si="4"/>
        <v>846.57009746513268</v>
      </c>
      <c r="N8" s="77">
        <f t="shared" si="4"/>
        <v>812.16330804323115</v>
      </c>
      <c r="O8" s="77">
        <f t="shared" si="4"/>
        <v>790.67037103977054</v>
      </c>
      <c r="P8" s="77">
        <f t="shared" si="4"/>
        <v>842.51636273416443</v>
      </c>
      <c r="Q8" s="77">
        <f t="shared" si="4"/>
        <v>932.13966231636005</v>
      </c>
    </row>
    <row r="9" spans="1:17" ht="11.45" customHeight="1" x14ac:dyDescent="0.25">
      <c r="A9" s="62" t="s">
        <v>57</v>
      </c>
      <c r="B9" s="77">
        <f t="shared" ref="B9" si="5">IF(B36=0,0,B36*B146)</f>
        <v>0</v>
      </c>
      <c r="C9" s="77">
        <f t="shared" ref="C9:Q9" si="6">IF(C36=0,0,C36*C146)</f>
        <v>0</v>
      </c>
      <c r="D9" s="77">
        <f t="shared" si="6"/>
        <v>0</v>
      </c>
      <c r="E9" s="77">
        <f t="shared" si="6"/>
        <v>0</v>
      </c>
      <c r="F9" s="77">
        <f t="shared" si="6"/>
        <v>0</v>
      </c>
      <c r="G9" s="77">
        <f t="shared" si="6"/>
        <v>0</v>
      </c>
      <c r="H9" s="77">
        <f t="shared" si="6"/>
        <v>0</v>
      </c>
      <c r="I9" s="77">
        <f t="shared" si="6"/>
        <v>0</v>
      </c>
      <c r="J9" s="77">
        <f t="shared" si="6"/>
        <v>0</v>
      </c>
      <c r="K9" s="77">
        <f t="shared" si="6"/>
        <v>0</v>
      </c>
      <c r="L9" s="77">
        <f t="shared" si="6"/>
        <v>0</v>
      </c>
      <c r="M9" s="77">
        <f t="shared" si="6"/>
        <v>0</v>
      </c>
      <c r="N9" s="77">
        <f t="shared" si="6"/>
        <v>0</v>
      </c>
      <c r="O9" s="77">
        <f t="shared" si="6"/>
        <v>0</v>
      </c>
      <c r="P9" s="77">
        <f t="shared" si="6"/>
        <v>0</v>
      </c>
      <c r="Q9" s="77">
        <f t="shared" si="6"/>
        <v>0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0</v>
      </c>
      <c r="E10" s="77">
        <f t="shared" si="8"/>
        <v>0</v>
      </c>
      <c r="F10" s="77">
        <f t="shared" si="8"/>
        <v>0</v>
      </c>
      <c r="G10" s="77">
        <f t="shared" si="8"/>
        <v>0</v>
      </c>
      <c r="H10" s="77">
        <f t="shared" si="8"/>
        <v>0</v>
      </c>
      <c r="I10" s="77">
        <f t="shared" si="8"/>
        <v>0</v>
      </c>
      <c r="J10" s="77">
        <f t="shared" si="8"/>
        <v>0</v>
      </c>
      <c r="K10" s="77">
        <f t="shared" si="8"/>
        <v>0</v>
      </c>
      <c r="L10" s="77">
        <f t="shared" si="8"/>
        <v>0</v>
      </c>
      <c r="M10" s="77">
        <f t="shared" si="8"/>
        <v>0</v>
      </c>
      <c r="N10" s="77">
        <f t="shared" si="8"/>
        <v>0</v>
      </c>
      <c r="O10" s="77">
        <f t="shared" si="8"/>
        <v>0</v>
      </c>
      <c r="P10" s="77">
        <f t="shared" si="8"/>
        <v>0</v>
      </c>
      <c r="Q10" s="77">
        <f t="shared" si="8"/>
        <v>0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0</v>
      </c>
      <c r="O11" s="77">
        <f t="shared" si="10"/>
        <v>0</v>
      </c>
      <c r="P11" s="77">
        <f t="shared" si="10"/>
        <v>1.1273929762104716E-2</v>
      </c>
      <c r="Q11" s="77">
        <f t="shared" si="10"/>
        <v>1.1321429510094742E-2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0</v>
      </c>
      <c r="K12" s="77">
        <f t="shared" si="12"/>
        <v>0</v>
      </c>
      <c r="L12" s="77">
        <f t="shared" si="12"/>
        <v>0</v>
      </c>
      <c r="M12" s="77">
        <f t="shared" si="12"/>
        <v>0</v>
      </c>
      <c r="N12" s="77">
        <f t="shared" si="12"/>
        <v>0</v>
      </c>
      <c r="O12" s="77">
        <f t="shared" si="12"/>
        <v>6.1108516337834352E-2</v>
      </c>
      <c r="P12" s="77">
        <f t="shared" si="12"/>
        <v>0.15554949268938345</v>
      </c>
      <c r="Q12" s="77">
        <f t="shared" si="12"/>
        <v>0.23967131712007625</v>
      </c>
    </row>
    <row r="13" spans="1:17" ht="11.45" customHeight="1" x14ac:dyDescent="0.25">
      <c r="A13" s="19" t="s">
        <v>28</v>
      </c>
      <c r="B13" s="76">
        <v>1120</v>
      </c>
      <c r="C13" s="76">
        <v>1160</v>
      </c>
      <c r="D13" s="76">
        <v>1200</v>
      </c>
      <c r="E13" s="76">
        <v>1280</v>
      </c>
      <c r="F13" s="76">
        <v>1240</v>
      </c>
      <c r="G13" s="76">
        <v>1260</v>
      </c>
      <c r="H13" s="76">
        <v>1280</v>
      </c>
      <c r="I13" s="76">
        <v>1300</v>
      </c>
      <c r="J13" s="76">
        <v>1330</v>
      </c>
      <c r="K13" s="76">
        <v>1283.2081221716342</v>
      </c>
      <c r="L13" s="76">
        <v>1290</v>
      </c>
      <c r="M13" s="76">
        <v>1325.0425730630311</v>
      </c>
      <c r="N13" s="76">
        <v>1365.5790761715421</v>
      </c>
      <c r="O13" s="76">
        <v>1346.3918995498855</v>
      </c>
      <c r="P13" s="76">
        <v>1346.3918995498855</v>
      </c>
      <c r="Q13" s="76">
        <v>1426.7172570844439</v>
      </c>
    </row>
    <row r="14" spans="1:17" ht="11.45" customHeight="1" x14ac:dyDescent="0.25">
      <c r="A14" s="62" t="s">
        <v>59</v>
      </c>
      <c r="B14" s="75">
        <f t="shared" ref="B14" si="13">IF(B41=0,0,B41*B151)</f>
        <v>28.806371814967807</v>
      </c>
      <c r="C14" s="75">
        <f t="shared" ref="C14:Q14" si="14">IF(C41=0,0,C41*C151)</f>
        <v>28.4539224674199</v>
      </c>
      <c r="D14" s="75">
        <f t="shared" si="14"/>
        <v>27.561179588400776</v>
      </c>
      <c r="E14" s="75">
        <f t="shared" si="14"/>
        <v>27.716459564532176</v>
      </c>
      <c r="F14" s="75">
        <f t="shared" si="14"/>
        <v>27.328092951591117</v>
      </c>
      <c r="G14" s="75">
        <f t="shared" si="14"/>
        <v>27.153777838625558</v>
      </c>
      <c r="H14" s="75">
        <f t="shared" si="14"/>
        <v>27.739693389324955</v>
      </c>
      <c r="I14" s="75">
        <f t="shared" si="14"/>
        <v>27.542500702581034</v>
      </c>
      <c r="J14" s="75">
        <f t="shared" si="14"/>
        <v>27.717580317445869</v>
      </c>
      <c r="K14" s="75">
        <f t="shared" si="14"/>
        <v>27.085458166140331</v>
      </c>
      <c r="L14" s="75">
        <f t="shared" si="14"/>
        <v>27.488781094381498</v>
      </c>
      <c r="M14" s="75">
        <f t="shared" si="14"/>
        <v>27.879709046455687</v>
      </c>
      <c r="N14" s="75">
        <f t="shared" si="14"/>
        <v>28.072991384415516</v>
      </c>
      <c r="O14" s="75">
        <f t="shared" si="14"/>
        <v>27.70168091146061</v>
      </c>
      <c r="P14" s="75">
        <f t="shared" si="14"/>
        <v>9.6205673880216871</v>
      </c>
      <c r="Q14" s="75">
        <f t="shared" si="14"/>
        <v>8.4983766011011017</v>
      </c>
    </row>
    <row r="15" spans="1:17" ht="11.45" customHeight="1" x14ac:dyDescent="0.25">
      <c r="A15" s="62" t="s">
        <v>58</v>
      </c>
      <c r="B15" s="75">
        <f t="shared" ref="B15" si="15">IF(B42=0,0,B42*B152)</f>
        <v>1091.1936281850321</v>
      </c>
      <c r="C15" s="75">
        <f t="shared" ref="C15:Q15" si="16">IF(C42=0,0,C42*C152)</f>
        <v>1131.5460775325801</v>
      </c>
      <c r="D15" s="75">
        <f t="shared" si="16"/>
        <v>1172.4388204115992</v>
      </c>
      <c r="E15" s="75">
        <f t="shared" si="16"/>
        <v>1252.2835404354678</v>
      </c>
      <c r="F15" s="75">
        <f t="shared" si="16"/>
        <v>1212.6719070484089</v>
      </c>
      <c r="G15" s="75">
        <f t="shared" si="16"/>
        <v>1232.8462221613745</v>
      </c>
      <c r="H15" s="75">
        <f t="shared" si="16"/>
        <v>1252.2603066106749</v>
      </c>
      <c r="I15" s="75">
        <f t="shared" si="16"/>
        <v>1272.457499297419</v>
      </c>
      <c r="J15" s="75">
        <f t="shared" si="16"/>
        <v>1301.9582790010618</v>
      </c>
      <c r="K15" s="75">
        <f t="shared" si="16"/>
        <v>1255.7951074634461</v>
      </c>
      <c r="L15" s="75">
        <f t="shared" si="16"/>
        <v>1262.1772454056033</v>
      </c>
      <c r="M15" s="75">
        <f t="shared" si="16"/>
        <v>1296.8255012223551</v>
      </c>
      <c r="N15" s="75">
        <f t="shared" si="16"/>
        <v>1337.1657789297092</v>
      </c>
      <c r="O15" s="75">
        <f t="shared" si="16"/>
        <v>1318.3477605557364</v>
      </c>
      <c r="P15" s="75">
        <f t="shared" si="16"/>
        <v>1336.4290809561837</v>
      </c>
      <c r="Q15" s="75">
        <f t="shared" si="16"/>
        <v>1417.5319454222761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0</v>
      </c>
      <c r="D16" s="75">
        <f t="shared" si="18"/>
        <v>0</v>
      </c>
      <c r="E16" s="75">
        <f t="shared" si="18"/>
        <v>0</v>
      </c>
      <c r="F16" s="75">
        <f t="shared" si="18"/>
        <v>0</v>
      </c>
      <c r="G16" s="75">
        <f t="shared" si="18"/>
        <v>0</v>
      </c>
      <c r="H16" s="75">
        <f t="shared" si="18"/>
        <v>0</v>
      </c>
      <c r="I16" s="75">
        <f t="shared" si="18"/>
        <v>0</v>
      </c>
      <c r="J16" s="75">
        <f t="shared" si="18"/>
        <v>0</v>
      </c>
      <c r="K16" s="75">
        <f t="shared" si="18"/>
        <v>0</v>
      </c>
      <c r="L16" s="75">
        <f t="shared" si="18"/>
        <v>0</v>
      </c>
      <c r="M16" s="75">
        <f t="shared" si="18"/>
        <v>0</v>
      </c>
      <c r="N16" s="75">
        <f t="shared" si="18"/>
        <v>0</v>
      </c>
      <c r="O16" s="75">
        <f t="shared" si="18"/>
        <v>0</v>
      </c>
      <c r="P16" s="75">
        <f t="shared" si="18"/>
        <v>0</v>
      </c>
      <c r="Q16" s="75">
        <f t="shared" si="18"/>
        <v>0</v>
      </c>
    </row>
    <row r="17" spans="1:17" ht="11.45" customHeight="1" x14ac:dyDescent="0.25">
      <c r="A17" s="62" t="s">
        <v>56</v>
      </c>
      <c r="B17" s="75">
        <f t="shared" ref="B17" si="19">IF(B44=0,0,B44*B154)</f>
        <v>0</v>
      </c>
      <c r="C17" s="75">
        <f t="shared" ref="C17:Q17" si="20">IF(C44=0,0,C44*C154)</f>
        <v>0</v>
      </c>
      <c r="D17" s="75">
        <f t="shared" si="20"/>
        <v>0</v>
      </c>
      <c r="E17" s="75">
        <f t="shared" si="20"/>
        <v>0</v>
      </c>
      <c r="F17" s="75">
        <f t="shared" si="20"/>
        <v>0</v>
      </c>
      <c r="G17" s="75">
        <f t="shared" si="20"/>
        <v>0</v>
      </c>
      <c r="H17" s="75">
        <f t="shared" si="20"/>
        <v>0</v>
      </c>
      <c r="I17" s="75">
        <f t="shared" si="20"/>
        <v>0</v>
      </c>
      <c r="J17" s="75">
        <f t="shared" si="20"/>
        <v>0</v>
      </c>
      <c r="K17" s="75">
        <f t="shared" si="20"/>
        <v>0</v>
      </c>
      <c r="L17" s="75">
        <f t="shared" si="20"/>
        <v>0</v>
      </c>
      <c r="M17" s="75">
        <f t="shared" si="20"/>
        <v>0</v>
      </c>
      <c r="N17" s="75">
        <f t="shared" si="20"/>
        <v>0</v>
      </c>
      <c r="O17" s="75">
        <f t="shared" si="20"/>
        <v>0</v>
      </c>
      <c r="P17" s="75">
        <f t="shared" si="20"/>
        <v>0</v>
      </c>
      <c r="Q17" s="75">
        <f t="shared" si="20"/>
        <v>0</v>
      </c>
    </row>
    <row r="18" spans="1:17" ht="11.45" customHeight="1" x14ac:dyDescent="0.25">
      <c r="A18" s="62" t="s">
        <v>55</v>
      </c>
      <c r="B18" s="75">
        <f t="shared" ref="B18" si="21">IF(B45=0,0,B45*B155)</f>
        <v>0</v>
      </c>
      <c r="C18" s="75">
        <f t="shared" ref="C18:Q18" si="22">IF(C45=0,0,C45*C155)</f>
        <v>0</v>
      </c>
      <c r="D18" s="75">
        <f t="shared" si="22"/>
        <v>0</v>
      </c>
      <c r="E18" s="75">
        <f t="shared" si="22"/>
        <v>0</v>
      </c>
      <c r="F18" s="75">
        <f t="shared" si="22"/>
        <v>0</v>
      </c>
      <c r="G18" s="75">
        <f t="shared" si="22"/>
        <v>0</v>
      </c>
      <c r="H18" s="75">
        <f t="shared" si="22"/>
        <v>0</v>
      </c>
      <c r="I18" s="75">
        <f t="shared" si="22"/>
        <v>0</v>
      </c>
      <c r="J18" s="75">
        <f t="shared" si="22"/>
        <v>0.32414068149224334</v>
      </c>
      <c r="K18" s="75">
        <f t="shared" si="22"/>
        <v>0.32755654204773887</v>
      </c>
      <c r="L18" s="75">
        <f t="shared" si="22"/>
        <v>0.33397350001520887</v>
      </c>
      <c r="M18" s="75">
        <f t="shared" si="22"/>
        <v>0.33736279422031518</v>
      </c>
      <c r="N18" s="75">
        <f t="shared" si="22"/>
        <v>0.3403058574175381</v>
      </c>
      <c r="O18" s="75">
        <f t="shared" si="22"/>
        <v>0.34245808268839389</v>
      </c>
      <c r="P18" s="75">
        <f t="shared" si="22"/>
        <v>0.3422512056800982</v>
      </c>
      <c r="Q18" s="75">
        <f t="shared" si="22"/>
        <v>0.68693506106665392</v>
      </c>
    </row>
    <row r="19" spans="1:17" ht="11.45" customHeight="1" x14ac:dyDescent="0.25">
      <c r="A19" s="25" t="s">
        <v>51</v>
      </c>
      <c r="B19" s="79">
        <f t="shared" ref="B19" si="23">B20+B26</f>
        <v>1444.3009444595652</v>
      </c>
      <c r="C19" s="79">
        <f t="shared" ref="C19:Q19" si="24">C20+C26</f>
        <v>1457.8896855726732</v>
      </c>
      <c r="D19" s="79">
        <f t="shared" si="24"/>
        <v>1459.7423414110895</v>
      </c>
      <c r="E19" s="79">
        <f t="shared" si="24"/>
        <v>1546.0982828978522</v>
      </c>
      <c r="F19" s="79">
        <f t="shared" si="24"/>
        <v>1267.100738176867</v>
      </c>
      <c r="G19" s="79">
        <f t="shared" si="24"/>
        <v>1546.9233641430305</v>
      </c>
      <c r="H19" s="79">
        <f t="shared" si="24"/>
        <v>1306.9220209272748</v>
      </c>
      <c r="I19" s="79">
        <f t="shared" si="24"/>
        <v>1344.381109992461</v>
      </c>
      <c r="J19" s="79">
        <f t="shared" si="24"/>
        <v>1465.724370521126</v>
      </c>
      <c r="K19" s="79">
        <f t="shared" si="24"/>
        <v>1103.0278236006616</v>
      </c>
      <c r="L19" s="79">
        <f t="shared" si="24"/>
        <v>1225.6085639930711</v>
      </c>
      <c r="M19" s="79">
        <f t="shared" si="24"/>
        <v>1084.1407309871938</v>
      </c>
      <c r="N19" s="79">
        <f t="shared" si="24"/>
        <v>1042.7449614550715</v>
      </c>
      <c r="O19" s="79">
        <f t="shared" si="24"/>
        <v>774.57986296564354</v>
      </c>
      <c r="P19" s="79">
        <f t="shared" si="24"/>
        <v>674.85816296218377</v>
      </c>
      <c r="Q19" s="79">
        <f t="shared" si="24"/>
        <v>695.14927373414309</v>
      </c>
    </row>
    <row r="20" spans="1:17" ht="11.45" customHeight="1" x14ac:dyDescent="0.25">
      <c r="A20" s="23" t="s">
        <v>27</v>
      </c>
      <c r="B20" s="78">
        <v>164.30094445956533</v>
      </c>
      <c r="C20" s="78">
        <v>167.88968557267324</v>
      </c>
      <c r="D20" s="78">
        <v>173.74234141108954</v>
      </c>
      <c r="E20" s="78">
        <v>176.09828289785222</v>
      </c>
      <c r="F20" s="78">
        <v>165.10073817686694</v>
      </c>
      <c r="G20" s="78">
        <v>172.92336414303051</v>
      </c>
      <c r="H20" s="78">
        <v>161.92202092727476</v>
      </c>
      <c r="I20" s="78">
        <v>160.38110999246112</v>
      </c>
      <c r="J20" s="78">
        <v>169.72437052112599</v>
      </c>
      <c r="K20" s="78">
        <v>159.02782360066155</v>
      </c>
      <c r="L20" s="78">
        <v>159.60856399307116</v>
      </c>
      <c r="M20" s="78">
        <v>161.14073098719382</v>
      </c>
      <c r="N20" s="78">
        <v>162.74496145507146</v>
      </c>
      <c r="O20" s="78">
        <v>156.57986296564349</v>
      </c>
      <c r="P20" s="78">
        <v>148.85816296218383</v>
      </c>
      <c r="Q20" s="78">
        <v>147.14927373414307</v>
      </c>
    </row>
    <row r="21" spans="1:17" ht="11.45" customHeight="1" x14ac:dyDescent="0.25">
      <c r="A21" s="62" t="s">
        <v>59</v>
      </c>
      <c r="B21" s="77">
        <f t="shared" ref="B21" si="25">IF(B48=0,0,B48*B158)</f>
        <v>8.6824364839388757</v>
      </c>
      <c r="C21" s="77">
        <f t="shared" ref="C21:Q21" si="26">IF(C48=0,0,C48*C158)</f>
        <v>9.0105528675245203</v>
      </c>
      <c r="D21" s="77">
        <f t="shared" si="26"/>
        <v>8.675354958217655</v>
      </c>
      <c r="E21" s="77">
        <f t="shared" si="26"/>
        <v>9.450838565449752</v>
      </c>
      <c r="F21" s="77">
        <f t="shared" si="26"/>
        <v>7.9612013328731113</v>
      </c>
      <c r="G21" s="77">
        <f t="shared" si="26"/>
        <v>6.1297127759568282</v>
      </c>
      <c r="H21" s="77">
        <f t="shared" si="26"/>
        <v>5.7394332186838071</v>
      </c>
      <c r="I21" s="77">
        <f t="shared" si="26"/>
        <v>5.2475614677653608</v>
      </c>
      <c r="J21" s="77">
        <f t="shared" si="26"/>
        <v>5.799495172320972</v>
      </c>
      <c r="K21" s="77">
        <f t="shared" si="26"/>
        <v>5.4151814404095964</v>
      </c>
      <c r="L21" s="77">
        <f t="shared" si="26"/>
        <v>5.1953463967660731</v>
      </c>
      <c r="M21" s="77">
        <f t="shared" si="26"/>
        <v>5.149377791101565</v>
      </c>
      <c r="N21" s="77">
        <f t="shared" si="26"/>
        <v>5.1620734063982221</v>
      </c>
      <c r="O21" s="77">
        <f t="shared" si="26"/>
        <v>4.9811468506375451</v>
      </c>
      <c r="P21" s="77">
        <f t="shared" si="26"/>
        <v>4.675126945534446</v>
      </c>
      <c r="Q21" s="77">
        <f t="shared" si="26"/>
        <v>4.6089912851249757</v>
      </c>
    </row>
    <row r="22" spans="1:17" ht="11.45" customHeight="1" x14ac:dyDescent="0.25">
      <c r="A22" s="62" t="s">
        <v>58</v>
      </c>
      <c r="B22" s="77">
        <f t="shared" ref="B22" si="27">IF(B49=0,0,B49*B159)</f>
        <v>155.61850797562644</v>
      </c>
      <c r="C22" s="77">
        <f t="shared" ref="C22:Q22" si="28">IF(C49=0,0,C49*C159)</f>
        <v>158.87913270514872</v>
      </c>
      <c r="D22" s="77">
        <f t="shared" si="28"/>
        <v>165.06698645287187</v>
      </c>
      <c r="E22" s="77">
        <f t="shared" si="28"/>
        <v>166.64744433240247</v>
      </c>
      <c r="F22" s="77">
        <f t="shared" si="28"/>
        <v>157.13953684399382</v>
      </c>
      <c r="G22" s="77">
        <f t="shared" si="28"/>
        <v>166.79365136707369</v>
      </c>
      <c r="H22" s="77">
        <f t="shared" si="28"/>
        <v>156.18258770859094</v>
      </c>
      <c r="I22" s="77">
        <f t="shared" si="28"/>
        <v>155.13177647964432</v>
      </c>
      <c r="J22" s="77">
        <f t="shared" si="28"/>
        <v>163.92215874626442</v>
      </c>
      <c r="K22" s="77">
        <f t="shared" si="28"/>
        <v>153.60983160601722</v>
      </c>
      <c r="L22" s="77">
        <f t="shared" si="28"/>
        <v>154.4085228702416</v>
      </c>
      <c r="M22" s="77">
        <f t="shared" si="28"/>
        <v>155.98568910132656</v>
      </c>
      <c r="N22" s="77">
        <f t="shared" si="28"/>
        <v>157.57719820925925</v>
      </c>
      <c r="O22" s="77">
        <f t="shared" si="28"/>
        <v>151.59290062887962</v>
      </c>
      <c r="P22" s="77">
        <f t="shared" si="28"/>
        <v>144.17816478053567</v>
      </c>
      <c r="Q22" s="77">
        <f t="shared" si="28"/>
        <v>142.53540008940601</v>
      </c>
    </row>
    <row r="23" spans="1:17" ht="11.45" customHeight="1" x14ac:dyDescent="0.25">
      <c r="A23" s="62" t="s">
        <v>57</v>
      </c>
      <c r="B23" s="77">
        <f t="shared" ref="B23" si="29">IF(B50=0,0,B50*B160)</f>
        <v>0</v>
      </c>
      <c r="C23" s="77">
        <f t="shared" ref="C23:Q23" si="30">IF(C50=0,0,C50*C160)</f>
        <v>0</v>
      </c>
      <c r="D23" s="77">
        <f t="shared" si="30"/>
        <v>0</v>
      </c>
      <c r="E23" s="77">
        <f t="shared" si="30"/>
        <v>0</v>
      </c>
      <c r="F23" s="77">
        <f t="shared" si="30"/>
        <v>0</v>
      </c>
      <c r="G23" s="77">
        <f t="shared" si="30"/>
        <v>0</v>
      </c>
      <c r="H23" s="77">
        <f t="shared" si="30"/>
        <v>0</v>
      </c>
      <c r="I23" s="77">
        <f t="shared" si="30"/>
        <v>0</v>
      </c>
      <c r="J23" s="77">
        <f t="shared" si="30"/>
        <v>0</v>
      </c>
      <c r="K23" s="77">
        <f t="shared" si="30"/>
        <v>0</v>
      </c>
      <c r="L23" s="77">
        <f t="shared" si="30"/>
        <v>0</v>
      </c>
      <c r="M23" s="77">
        <f t="shared" si="30"/>
        <v>0</v>
      </c>
      <c r="N23" s="77">
        <f t="shared" si="30"/>
        <v>0</v>
      </c>
      <c r="O23" s="77">
        <f t="shared" si="30"/>
        <v>0</v>
      </c>
      <c r="P23" s="77">
        <f t="shared" si="30"/>
        <v>0</v>
      </c>
      <c r="Q23" s="77">
        <f t="shared" si="30"/>
        <v>0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0</v>
      </c>
      <c r="D24" s="77">
        <f t="shared" si="32"/>
        <v>0</v>
      </c>
      <c r="E24" s="77">
        <f t="shared" si="32"/>
        <v>0</v>
      </c>
      <c r="F24" s="77">
        <f t="shared" si="32"/>
        <v>0</v>
      </c>
      <c r="G24" s="77">
        <f t="shared" si="32"/>
        <v>0</v>
      </c>
      <c r="H24" s="77">
        <f t="shared" si="32"/>
        <v>0</v>
      </c>
      <c r="I24" s="77">
        <f t="shared" si="32"/>
        <v>0</v>
      </c>
      <c r="J24" s="77">
        <f t="shared" si="32"/>
        <v>0</v>
      </c>
      <c r="K24" s="77">
        <f t="shared" si="32"/>
        <v>0</v>
      </c>
      <c r="L24" s="77">
        <f t="shared" si="32"/>
        <v>0</v>
      </c>
      <c r="M24" s="77">
        <f t="shared" si="32"/>
        <v>0</v>
      </c>
      <c r="N24" s="77">
        <f t="shared" si="32"/>
        <v>0</v>
      </c>
      <c r="O24" s="77">
        <f t="shared" si="32"/>
        <v>0</v>
      </c>
      <c r="P24" s="77">
        <f t="shared" si="32"/>
        <v>0</v>
      </c>
      <c r="Q24" s="77">
        <f t="shared" si="32"/>
        <v>0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0</v>
      </c>
      <c r="F25" s="77">
        <f t="shared" si="34"/>
        <v>0</v>
      </c>
      <c r="G25" s="77">
        <f t="shared" si="34"/>
        <v>0</v>
      </c>
      <c r="H25" s="77">
        <f t="shared" si="34"/>
        <v>0</v>
      </c>
      <c r="I25" s="77">
        <f t="shared" si="34"/>
        <v>1.7720450514445616E-3</v>
      </c>
      <c r="J25" s="77">
        <f t="shared" si="34"/>
        <v>2.7166025406075035E-3</v>
      </c>
      <c r="K25" s="77">
        <f t="shared" si="34"/>
        <v>2.8105542347546478E-3</v>
      </c>
      <c r="L25" s="77">
        <f t="shared" si="34"/>
        <v>4.6947260635036596E-3</v>
      </c>
      <c r="M25" s="77">
        <f t="shared" si="34"/>
        <v>5.6640947657040164E-3</v>
      </c>
      <c r="N25" s="77">
        <f t="shared" si="34"/>
        <v>5.6898394139777517E-3</v>
      </c>
      <c r="O25" s="77">
        <f t="shared" si="34"/>
        <v>5.8154861263274077E-3</v>
      </c>
      <c r="P25" s="77">
        <f t="shared" si="34"/>
        <v>4.8712361137143419E-3</v>
      </c>
      <c r="Q25" s="77">
        <f t="shared" si="34"/>
        <v>4.8823596120847346E-3</v>
      </c>
    </row>
    <row r="26" spans="1:17" ht="11.45" customHeight="1" x14ac:dyDescent="0.25">
      <c r="A26" s="19" t="s">
        <v>24</v>
      </c>
      <c r="B26" s="76">
        <v>1280</v>
      </c>
      <c r="C26" s="76">
        <v>1290</v>
      </c>
      <c r="D26" s="76">
        <v>1286</v>
      </c>
      <c r="E26" s="76">
        <v>1370</v>
      </c>
      <c r="F26" s="76">
        <v>1102</v>
      </c>
      <c r="G26" s="76">
        <v>1374</v>
      </c>
      <c r="H26" s="76">
        <v>1145</v>
      </c>
      <c r="I26" s="76">
        <v>1184</v>
      </c>
      <c r="J26" s="76">
        <v>1296</v>
      </c>
      <c r="K26" s="76">
        <v>944</v>
      </c>
      <c r="L26" s="76">
        <v>1066</v>
      </c>
      <c r="M26" s="76">
        <v>923</v>
      </c>
      <c r="N26" s="76">
        <v>880</v>
      </c>
      <c r="O26" s="76">
        <v>618</v>
      </c>
      <c r="P26" s="76">
        <v>526</v>
      </c>
      <c r="Q26" s="76">
        <v>548</v>
      </c>
    </row>
    <row r="27" spans="1:17" ht="11.45" customHeight="1" x14ac:dyDescent="0.25">
      <c r="A27" s="17" t="s">
        <v>23</v>
      </c>
      <c r="B27" s="75">
        <v>1280</v>
      </c>
      <c r="C27" s="75">
        <v>1290</v>
      </c>
      <c r="D27" s="75">
        <v>1286</v>
      </c>
      <c r="E27" s="75">
        <v>1370</v>
      </c>
      <c r="F27" s="75">
        <v>1102</v>
      </c>
      <c r="G27" s="75">
        <v>1374</v>
      </c>
      <c r="H27" s="75">
        <v>1145</v>
      </c>
      <c r="I27" s="75">
        <v>1184</v>
      </c>
      <c r="J27" s="75">
        <v>1296</v>
      </c>
      <c r="K27" s="75">
        <v>944</v>
      </c>
      <c r="L27" s="75">
        <v>1066</v>
      </c>
      <c r="M27" s="75">
        <v>923</v>
      </c>
      <c r="N27" s="75">
        <v>880</v>
      </c>
      <c r="O27" s="75">
        <v>618</v>
      </c>
      <c r="P27" s="75">
        <v>526</v>
      </c>
      <c r="Q27" s="75">
        <v>548</v>
      </c>
    </row>
    <row r="28" spans="1:17" ht="11.45" customHeight="1" x14ac:dyDescent="0.25">
      <c r="A28" s="15" t="s">
        <v>22</v>
      </c>
      <c r="B28" s="74">
        <v>0</v>
      </c>
      <c r="C28" s="74">
        <v>0</v>
      </c>
      <c r="D28" s="74">
        <v>0</v>
      </c>
      <c r="E28" s="74">
        <v>0</v>
      </c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4">
        <v>0</v>
      </c>
      <c r="M28" s="74">
        <v>0</v>
      </c>
      <c r="N28" s="74">
        <v>0</v>
      </c>
      <c r="O28" s="74">
        <v>0</v>
      </c>
      <c r="P28" s="74">
        <v>0</v>
      </c>
      <c r="Q28" s="74">
        <v>0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4880.3896409883209</v>
      </c>
      <c r="C30" s="68">
        <f t="shared" si="35"/>
        <v>5063.2383028157774</v>
      </c>
      <c r="D30" s="68">
        <f t="shared" si="35"/>
        <v>5194.1057134110961</v>
      </c>
      <c r="E30" s="68">
        <f t="shared" si="35"/>
        <v>5380.8772570878918</v>
      </c>
      <c r="F30" s="68">
        <f t="shared" si="35"/>
        <v>5569.8337593731767</v>
      </c>
      <c r="G30" s="68">
        <f t="shared" si="35"/>
        <v>5891.7775238763843</v>
      </c>
      <c r="H30" s="68">
        <f t="shared" si="35"/>
        <v>5928.8187452238344</v>
      </c>
      <c r="I30" s="68">
        <f t="shared" si="35"/>
        <v>6308.6106812891903</v>
      </c>
      <c r="J30" s="68">
        <f t="shared" si="35"/>
        <v>6764.6467643481374</v>
      </c>
      <c r="K30" s="68">
        <f t="shared" si="35"/>
        <v>6773.0193219042176</v>
      </c>
      <c r="L30" s="68">
        <f t="shared" si="35"/>
        <v>6903.1706126827448</v>
      </c>
      <c r="M30" s="68">
        <f t="shared" si="35"/>
        <v>6955.190359266132</v>
      </c>
      <c r="N30" s="68">
        <f t="shared" si="35"/>
        <v>6880.7769693324963</v>
      </c>
      <c r="O30" s="68">
        <f t="shared" si="35"/>
        <v>6738.4947941178689</v>
      </c>
      <c r="P30" s="68">
        <f t="shared" si="35"/>
        <v>6685.5484101248685</v>
      </c>
      <c r="Q30" s="68">
        <f t="shared" si="35"/>
        <v>6773.2708050433303</v>
      </c>
    </row>
    <row r="31" spans="1:17" ht="11.45" customHeight="1" x14ac:dyDescent="0.25">
      <c r="A31" s="25" t="s">
        <v>39</v>
      </c>
      <c r="B31" s="79">
        <f t="shared" ref="B31:Q31" si="36">B32+B33+B40</f>
        <v>3296.5548859859846</v>
      </c>
      <c r="C31" s="79">
        <f t="shared" si="36"/>
        <v>3444.7019022537838</v>
      </c>
      <c r="D31" s="79">
        <f t="shared" si="36"/>
        <v>3516.7196085239516</v>
      </c>
      <c r="E31" s="79">
        <f t="shared" si="36"/>
        <v>3669.8798420551775</v>
      </c>
      <c r="F31" s="79">
        <f t="shared" si="36"/>
        <v>4005.2970888042059</v>
      </c>
      <c r="G31" s="79">
        <f t="shared" si="36"/>
        <v>4200.073033809429</v>
      </c>
      <c r="H31" s="79">
        <f t="shared" si="36"/>
        <v>4379.5671550355237</v>
      </c>
      <c r="I31" s="79">
        <f t="shared" si="36"/>
        <v>4767.1652939164487</v>
      </c>
      <c r="J31" s="79">
        <f t="shared" si="36"/>
        <v>5110.0266903964766</v>
      </c>
      <c r="K31" s="79">
        <f t="shared" si="36"/>
        <v>5276.3270566096653</v>
      </c>
      <c r="L31" s="79">
        <f t="shared" si="36"/>
        <v>5386.4447192990256</v>
      </c>
      <c r="M31" s="79">
        <f t="shared" si="36"/>
        <v>5439.6278272650416</v>
      </c>
      <c r="N31" s="79">
        <f t="shared" si="36"/>
        <v>5357.1348400122561</v>
      </c>
      <c r="O31" s="79">
        <f t="shared" si="36"/>
        <v>5313.3360051252257</v>
      </c>
      <c r="P31" s="79">
        <f t="shared" si="36"/>
        <v>5340.3573384586025</v>
      </c>
      <c r="Q31" s="79">
        <f t="shared" si="36"/>
        <v>5445.2347111582803</v>
      </c>
    </row>
    <row r="32" spans="1:17" ht="11.45" customHeight="1" x14ac:dyDescent="0.25">
      <c r="A32" s="23" t="s">
        <v>30</v>
      </c>
      <c r="B32" s="78">
        <v>128.93358298650557</v>
      </c>
      <c r="C32" s="78">
        <v>126.93867798696904</v>
      </c>
      <c r="D32" s="78">
        <v>124.32831802497259</v>
      </c>
      <c r="E32" s="78">
        <v>126.22769270349171</v>
      </c>
      <c r="F32" s="78">
        <v>126.04513315266645</v>
      </c>
      <c r="G32" s="78">
        <v>124.49027522248764</v>
      </c>
      <c r="H32" s="78">
        <v>124.45635878670699</v>
      </c>
      <c r="I32" s="78">
        <v>125.76316797949602</v>
      </c>
      <c r="J32" s="78">
        <v>128.79062454510864</v>
      </c>
      <c r="K32" s="78">
        <v>128</v>
      </c>
      <c r="L32" s="78">
        <v>127</v>
      </c>
      <c r="M32" s="78">
        <v>124.95</v>
      </c>
      <c r="N32" s="78">
        <v>126.97718166873661</v>
      </c>
      <c r="O32" s="78">
        <v>125.21028338262168</v>
      </c>
      <c r="P32" s="78">
        <v>126.7684963826778</v>
      </c>
      <c r="Q32" s="78">
        <v>124.12954195240015</v>
      </c>
    </row>
    <row r="33" spans="1:17" ht="11.45" customHeight="1" x14ac:dyDescent="0.25">
      <c r="A33" s="19" t="s">
        <v>29</v>
      </c>
      <c r="B33" s="76">
        <v>3031.9830098369584</v>
      </c>
      <c r="C33" s="76">
        <v>3177.387201049914</v>
      </c>
      <c r="D33" s="76">
        <v>3247.331951234748</v>
      </c>
      <c r="E33" s="76">
        <v>3389.1614709375131</v>
      </c>
      <c r="F33" s="76">
        <v>3729.9196404529594</v>
      </c>
      <c r="G33" s="76">
        <v>3924.3203722718499</v>
      </c>
      <c r="H33" s="76">
        <v>4102.1392046543233</v>
      </c>
      <c r="I33" s="76">
        <v>4487.0385757269469</v>
      </c>
      <c r="J33" s="76">
        <v>4824.7578483009238</v>
      </c>
      <c r="K33" s="76">
        <v>4999.3270566096653</v>
      </c>
      <c r="L33" s="76">
        <v>5112.4447192990256</v>
      </c>
      <c r="M33" s="76">
        <v>5165.1778272650417</v>
      </c>
      <c r="N33" s="76">
        <v>5077.4560621964138</v>
      </c>
      <c r="O33" s="76">
        <v>5038.5094023894608</v>
      </c>
      <c r="P33" s="76">
        <v>5064.6268422098865</v>
      </c>
      <c r="Q33" s="76">
        <v>5163.7396830366115</v>
      </c>
    </row>
    <row r="34" spans="1:17" ht="11.45" customHeight="1" x14ac:dyDescent="0.25">
      <c r="A34" s="62" t="s">
        <v>59</v>
      </c>
      <c r="B34" s="77">
        <v>2514.1166116445497</v>
      </c>
      <c r="C34" s="77">
        <v>2619.115897595449</v>
      </c>
      <c r="D34" s="77">
        <v>2696.0437649428009</v>
      </c>
      <c r="E34" s="77">
        <v>2843.9165128979348</v>
      </c>
      <c r="F34" s="77">
        <v>3192.8053139799822</v>
      </c>
      <c r="G34" s="77">
        <v>3405.0831616086512</v>
      </c>
      <c r="H34" s="77">
        <v>3599.9679658795312</v>
      </c>
      <c r="I34" s="77">
        <v>3961.7307098806559</v>
      </c>
      <c r="J34" s="77">
        <v>4260.0854178556847</v>
      </c>
      <c r="K34" s="77">
        <v>4405.6395388640585</v>
      </c>
      <c r="L34" s="77">
        <v>4504.3885277461759</v>
      </c>
      <c r="M34" s="77">
        <v>4557.781862418642</v>
      </c>
      <c r="N34" s="77">
        <v>4507.2678044315417</v>
      </c>
      <c r="O34" s="77">
        <v>4485.1058556186654</v>
      </c>
      <c r="P34" s="77">
        <v>4484.2880385829467</v>
      </c>
      <c r="Q34" s="77">
        <v>4522.5902920121935</v>
      </c>
    </row>
    <row r="35" spans="1:17" ht="11.45" customHeight="1" x14ac:dyDescent="0.25">
      <c r="A35" s="62" t="s">
        <v>58</v>
      </c>
      <c r="B35" s="77">
        <v>517.86639819240884</v>
      </c>
      <c r="C35" s="77">
        <v>558.27130345446494</v>
      </c>
      <c r="D35" s="77">
        <v>551.28818629194711</v>
      </c>
      <c r="E35" s="77">
        <v>545.24495803957836</v>
      </c>
      <c r="F35" s="77">
        <v>537.11432647297693</v>
      </c>
      <c r="G35" s="77">
        <v>519.23721066319865</v>
      </c>
      <c r="H35" s="77">
        <v>502.17123877479219</v>
      </c>
      <c r="I35" s="77">
        <v>525.30786584629072</v>
      </c>
      <c r="J35" s="77">
        <v>564.67243044523923</v>
      </c>
      <c r="K35" s="77">
        <v>593.68751774560633</v>
      </c>
      <c r="L35" s="77">
        <v>608.05619155284967</v>
      </c>
      <c r="M35" s="77">
        <v>607.39596484639992</v>
      </c>
      <c r="N35" s="77">
        <v>570.18825776487188</v>
      </c>
      <c r="O35" s="77">
        <v>553.33864748934582</v>
      </c>
      <c r="P35" s="77">
        <v>580.16650606590497</v>
      </c>
      <c r="Q35" s="77">
        <v>640.89024619928387</v>
      </c>
    </row>
    <row r="36" spans="1:17" ht="11.45" customHeight="1" x14ac:dyDescent="0.25">
      <c r="A36" s="62" t="s">
        <v>57</v>
      </c>
      <c r="B36" s="77">
        <v>0</v>
      </c>
      <c r="C36" s="77">
        <v>0</v>
      </c>
      <c r="D36" s="77">
        <v>0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9.9338663712531233E-3</v>
      </c>
      <c r="Q38" s="77">
        <v>9.9373135999603502E-3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6.489928144952492E-2</v>
      </c>
      <c r="P39" s="77">
        <v>0.16236369466358061</v>
      </c>
      <c r="Q39" s="77">
        <v>0.2492075115339277</v>
      </c>
    </row>
    <row r="40" spans="1:17" ht="11.45" customHeight="1" x14ac:dyDescent="0.25">
      <c r="A40" s="19" t="s">
        <v>28</v>
      </c>
      <c r="B40" s="76">
        <v>135.63829316252085</v>
      </c>
      <c r="C40" s="76">
        <v>140.37602321690082</v>
      </c>
      <c r="D40" s="76">
        <v>145.05933926423066</v>
      </c>
      <c r="E40" s="76">
        <v>154.49067841417283</v>
      </c>
      <c r="F40" s="76">
        <v>149.33231519858026</v>
      </c>
      <c r="G40" s="76">
        <v>151.26238631509196</v>
      </c>
      <c r="H40" s="76">
        <v>152.9715915944939</v>
      </c>
      <c r="I40" s="76">
        <v>154.36355021000614</v>
      </c>
      <c r="J40" s="76">
        <v>156.4782175504439</v>
      </c>
      <c r="K40" s="76">
        <v>149</v>
      </c>
      <c r="L40" s="76">
        <v>147</v>
      </c>
      <c r="M40" s="76">
        <v>149.50000000000003</v>
      </c>
      <c r="N40" s="76">
        <v>152.7015961471061</v>
      </c>
      <c r="O40" s="76">
        <v>149.61631935314273</v>
      </c>
      <c r="P40" s="76">
        <v>148.96199986603827</v>
      </c>
      <c r="Q40" s="76">
        <v>157.36548616926802</v>
      </c>
    </row>
    <row r="41" spans="1:17" ht="11.45" customHeight="1" x14ac:dyDescent="0.25">
      <c r="A41" s="62" t="s">
        <v>59</v>
      </c>
      <c r="B41" s="75">
        <v>4.5597113279948216</v>
      </c>
      <c r="C41" s="75">
        <v>4.5037509641285887</v>
      </c>
      <c r="D41" s="75">
        <v>4.3622077405748581</v>
      </c>
      <c r="E41" s="75">
        <v>4.3864423330252649</v>
      </c>
      <c r="F41" s="75">
        <v>4.3244962099161279</v>
      </c>
      <c r="G41" s="75">
        <v>4.2962250903565513</v>
      </c>
      <c r="H41" s="75">
        <v>4.3879217931139545</v>
      </c>
      <c r="I41" s="75">
        <v>4.3552956654918136</v>
      </c>
      <c r="J41" s="75">
        <v>4.3809051904537446</v>
      </c>
      <c r="K41" s="75">
        <v>4.2780680301226734</v>
      </c>
      <c r="L41" s="75">
        <v>4.3374668211842984</v>
      </c>
      <c r="M41" s="75">
        <v>4.396812670012185</v>
      </c>
      <c r="N41" s="75">
        <v>4.4251570723711895</v>
      </c>
      <c r="O41" s="75">
        <v>4.3651407586086801</v>
      </c>
      <c r="P41" s="75">
        <v>1.5156146211292296</v>
      </c>
      <c r="Q41" s="75">
        <v>1.3386005380232873</v>
      </c>
    </row>
    <row r="42" spans="1:17" ht="11.45" customHeight="1" x14ac:dyDescent="0.25">
      <c r="A42" s="62" t="s">
        <v>58</v>
      </c>
      <c r="B42" s="75">
        <v>131.07858183452603</v>
      </c>
      <c r="C42" s="75">
        <v>135.87227225277223</v>
      </c>
      <c r="D42" s="75">
        <v>140.6971315236558</v>
      </c>
      <c r="E42" s="75">
        <v>150.10423608114758</v>
      </c>
      <c r="F42" s="75">
        <v>145.00781898866413</v>
      </c>
      <c r="G42" s="75">
        <v>146.9661612247354</v>
      </c>
      <c r="H42" s="75">
        <v>148.58366980137995</v>
      </c>
      <c r="I42" s="75">
        <v>150.00825454451433</v>
      </c>
      <c r="J42" s="75">
        <v>152.05945503677333</v>
      </c>
      <c r="K42" s="75">
        <v>144.68419312720462</v>
      </c>
      <c r="L42" s="75">
        <v>142.62479449989286</v>
      </c>
      <c r="M42" s="75">
        <v>145.06544926479503</v>
      </c>
      <c r="N42" s="75">
        <v>148.23871263647189</v>
      </c>
      <c r="O42" s="75">
        <v>145.21345749868709</v>
      </c>
      <c r="P42" s="75">
        <v>147.40863480703749</v>
      </c>
      <c r="Q42" s="75">
        <v>155.9513117267621</v>
      </c>
    </row>
    <row r="43" spans="1:17" ht="11.45" customHeight="1" x14ac:dyDescent="0.25">
      <c r="A43" s="62" t="s">
        <v>57</v>
      </c>
      <c r="B43" s="75">
        <v>0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1:17" ht="11.45" customHeight="1" x14ac:dyDescent="0.25">
      <c r="A44" s="62" t="s">
        <v>56</v>
      </c>
      <c r="B44" s="75">
        <v>0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</row>
    <row r="45" spans="1:17" ht="11.45" customHeight="1" x14ac:dyDescent="0.25">
      <c r="A45" s="62" t="s">
        <v>55</v>
      </c>
      <c r="B45" s="75">
        <v>0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3.7857323216820712E-2</v>
      </c>
      <c r="K45" s="75">
        <v>3.7738842672703977E-2</v>
      </c>
      <c r="L45" s="75">
        <v>3.7738678922841933E-2</v>
      </c>
      <c r="M45" s="75">
        <v>3.7738065192785997E-2</v>
      </c>
      <c r="N45" s="75">
        <v>3.7726438263028884E-2</v>
      </c>
      <c r="O45" s="75">
        <v>3.7721095846963759E-2</v>
      </c>
      <c r="P45" s="75">
        <v>3.7750437871547603E-2</v>
      </c>
      <c r="Q45" s="75">
        <v>7.5573904482649987E-2</v>
      </c>
    </row>
    <row r="46" spans="1:17" ht="11.45" customHeight="1" x14ac:dyDescent="0.25">
      <c r="A46" s="25" t="s">
        <v>18</v>
      </c>
      <c r="B46" s="79">
        <f t="shared" ref="B46" si="37">B47+B53</f>
        <v>1583.8347550023364</v>
      </c>
      <c r="C46" s="79">
        <f t="shared" ref="C46:Q46" si="38">C47+C53</f>
        <v>1618.5364005619938</v>
      </c>
      <c r="D46" s="79">
        <f t="shared" si="38"/>
        <v>1677.3861048871443</v>
      </c>
      <c r="E46" s="79">
        <f t="shared" si="38"/>
        <v>1710.9974150327143</v>
      </c>
      <c r="F46" s="79">
        <f t="shared" si="38"/>
        <v>1564.5366705689705</v>
      </c>
      <c r="G46" s="79">
        <f t="shared" si="38"/>
        <v>1691.7044900669557</v>
      </c>
      <c r="H46" s="79">
        <f t="shared" si="38"/>
        <v>1549.2515901883107</v>
      </c>
      <c r="I46" s="79">
        <f t="shared" si="38"/>
        <v>1541.4453873727418</v>
      </c>
      <c r="J46" s="79">
        <f t="shared" si="38"/>
        <v>1654.6200739516612</v>
      </c>
      <c r="K46" s="79">
        <f t="shared" si="38"/>
        <v>1496.6922652945525</v>
      </c>
      <c r="L46" s="79">
        <f t="shared" si="38"/>
        <v>1516.7258933837188</v>
      </c>
      <c r="M46" s="79">
        <f t="shared" si="38"/>
        <v>1515.5625320010906</v>
      </c>
      <c r="N46" s="79">
        <f t="shared" si="38"/>
        <v>1523.64212932024</v>
      </c>
      <c r="O46" s="79">
        <f t="shared" si="38"/>
        <v>1425.1587889926429</v>
      </c>
      <c r="P46" s="79">
        <f t="shared" si="38"/>
        <v>1345.1910716662662</v>
      </c>
      <c r="Q46" s="79">
        <f t="shared" si="38"/>
        <v>1328.0360938850497</v>
      </c>
    </row>
    <row r="47" spans="1:17" ht="11.45" customHeight="1" x14ac:dyDescent="0.25">
      <c r="A47" s="23" t="s">
        <v>27</v>
      </c>
      <c r="B47" s="78">
        <v>1435.7632153444827</v>
      </c>
      <c r="C47" s="78">
        <v>1468.9174270005631</v>
      </c>
      <c r="D47" s="78">
        <v>1528.3861048871443</v>
      </c>
      <c r="E47" s="78">
        <v>1549.9974150327143</v>
      </c>
      <c r="F47" s="78">
        <v>1432.5366705689705</v>
      </c>
      <c r="G47" s="78">
        <v>1522.7044900669557</v>
      </c>
      <c r="H47" s="78">
        <v>1411.2515901883107</v>
      </c>
      <c r="I47" s="78">
        <v>1397.4453873727418</v>
      </c>
      <c r="J47" s="78">
        <v>1495.6200739516612</v>
      </c>
      <c r="K47" s="78">
        <v>1377.6922652945525</v>
      </c>
      <c r="L47" s="78">
        <v>1383.7258933837188</v>
      </c>
      <c r="M47" s="78">
        <v>1400.5625320010906</v>
      </c>
      <c r="N47" s="78">
        <v>1417.64212932024</v>
      </c>
      <c r="O47" s="78">
        <v>1349.1587889926429</v>
      </c>
      <c r="P47" s="78">
        <v>1279.1910716662662</v>
      </c>
      <c r="Q47" s="78">
        <v>1263.0360938850497</v>
      </c>
    </row>
    <row r="48" spans="1:17" ht="11.45" customHeight="1" x14ac:dyDescent="0.25">
      <c r="A48" s="62" t="s">
        <v>59</v>
      </c>
      <c r="B48" s="77">
        <v>94.24485394990765</v>
      </c>
      <c r="C48" s="77">
        <v>97.9053692601112</v>
      </c>
      <c r="D48" s="77">
        <v>94.866181625229004</v>
      </c>
      <c r="E48" s="77">
        <v>103.30659988278424</v>
      </c>
      <c r="F48" s="77">
        <v>85.905776672128979</v>
      </c>
      <c r="G48" s="77">
        <v>67.345917483698486</v>
      </c>
      <c r="H48" s="77">
        <v>62.413271121225662</v>
      </c>
      <c r="I48" s="77">
        <v>57.089068405797228</v>
      </c>
      <c r="J48" s="77">
        <v>63.785110684503671</v>
      </c>
      <c r="K48" s="77">
        <v>58.554086222544328</v>
      </c>
      <c r="L48" s="77">
        <v>56.239459346701544</v>
      </c>
      <c r="M48" s="77">
        <v>55.892193402692897</v>
      </c>
      <c r="N48" s="77">
        <v>56.157650295490946</v>
      </c>
      <c r="O48" s="77">
        <v>53.60083336280529</v>
      </c>
      <c r="P48" s="77">
        <v>50.178353995913419</v>
      </c>
      <c r="Q48" s="77">
        <v>49.4120872264767</v>
      </c>
    </row>
    <row r="49" spans="1:17" ht="11.45" customHeight="1" x14ac:dyDescent="0.25">
      <c r="A49" s="62" t="s">
        <v>58</v>
      </c>
      <c r="B49" s="77">
        <v>1341.5183613945751</v>
      </c>
      <c r="C49" s="77">
        <v>1371.0120577404518</v>
      </c>
      <c r="D49" s="77">
        <v>1433.5199232619152</v>
      </c>
      <c r="E49" s="77">
        <v>1446.6908151499301</v>
      </c>
      <c r="F49" s="77">
        <v>1346.6308938968416</v>
      </c>
      <c r="G49" s="77">
        <v>1455.3585725832572</v>
      </c>
      <c r="H49" s="77">
        <v>1348.838319067085</v>
      </c>
      <c r="I49" s="77">
        <v>1340.3417045908448</v>
      </c>
      <c r="J49" s="77">
        <v>1431.8124366154461</v>
      </c>
      <c r="K49" s="77">
        <v>1319.1146744117048</v>
      </c>
      <c r="L49" s="77">
        <v>1327.4471501322762</v>
      </c>
      <c r="M49" s="77">
        <v>1344.62287948115</v>
      </c>
      <c r="N49" s="77">
        <v>1361.4367501133584</v>
      </c>
      <c r="O49" s="77">
        <v>1295.5089056258159</v>
      </c>
      <c r="P49" s="77">
        <v>1228.9715789475126</v>
      </c>
      <c r="Q49" s="77">
        <v>1213.582750476568</v>
      </c>
    </row>
    <row r="50" spans="1:17" ht="11.45" customHeight="1" x14ac:dyDescent="0.25">
      <c r="A50" s="62" t="s">
        <v>57</v>
      </c>
      <c r="B50" s="77">
        <v>0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1:17" ht="11.45" customHeight="1" x14ac:dyDescent="0.25">
      <c r="A51" s="62" t="s">
        <v>56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1.4614376099922341E-2</v>
      </c>
      <c r="J52" s="77">
        <v>2.2526651711302612E-2</v>
      </c>
      <c r="K52" s="77">
        <v>2.350466030347689E-2</v>
      </c>
      <c r="L52" s="77">
        <v>3.9283904740958907E-2</v>
      </c>
      <c r="M52" s="77">
        <v>4.7459117247591637E-2</v>
      </c>
      <c r="N52" s="77">
        <v>4.772891139074855E-2</v>
      </c>
      <c r="O52" s="77">
        <v>4.9050004021588274E-2</v>
      </c>
      <c r="P52" s="77">
        <v>4.1138722840235939E-2</v>
      </c>
      <c r="Q52" s="77">
        <v>4.1256182005044398E-2</v>
      </c>
    </row>
    <row r="53" spans="1:17" ht="11.45" customHeight="1" x14ac:dyDescent="0.25">
      <c r="A53" s="19" t="s">
        <v>24</v>
      </c>
      <c r="B53" s="76">
        <v>148.0715396578538</v>
      </c>
      <c r="C53" s="76">
        <v>149.61897356143081</v>
      </c>
      <c r="D53" s="76">
        <v>149</v>
      </c>
      <c r="E53" s="76">
        <v>161</v>
      </c>
      <c r="F53" s="76">
        <v>132</v>
      </c>
      <c r="G53" s="76">
        <v>169</v>
      </c>
      <c r="H53" s="76">
        <v>138</v>
      </c>
      <c r="I53" s="76">
        <v>144</v>
      </c>
      <c r="J53" s="76">
        <v>159</v>
      </c>
      <c r="K53" s="76">
        <v>119</v>
      </c>
      <c r="L53" s="76">
        <v>133</v>
      </c>
      <c r="M53" s="76">
        <v>115</v>
      </c>
      <c r="N53" s="76">
        <v>106</v>
      </c>
      <c r="O53" s="76">
        <v>76</v>
      </c>
      <c r="P53" s="76">
        <v>66</v>
      </c>
      <c r="Q53" s="76">
        <v>65</v>
      </c>
    </row>
    <row r="54" spans="1:17" ht="11.45" customHeight="1" x14ac:dyDescent="0.25">
      <c r="A54" s="17" t="s">
        <v>23</v>
      </c>
      <c r="B54" s="75">
        <v>148.0715396578538</v>
      </c>
      <c r="C54" s="75">
        <v>149.61897356143081</v>
      </c>
      <c r="D54" s="75">
        <v>149</v>
      </c>
      <c r="E54" s="75">
        <v>161</v>
      </c>
      <c r="F54" s="75">
        <v>132</v>
      </c>
      <c r="G54" s="75">
        <v>169</v>
      </c>
      <c r="H54" s="75">
        <v>138</v>
      </c>
      <c r="I54" s="75">
        <v>144</v>
      </c>
      <c r="J54" s="75">
        <v>159</v>
      </c>
      <c r="K54" s="75">
        <v>119</v>
      </c>
      <c r="L54" s="75">
        <v>133</v>
      </c>
      <c r="M54" s="75">
        <v>115</v>
      </c>
      <c r="N54" s="75">
        <v>106</v>
      </c>
      <c r="O54" s="75">
        <v>76</v>
      </c>
      <c r="P54" s="75">
        <v>66</v>
      </c>
      <c r="Q54" s="75">
        <v>65</v>
      </c>
    </row>
    <row r="55" spans="1:17" ht="11.45" customHeight="1" x14ac:dyDescent="0.25">
      <c r="A55" s="15" t="s">
        <v>22</v>
      </c>
      <c r="B55" s="74">
        <v>0</v>
      </c>
      <c r="C55" s="74">
        <v>0</v>
      </c>
      <c r="D55" s="74">
        <v>0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  <c r="P55" s="74">
        <v>0</v>
      </c>
      <c r="Q55" s="74">
        <v>0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426820</v>
      </c>
      <c r="C57" s="41">
        <f t="shared" ref="C57:Q57" si="40">C58+C73</f>
        <v>441852</v>
      </c>
      <c r="D57" s="41">
        <f t="shared" si="40"/>
        <v>447461</v>
      </c>
      <c r="E57" s="41">
        <f t="shared" si="40"/>
        <v>465659</v>
      </c>
      <c r="F57" s="41">
        <f t="shared" si="40"/>
        <v>496713</v>
      </c>
      <c r="G57" s="41">
        <f t="shared" si="40"/>
        <v>515686</v>
      </c>
      <c r="H57" s="41">
        <f t="shared" si="40"/>
        <v>530684</v>
      </c>
      <c r="I57" s="41">
        <f t="shared" si="40"/>
        <v>566293</v>
      </c>
      <c r="J57" s="41">
        <f t="shared" si="40"/>
        <v>603117</v>
      </c>
      <c r="K57" s="41">
        <f t="shared" si="40"/>
        <v>620734</v>
      </c>
      <c r="L57" s="41">
        <f t="shared" si="40"/>
        <v>620464</v>
      </c>
      <c r="M57" s="41">
        <f t="shared" si="40"/>
        <v>625920</v>
      </c>
      <c r="N57" s="41">
        <f t="shared" si="40"/>
        <v>632092</v>
      </c>
      <c r="O57" s="41">
        <f t="shared" si="40"/>
        <v>627325</v>
      </c>
      <c r="P57" s="41">
        <f t="shared" si="40"/>
        <v>627565</v>
      </c>
      <c r="Q57" s="41">
        <f t="shared" si="40"/>
        <v>634561</v>
      </c>
    </row>
    <row r="58" spans="1:17" ht="11.45" customHeight="1" x14ac:dyDescent="0.25">
      <c r="A58" s="25" t="s">
        <v>39</v>
      </c>
      <c r="B58" s="40">
        <f t="shared" ref="B58" si="41">B59+B60+B67</f>
        <v>313264</v>
      </c>
      <c r="C58" s="40">
        <f t="shared" ref="C58:Q58" si="42">C59+C60+C67</f>
        <v>325057</v>
      </c>
      <c r="D58" s="40">
        <f t="shared" si="42"/>
        <v>330895</v>
      </c>
      <c r="E58" s="40">
        <f t="shared" si="42"/>
        <v>347292</v>
      </c>
      <c r="F58" s="40">
        <f t="shared" si="42"/>
        <v>380229</v>
      </c>
      <c r="G58" s="40">
        <f t="shared" si="42"/>
        <v>398732</v>
      </c>
      <c r="H58" s="40">
        <f t="shared" si="42"/>
        <v>416525</v>
      </c>
      <c r="I58" s="40">
        <f t="shared" si="42"/>
        <v>455439</v>
      </c>
      <c r="J58" s="40">
        <f t="shared" si="42"/>
        <v>490138</v>
      </c>
      <c r="K58" s="40">
        <f t="shared" si="42"/>
        <v>506643</v>
      </c>
      <c r="L58" s="40">
        <f t="shared" si="42"/>
        <v>506782</v>
      </c>
      <c r="M58" s="40">
        <f t="shared" si="42"/>
        <v>512808</v>
      </c>
      <c r="N58" s="40">
        <f t="shared" si="42"/>
        <v>520125</v>
      </c>
      <c r="O58" s="40">
        <f t="shared" si="42"/>
        <v>518026</v>
      </c>
      <c r="P58" s="40">
        <f t="shared" si="42"/>
        <v>522889</v>
      </c>
      <c r="Q58" s="40">
        <f t="shared" si="42"/>
        <v>530525</v>
      </c>
    </row>
    <row r="59" spans="1:17" ht="11.45" customHeight="1" x14ac:dyDescent="0.25">
      <c r="A59" s="23" t="s">
        <v>30</v>
      </c>
      <c r="B59" s="39">
        <v>43315</v>
      </c>
      <c r="C59" s="39">
        <v>41985</v>
      </c>
      <c r="D59" s="39">
        <v>40276</v>
      </c>
      <c r="E59" s="39">
        <v>41516</v>
      </c>
      <c r="F59" s="39">
        <v>41396</v>
      </c>
      <c r="G59" s="39">
        <v>40381</v>
      </c>
      <c r="H59" s="39">
        <v>40359</v>
      </c>
      <c r="I59" s="39">
        <v>41211</v>
      </c>
      <c r="J59" s="39">
        <v>43219</v>
      </c>
      <c r="K59" s="39">
        <v>42690</v>
      </c>
      <c r="L59" s="39">
        <v>40727</v>
      </c>
      <c r="M59" s="39">
        <v>39803</v>
      </c>
      <c r="N59" s="39">
        <v>41105</v>
      </c>
      <c r="O59" s="39">
        <v>39969</v>
      </c>
      <c r="P59" s="39">
        <v>40970</v>
      </c>
      <c r="Q59" s="39">
        <v>39282</v>
      </c>
    </row>
    <row r="60" spans="1:17" ht="11.45" customHeight="1" x14ac:dyDescent="0.25">
      <c r="A60" s="19" t="s">
        <v>29</v>
      </c>
      <c r="B60" s="38">
        <f>SUM(B61:B66)</f>
        <v>267000</v>
      </c>
      <c r="C60" s="38">
        <f t="shared" ref="C60:Q60" si="43">SUM(C61:C66)</f>
        <v>280069</v>
      </c>
      <c r="D60" s="38">
        <f t="shared" si="43"/>
        <v>287622</v>
      </c>
      <c r="E60" s="38">
        <f t="shared" si="43"/>
        <v>302501</v>
      </c>
      <c r="F60" s="38">
        <f t="shared" si="43"/>
        <v>335634</v>
      </c>
      <c r="G60" s="38">
        <f t="shared" si="43"/>
        <v>355134</v>
      </c>
      <c r="H60" s="38">
        <f t="shared" si="43"/>
        <v>372945</v>
      </c>
      <c r="I60" s="38">
        <f t="shared" si="43"/>
        <v>410936</v>
      </c>
      <c r="J60" s="38">
        <f t="shared" si="43"/>
        <v>443517</v>
      </c>
      <c r="K60" s="38">
        <f t="shared" si="43"/>
        <v>460504</v>
      </c>
      <c r="L60" s="38">
        <f t="shared" si="43"/>
        <v>462652</v>
      </c>
      <c r="M60" s="38">
        <f t="shared" si="43"/>
        <v>469543</v>
      </c>
      <c r="N60" s="38">
        <f t="shared" si="43"/>
        <v>475462</v>
      </c>
      <c r="O60" s="38">
        <f t="shared" si="43"/>
        <v>474561</v>
      </c>
      <c r="P60" s="38">
        <f t="shared" si="43"/>
        <v>478492</v>
      </c>
      <c r="Q60" s="38">
        <f t="shared" si="43"/>
        <v>487692</v>
      </c>
    </row>
    <row r="61" spans="1:17" ht="11.45" customHeight="1" x14ac:dyDescent="0.25">
      <c r="A61" s="62" t="s">
        <v>59</v>
      </c>
      <c r="B61" s="42">
        <v>237000</v>
      </c>
      <c r="C61" s="42">
        <v>247164</v>
      </c>
      <c r="D61" s="42">
        <v>254431</v>
      </c>
      <c r="E61" s="42">
        <v>268875</v>
      </c>
      <c r="F61" s="42">
        <v>301834</v>
      </c>
      <c r="G61" s="42">
        <v>322063</v>
      </c>
      <c r="H61" s="42">
        <v>340539</v>
      </c>
      <c r="I61" s="42">
        <v>375337</v>
      </c>
      <c r="J61" s="42">
        <v>403269</v>
      </c>
      <c r="K61" s="42">
        <v>416605</v>
      </c>
      <c r="L61" s="42">
        <v>416450</v>
      </c>
      <c r="M61" s="42">
        <v>421509</v>
      </c>
      <c r="N61" s="42">
        <v>426214</v>
      </c>
      <c r="O61" s="42">
        <v>424068</v>
      </c>
      <c r="P61" s="42">
        <v>423606</v>
      </c>
      <c r="Q61" s="42">
        <v>427076</v>
      </c>
    </row>
    <row r="62" spans="1:17" ht="11.45" customHeight="1" x14ac:dyDescent="0.25">
      <c r="A62" s="62" t="s">
        <v>58</v>
      </c>
      <c r="B62" s="42">
        <v>30000</v>
      </c>
      <c r="C62" s="42">
        <v>32905</v>
      </c>
      <c r="D62" s="42">
        <v>33191</v>
      </c>
      <c r="E62" s="42">
        <v>33626</v>
      </c>
      <c r="F62" s="42">
        <v>33800</v>
      </c>
      <c r="G62" s="42">
        <v>33071</v>
      </c>
      <c r="H62" s="42">
        <v>32406</v>
      </c>
      <c r="I62" s="42">
        <v>35599</v>
      </c>
      <c r="J62" s="42">
        <v>40248</v>
      </c>
      <c r="K62" s="42">
        <v>43899</v>
      </c>
      <c r="L62" s="42">
        <v>46202</v>
      </c>
      <c r="M62" s="42">
        <v>48034</v>
      </c>
      <c r="N62" s="42">
        <v>49248</v>
      </c>
      <c r="O62" s="42">
        <v>50487</v>
      </c>
      <c r="P62" s="42">
        <v>54870</v>
      </c>
      <c r="Q62" s="42">
        <v>60592</v>
      </c>
    </row>
    <row r="63" spans="1:17" ht="11.45" customHeight="1" x14ac:dyDescent="0.25">
      <c r="A63" s="62" t="s">
        <v>57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2">
        <v>0</v>
      </c>
      <c r="O64" s="42">
        <v>0</v>
      </c>
      <c r="P64" s="42">
        <v>0</v>
      </c>
      <c r="Q64" s="42">
        <v>0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1</v>
      </c>
      <c r="Q65" s="42">
        <v>1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6</v>
      </c>
      <c r="P66" s="42">
        <v>15</v>
      </c>
      <c r="Q66" s="42">
        <v>23</v>
      </c>
    </row>
    <row r="67" spans="1:17" ht="11.45" customHeight="1" x14ac:dyDescent="0.25">
      <c r="A67" s="19" t="s">
        <v>28</v>
      </c>
      <c r="B67" s="38">
        <f>SUM(B68:B72)</f>
        <v>2949</v>
      </c>
      <c r="C67" s="38">
        <f t="shared" ref="C67:Q67" si="44">SUM(C68:C72)</f>
        <v>3003</v>
      </c>
      <c r="D67" s="38">
        <f t="shared" si="44"/>
        <v>2997</v>
      </c>
      <c r="E67" s="38">
        <f t="shared" si="44"/>
        <v>3275</v>
      </c>
      <c r="F67" s="38">
        <f t="shared" si="44"/>
        <v>3199</v>
      </c>
      <c r="G67" s="38">
        <f t="shared" si="44"/>
        <v>3217</v>
      </c>
      <c r="H67" s="38">
        <f t="shared" si="44"/>
        <v>3221</v>
      </c>
      <c r="I67" s="38">
        <f t="shared" si="44"/>
        <v>3292</v>
      </c>
      <c r="J67" s="38">
        <f t="shared" si="44"/>
        <v>3402</v>
      </c>
      <c r="K67" s="38">
        <f t="shared" si="44"/>
        <v>3449</v>
      </c>
      <c r="L67" s="38">
        <f t="shared" si="44"/>
        <v>3403</v>
      </c>
      <c r="M67" s="38">
        <f t="shared" si="44"/>
        <v>3462</v>
      </c>
      <c r="N67" s="38">
        <f t="shared" si="44"/>
        <v>3558</v>
      </c>
      <c r="O67" s="38">
        <f t="shared" si="44"/>
        <v>3496</v>
      </c>
      <c r="P67" s="38">
        <f t="shared" si="44"/>
        <v>3427</v>
      </c>
      <c r="Q67" s="38">
        <f t="shared" si="44"/>
        <v>3551</v>
      </c>
    </row>
    <row r="68" spans="1:17" ht="11.45" customHeight="1" x14ac:dyDescent="0.25">
      <c r="A68" s="62" t="s">
        <v>59</v>
      </c>
      <c r="B68" s="37">
        <v>153</v>
      </c>
      <c r="C68" s="37">
        <v>151</v>
      </c>
      <c r="D68" s="37">
        <v>146</v>
      </c>
      <c r="E68" s="37">
        <v>147</v>
      </c>
      <c r="F68" s="37">
        <v>145</v>
      </c>
      <c r="G68" s="37">
        <v>144</v>
      </c>
      <c r="H68" s="37">
        <v>147</v>
      </c>
      <c r="I68" s="37">
        <v>146</v>
      </c>
      <c r="J68" s="37">
        <v>147</v>
      </c>
      <c r="K68" s="37">
        <v>144</v>
      </c>
      <c r="L68" s="37">
        <v>146</v>
      </c>
      <c r="M68" s="37">
        <v>148</v>
      </c>
      <c r="N68" s="37">
        <v>149</v>
      </c>
      <c r="O68" s="37">
        <v>147</v>
      </c>
      <c r="P68" s="37">
        <v>51</v>
      </c>
      <c r="Q68" s="37">
        <v>45</v>
      </c>
    </row>
    <row r="69" spans="1:17" ht="11.45" customHeight="1" x14ac:dyDescent="0.25">
      <c r="A69" s="62" t="s">
        <v>58</v>
      </c>
      <c r="B69" s="37">
        <v>2796</v>
      </c>
      <c r="C69" s="37">
        <v>2852</v>
      </c>
      <c r="D69" s="37">
        <v>2851</v>
      </c>
      <c r="E69" s="37">
        <v>3128</v>
      </c>
      <c r="F69" s="37">
        <v>3054</v>
      </c>
      <c r="G69" s="37">
        <v>3073</v>
      </c>
      <c r="H69" s="37">
        <v>3074</v>
      </c>
      <c r="I69" s="37">
        <v>3146</v>
      </c>
      <c r="J69" s="37">
        <v>3254</v>
      </c>
      <c r="K69" s="37">
        <v>3304</v>
      </c>
      <c r="L69" s="37">
        <v>3256</v>
      </c>
      <c r="M69" s="37">
        <v>3313</v>
      </c>
      <c r="N69" s="37">
        <v>3408</v>
      </c>
      <c r="O69" s="37">
        <v>3348</v>
      </c>
      <c r="P69" s="37">
        <v>3375</v>
      </c>
      <c r="Q69" s="37">
        <v>3504</v>
      </c>
    </row>
    <row r="70" spans="1:17" ht="11.45" customHeight="1" x14ac:dyDescent="0.25">
      <c r="A70" s="62" t="s">
        <v>57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</row>
    <row r="71" spans="1:17" ht="11.45" customHeight="1" x14ac:dyDescent="0.25">
      <c r="A71" s="62" t="s">
        <v>56</v>
      </c>
      <c r="B71" s="37">
        <v>0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</row>
    <row r="72" spans="1:17" ht="11.45" customHeight="1" x14ac:dyDescent="0.25">
      <c r="A72" s="62" t="s">
        <v>55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1</v>
      </c>
      <c r="K72" s="37">
        <v>1</v>
      </c>
      <c r="L72" s="37">
        <v>1</v>
      </c>
      <c r="M72" s="37">
        <v>1</v>
      </c>
      <c r="N72" s="37">
        <v>1</v>
      </c>
      <c r="O72" s="37">
        <v>1</v>
      </c>
      <c r="P72" s="37">
        <v>1</v>
      </c>
      <c r="Q72" s="37">
        <v>2</v>
      </c>
    </row>
    <row r="73" spans="1:17" ht="11.45" customHeight="1" x14ac:dyDescent="0.25">
      <c r="A73" s="25" t="s">
        <v>18</v>
      </c>
      <c r="B73" s="40">
        <f t="shared" ref="B73" si="45">B74+B80</f>
        <v>113556</v>
      </c>
      <c r="C73" s="40">
        <f t="shared" ref="C73:Q73" si="46">C74+C80</f>
        <v>116795</v>
      </c>
      <c r="D73" s="40">
        <f t="shared" si="46"/>
        <v>116566</v>
      </c>
      <c r="E73" s="40">
        <f t="shared" si="46"/>
        <v>118367</v>
      </c>
      <c r="F73" s="40">
        <f t="shared" si="46"/>
        <v>116484</v>
      </c>
      <c r="G73" s="40">
        <f t="shared" si="46"/>
        <v>116954</v>
      </c>
      <c r="H73" s="40">
        <f t="shared" si="46"/>
        <v>114159</v>
      </c>
      <c r="I73" s="40">
        <f t="shared" si="46"/>
        <v>110854</v>
      </c>
      <c r="J73" s="40">
        <f t="shared" si="46"/>
        <v>112979</v>
      </c>
      <c r="K73" s="40">
        <f t="shared" si="46"/>
        <v>114091</v>
      </c>
      <c r="L73" s="40">
        <f t="shared" si="46"/>
        <v>113682</v>
      </c>
      <c r="M73" s="40">
        <f t="shared" si="46"/>
        <v>113112</v>
      </c>
      <c r="N73" s="40">
        <f t="shared" si="46"/>
        <v>111967</v>
      </c>
      <c r="O73" s="40">
        <f t="shared" si="46"/>
        <v>109299</v>
      </c>
      <c r="P73" s="40">
        <f t="shared" si="46"/>
        <v>104676</v>
      </c>
      <c r="Q73" s="40">
        <f t="shared" si="46"/>
        <v>104036</v>
      </c>
    </row>
    <row r="74" spans="1:17" ht="11.45" customHeight="1" x14ac:dyDescent="0.25">
      <c r="A74" s="23" t="s">
        <v>27</v>
      </c>
      <c r="B74" s="39">
        <f>SUM(B75:B79)</f>
        <v>99971</v>
      </c>
      <c r="C74" s="39">
        <f t="shared" ref="C74:Q74" si="47">SUM(C75:C79)</f>
        <v>101799</v>
      </c>
      <c r="D74" s="39">
        <f t="shared" si="47"/>
        <v>102436</v>
      </c>
      <c r="E74" s="39">
        <f t="shared" si="47"/>
        <v>104247</v>
      </c>
      <c r="F74" s="39">
        <f t="shared" si="47"/>
        <v>102545</v>
      </c>
      <c r="G74" s="39">
        <f t="shared" si="47"/>
        <v>99069</v>
      </c>
      <c r="H74" s="39">
        <f t="shared" si="47"/>
        <v>96659</v>
      </c>
      <c r="I74" s="39">
        <f t="shared" si="47"/>
        <v>95397</v>
      </c>
      <c r="J74" s="39">
        <f t="shared" si="47"/>
        <v>96744</v>
      </c>
      <c r="K74" s="39">
        <f t="shared" si="47"/>
        <v>97019</v>
      </c>
      <c r="L74" s="39">
        <f t="shared" si="47"/>
        <v>96843</v>
      </c>
      <c r="M74" s="39">
        <f t="shared" si="47"/>
        <v>96686</v>
      </c>
      <c r="N74" s="39">
        <f t="shared" si="47"/>
        <v>96748</v>
      </c>
      <c r="O74" s="39">
        <f t="shared" si="47"/>
        <v>97245</v>
      </c>
      <c r="P74" s="39">
        <f t="shared" si="47"/>
        <v>93381</v>
      </c>
      <c r="Q74" s="39">
        <f t="shared" si="47"/>
        <v>92726</v>
      </c>
    </row>
    <row r="75" spans="1:17" ht="11.45" customHeight="1" x14ac:dyDescent="0.25">
      <c r="A75" s="62" t="s">
        <v>59</v>
      </c>
      <c r="B75" s="42">
        <v>8660</v>
      </c>
      <c r="C75" s="42">
        <v>8951</v>
      </c>
      <c r="D75" s="42">
        <v>8401</v>
      </c>
      <c r="E75" s="42">
        <v>9166</v>
      </c>
      <c r="F75" s="42">
        <v>8131</v>
      </c>
      <c r="G75" s="42">
        <v>5825</v>
      </c>
      <c r="H75" s="42">
        <v>5683</v>
      </c>
      <c r="I75" s="42">
        <v>5187</v>
      </c>
      <c r="J75" s="42">
        <v>5488</v>
      </c>
      <c r="K75" s="42">
        <v>5485</v>
      </c>
      <c r="L75" s="42">
        <v>5239</v>
      </c>
      <c r="M75" s="42">
        <v>5137</v>
      </c>
      <c r="N75" s="42">
        <v>5103</v>
      </c>
      <c r="O75" s="42">
        <v>5144</v>
      </c>
      <c r="P75" s="42">
        <v>4878</v>
      </c>
      <c r="Q75" s="42">
        <v>4831</v>
      </c>
    </row>
    <row r="76" spans="1:17" ht="11.45" customHeight="1" x14ac:dyDescent="0.25">
      <c r="A76" s="62" t="s">
        <v>58</v>
      </c>
      <c r="B76" s="42">
        <v>91311</v>
      </c>
      <c r="C76" s="42">
        <v>92848</v>
      </c>
      <c r="D76" s="42">
        <v>94035</v>
      </c>
      <c r="E76" s="42">
        <v>95081</v>
      </c>
      <c r="F76" s="42">
        <v>94414</v>
      </c>
      <c r="G76" s="42">
        <v>93244</v>
      </c>
      <c r="H76" s="42">
        <v>90976</v>
      </c>
      <c r="I76" s="42">
        <v>90208</v>
      </c>
      <c r="J76" s="42">
        <v>91253</v>
      </c>
      <c r="K76" s="42">
        <v>91531</v>
      </c>
      <c r="L76" s="42">
        <v>91599</v>
      </c>
      <c r="M76" s="42">
        <v>91543</v>
      </c>
      <c r="N76" s="42">
        <v>91639</v>
      </c>
      <c r="O76" s="42">
        <v>92095</v>
      </c>
      <c r="P76" s="42">
        <v>88498</v>
      </c>
      <c r="Q76" s="42">
        <v>87890</v>
      </c>
    </row>
    <row r="77" spans="1:17" ht="11.45" customHeight="1" x14ac:dyDescent="0.25">
      <c r="A77" s="62" t="s">
        <v>57</v>
      </c>
      <c r="B77" s="42">
        <v>0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</row>
    <row r="78" spans="1:17" ht="11.45" customHeight="1" x14ac:dyDescent="0.25">
      <c r="A78" s="62" t="s">
        <v>56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2</v>
      </c>
      <c r="J79" s="42">
        <v>3</v>
      </c>
      <c r="K79" s="42">
        <v>3</v>
      </c>
      <c r="L79" s="42">
        <v>5</v>
      </c>
      <c r="M79" s="42">
        <v>6</v>
      </c>
      <c r="N79" s="42">
        <v>6</v>
      </c>
      <c r="O79" s="42">
        <v>6</v>
      </c>
      <c r="P79" s="42">
        <v>5</v>
      </c>
      <c r="Q79" s="42">
        <v>5</v>
      </c>
    </row>
    <row r="80" spans="1:17" ht="11.45" customHeight="1" x14ac:dyDescent="0.25">
      <c r="A80" s="19" t="s">
        <v>24</v>
      </c>
      <c r="B80" s="38">
        <f>SUM(B81:B82)</f>
        <v>13585</v>
      </c>
      <c r="C80" s="38">
        <f t="shared" ref="C80:Q80" si="48">SUM(C81:C82)</f>
        <v>14996</v>
      </c>
      <c r="D80" s="38">
        <f t="shared" si="48"/>
        <v>14130</v>
      </c>
      <c r="E80" s="38">
        <f t="shared" si="48"/>
        <v>14120</v>
      </c>
      <c r="F80" s="38">
        <f t="shared" si="48"/>
        <v>13939</v>
      </c>
      <c r="G80" s="38">
        <f t="shared" si="48"/>
        <v>17885</v>
      </c>
      <c r="H80" s="38">
        <f t="shared" si="48"/>
        <v>17500</v>
      </c>
      <c r="I80" s="38">
        <f t="shared" si="48"/>
        <v>15457</v>
      </c>
      <c r="J80" s="38">
        <f t="shared" si="48"/>
        <v>16235</v>
      </c>
      <c r="K80" s="38">
        <f t="shared" si="48"/>
        <v>17072</v>
      </c>
      <c r="L80" s="38">
        <f t="shared" si="48"/>
        <v>16839</v>
      </c>
      <c r="M80" s="38">
        <f t="shared" si="48"/>
        <v>16426</v>
      </c>
      <c r="N80" s="38">
        <f t="shared" si="48"/>
        <v>15219</v>
      </c>
      <c r="O80" s="38">
        <f t="shared" si="48"/>
        <v>12054</v>
      </c>
      <c r="P80" s="38">
        <f t="shared" si="48"/>
        <v>11295</v>
      </c>
      <c r="Q80" s="38">
        <f t="shared" si="48"/>
        <v>11310</v>
      </c>
    </row>
    <row r="81" spans="1:17" ht="11.45" customHeight="1" x14ac:dyDescent="0.25">
      <c r="A81" s="17" t="s">
        <v>23</v>
      </c>
      <c r="B81" s="37">
        <v>13585</v>
      </c>
      <c r="C81" s="37">
        <v>14996</v>
      </c>
      <c r="D81" s="37">
        <v>14130</v>
      </c>
      <c r="E81" s="37">
        <v>14120</v>
      </c>
      <c r="F81" s="37">
        <v>13939</v>
      </c>
      <c r="G81" s="37">
        <v>17885</v>
      </c>
      <c r="H81" s="37">
        <v>17500</v>
      </c>
      <c r="I81" s="37">
        <v>15457</v>
      </c>
      <c r="J81" s="37">
        <v>16235</v>
      </c>
      <c r="K81" s="37">
        <v>17072</v>
      </c>
      <c r="L81" s="37">
        <v>16839</v>
      </c>
      <c r="M81" s="37">
        <v>16426</v>
      </c>
      <c r="N81" s="37">
        <v>15219</v>
      </c>
      <c r="O81" s="37">
        <v>12054</v>
      </c>
      <c r="P81" s="37">
        <v>11295</v>
      </c>
      <c r="Q81" s="37">
        <v>11310</v>
      </c>
    </row>
    <row r="82" spans="1:17" ht="11.45" customHeight="1" x14ac:dyDescent="0.25">
      <c r="A82" s="15" t="s">
        <v>22</v>
      </c>
      <c r="B82" s="36">
        <v>0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426820</v>
      </c>
      <c r="C84" s="41">
        <f t="shared" si="49"/>
        <v>441852</v>
      </c>
      <c r="D84" s="41">
        <f t="shared" si="49"/>
        <v>447461</v>
      </c>
      <c r="E84" s="41">
        <f t="shared" si="49"/>
        <v>465659</v>
      </c>
      <c r="F84" s="41">
        <f t="shared" si="49"/>
        <v>496713</v>
      </c>
      <c r="G84" s="41">
        <f t="shared" si="49"/>
        <v>515686</v>
      </c>
      <c r="H84" s="41">
        <f t="shared" si="49"/>
        <v>530684</v>
      </c>
      <c r="I84" s="41">
        <f t="shared" si="49"/>
        <v>566293</v>
      </c>
      <c r="J84" s="41">
        <f t="shared" si="49"/>
        <v>603117</v>
      </c>
      <c r="K84" s="41">
        <f t="shared" si="49"/>
        <v>620734</v>
      </c>
      <c r="L84" s="41">
        <f t="shared" si="49"/>
        <v>620464</v>
      </c>
      <c r="M84" s="41">
        <f t="shared" si="49"/>
        <v>625920</v>
      </c>
      <c r="N84" s="41">
        <f t="shared" si="49"/>
        <v>632092</v>
      </c>
      <c r="O84" s="41">
        <f t="shared" si="49"/>
        <v>627325</v>
      </c>
      <c r="P84" s="41">
        <f t="shared" si="49"/>
        <v>627565</v>
      </c>
      <c r="Q84" s="41">
        <f t="shared" si="49"/>
        <v>634561</v>
      </c>
    </row>
    <row r="85" spans="1:17" ht="11.45" customHeight="1" x14ac:dyDescent="0.25">
      <c r="A85" s="25" t="s">
        <v>39</v>
      </c>
      <c r="B85" s="40">
        <f t="shared" ref="B85:Q85" si="50">B86+B87+B94</f>
        <v>313264</v>
      </c>
      <c r="C85" s="40">
        <f t="shared" si="50"/>
        <v>325057</v>
      </c>
      <c r="D85" s="40">
        <f t="shared" si="50"/>
        <v>330895</v>
      </c>
      <c r="E85" s="40">
        <f t="shared" si="50"/>
        <v>347292</v>
      </c>
      <c r="F85" s="40">
        <f t="shared" si="50"/>
        <v>380229</v>
      </c>
      <c r="G85" s="40">
        <f t="shared" si="50"/>
        <v>398732</v>
      </c>
      <c r="H85" s="40">
        <f t="shared" si="50"/>
        <v>416525</v>
      </c>
      <c r="I85" s="40">
        <f t="shared" si="50"/>
        <v>455439</v>
      </c>
      <c r="J85" s="40">
        <f t="shared" si="50"/>
        <v>490138</v>
      </c>
      <c r="K85" s="40">
        <f t="shared" si="50"/>
        <v>506643</v>
      </c>
      <c r="L85" s="40">
        <f t="shared" si="50"/>
        <v>506782</v>
      </c>
      <c r="M85" s="40">
        <f t="shared" si="50"/>
        <v>512808</v>
      </c>
      <c r="N85" s="40">
        <f t="shared" si="50"/>
        <v>520125</v>
      </c>
      <c r="O85" s="40">
        <f t="shared" si="50"/>
        <v>518026</v>
      </c>
      <c r="P85" s="40">
        <f t="shared" si="50"/>
        <v>522889</v>
      </c>
      <c r="Q85" s="40">
        <f t="shared" si="50"/>
        <v>530525</v>
      </c>
    </row>
    <row r="86" spans="1:17" ht="11.45" customHeight="1" x14ac:dyDescent="0.25">
      <c r="A86" s="23" t="s">
        <v>30</v>
      </c>
      <c r="B86" s="39">
        <v>43315</v>
      </c>
      <c r="C86" s="39">
        <v>41985</v>
      </c>
      <c r="D86" s="39">
        <v>40276</v>
      </c>
      <c r="E86" s="39">
        <v>41516</v>
      </c>
      <c r="F86" s="39">
        <v>41396</v>
      </c>
      <c r="G86" s="39">
        <v>40381</v>
      </c>
      <c r="H86" s="39">
        <v>40359</v>
      </c>
      <c r="I86" s="39">
        <v>41211</v>
      </c>
      <c r="J86" s="39">
        <v>43219</v>
      </c>
      <c r="K86" s="39">
        <v>42690</v>
      </c>
      <c r="L86" s="39">
        <v>40727</v>
      </c>
      <c r="M86" s="39">
        <v>39803</v>
      </c>
      <c r="N86" s="39">
        <v>41105</v>
      </c>
      <c r="O86" s="39">
        <v>39969</v>
      </c>
      <c r="P86" s="39">
        <v>40970</v>
      </c>
      <c r="Q86" s="39">
        <v>39282</v>
      </c>
    </row>
    <row r="87" spans="1:17" ht="11.45" customHeight="1" x14ac:dyDescent="0.25">
      <c r="A87" s="19" t="s">
        <v>29</v>
      </c>
      <c r="B87" s="38">
        <f>SUM(B88:B93)</f>
        <v>267000</v>
      </c>
      <c r="C87" s="38">
        <f t="shared" ref="C87" si="51">SUM(C88:C93)</f>
        <v>280069</v>
      </c>
      <c r="D87" s="38">
        <f t="shared" ref="D87" si="52">SUM(D88:D93)</f>
        <v>287622</v>
      </c>
      <c r="E87" s="38">
        <f t="shared" ref="E87" si="53">SUM(E88:E93)</f>
        <v>302501</v>
      </c>
      <c r="F87" s="38">
        <f t="shared" ref="F87" si="54">SUM(F88:F93)</f>
        <v>335634</v>
      </c>
      <c r="G87" s="38">
        <f t="shared" ref="G87" si="55">SUM(G88:G93)</f>
        <v>355134</v>
      </c>
      <c r="H87" s="38">
        <f t="shared" ref="H87" si="56">SUM(H88:H93)</f>
        <v>372945</v>
      </c>
      <c r="I87" s="38">
        <f t="shared" ref="I87" si="57">SUM(I88:I93)</f>
        <v>410936</v>
      </c>
      <c r="J87" s="38">
        <f t="shared" ref="J87" si="58">SUM(J88:J93)</f>
        <v>443517</v>
      </c>
      <c r="K87" s="38">
        <f t="shared" ref="K87" si="59">SUM(K88:K93)</f>
        <v>460504</v>
      </c>
      <c r="L87" s="38">
        <f t="shared" ref="L87" si="60">SUM(L88:L93)</f>
        <v>462652</v>
      </c>
      <c r="M87" s="38">
        <f t="shared" ref="M87" si="61">SUM(M88:M93)</f>
        <v>469543</v>
      </c>
      <c r="N87" s="38">
        <f t="shared" ref="N87" si="62">SUM(N88:N93)</f>
        <v>475462</v>
      </c>
      <c r="O87" s="38">
        <f t="shared" ref="O87" si="63">SUM(O88:O93)</f>
        <v>474561</v>
      </c>
      <c r="P87" s="38">
        <f t="shared" ref="P87" si="64">SUM(P88:P93)</f>
        <v>478492</v>
      </c>
      <c r="Q87" s="38">
        <f t="shared" ref="Q87" si="65">SUM(Q88:Q93)</f>
        <v>487692</v>
      </c>
    </row>
    <row r="88" spans="1:17" ht="11.45" customHeight="1" x14ac:dyDescent="0.25">
      <c r="A88" s="62" t="s">
        <v>59</v>
      </c>
      <c r="B88" s="42">
        <v>237000</v>
      </c>
      <c r="C88" s="42">
        <v>247164</v>
      </c>
      <c r="D88" s="42">
        <v>254431</v>
      </c>
      <c r="E88" s="42">
        <v>268875</v>
      </c>
      <c r="F88" s="42">
        <v>301834</v>
      </c>
      <c r="G88" s="42">
        <v>322063</v>
      </c>
      <c r="H88" s="42">
        <v>340539</v>
      </c>
      <c r="I88" s="42">
        <v>375337</v>
      </c>
      <c r="J88" s="42">
        <v>403269</v>
      </c>
      <c r="K88" s="42">
        <v>416605</v>
      </c>
      <c r="L88" s="42">
        <v>416450</v>
      </c>
      <c r="M88" s="42">
        <v>421509</v>
      </c>
      <c r="N88" s="42">
        <v>426214</v>
      </c>
      <c r="O88" s="42">
        <v>424068</v>
      </c>
      <c r="P88" s="42">
        <v>423606</v>
      </c>
      <c r="Q88" s="42">
        <v>427076</v>
      </c>
    </row>
    <row r="89" spans="1:17" ht="11.45" customHeight="1" x14ac:dyDescent="0.25">
      <c r="A89" s="62" t="s">
        <v>58</v>
      </c>
      <c r="B89" s="42">
        <v>30000</v>
      </c>
      <c r="C89" s="42">
        <v>32905</v>
      </c>
      <c r="D89" s="42">
        <v>33191</v>
      </c>
      <c r="E89" s="42">
        <v>33626</v>
      </c>
      <c r="F89" s="42">
        <v>33800</v>
      </c>
      <c r="G89" s="42">
        <v>33071</v>
      </c>
      <c r="H89" s="42">
        <v>32406</v>
      </c>
      <c r="I89" s="42">
        <v>35599</v>
      </c>
      <c r="J89" s="42">
        <v>40248</v>
      </c>
      <c r="K89" s="42">
        <v>43899</v>
      </c>
      <c r="L89" s="42">
        <v>46202</v>
      </c>
      <c r="M89" s="42">
        <v>48034</v>
      </c>
      <c r="N89" s="42">
        <v>49248</v>
      </c>
      <c r="O89" s="42">
        <v>50487</v>
      </c>
      <c r="P89" s="42">
        <v>54870</v>
      </c>
      <c r="Q89" s="42">
        <v>60592</v>
      </c>
    </row>
    <row r="90" spans="1:17" ht="11.45" customHeight="1" x14ac:dyDescent="0.25">
      <c r="A90" s="62" t="s">
        <v>57</v>
      </c>
      <c r="B90" s="42">
        <v>0</v>
      </c>
      <c r="C90" s="42">
        <v>0</v>
      </c>
      <c r="D90" s="42">
        <v>0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2">
        <v>0</v>
      </c>
      <c r="P90" s="42">
        <v>0</v>
      </c>
      <c r="Q90" s="42">
        <v>0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1</v>
      </c>
      <c r="Q92" s="42">
        <v>1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  <c r="O93" s="42">
        <v>6</v>
      </c>
      <c r="P93" s="42">
        <v>15</v>
      </c>
      <c r="Q93" s="42">
        <v>23</v>
      </c>
    </row>
    <row r="94" spans="1:17" ht="11.45" customHeight="1" x14ac:dyDescent="0.25">
      <c r="A94" s="19" t="s">
        <v>28</v>
      </c>
      <c r="B94" s="38">
        <f>SUM(B95:B99)</f>
        <v>2949</v>
      </c>
      <c r="C94" s="38">
        <f t="shared" ref="C94" si="66">SUM(C95:C99)</f>
        <v>3003</v>
      </c>
      <c r="D94" s="38">
        <f t="shared" ref="D94" si="67">SUM(D95:D99)</f>
        <v>2997</v>
      </c>
      <c r="E94" s="38">
        <f t="shared" ref="E94" si="68">SUM(E95:E99)</f>
        <v>3275</v>
      </c>
      <c r="F94" s="38">
        <f t="shared" ref="F94" si="69">SUM(F95:F99)</f>
        <v>3199</v>
      </c>
      <c r="G94" s="38">
        <f t="shared" ref="G94" si="70">SUM(G95:G99)</f>
        <v>3217</v>
      </c>
      <c r="H94" s="38">
        <f t="shared" ref="H94" si="71">SUM(H95:H99)</f>
        <v>3221</v>
      </c>
      <c r="I94" s="38">
        <f t="shared" ref="I94" si="72">SUM(I95:I99)</f>
        <v>3292</v>
      </c>
      <c r="J94" s="38">
        <f t="shared" ref="J94" si="73">SUM(J95:J99)</f>
        <v>3402</v>
      </c>
      <c r="K94" s="38">
        <f t="shared" ref="K94" si="74">SUM(K95:K99)</f>
        <v>3449</v>
      </c>
      <c r="L94" s="38">
        <f t="shared" ref="L94" si="75">SUM(L95:L99)</f>
        <v>3403</v>
      </c>
      <c r="M94" s="38">
        <f t="shared" ref="M94" si="76">SUM(M95:M99)</f>
        <v>3462</v>
      </c>
      <c r="N94" s="38">
        <f t="shared" ref="N94" si="77">SUM(N95:N99)</f>
        <v>3558</v>
      </c>
      <c r="O94" s="38">
        <f t="shared" ref="O94" si="78">SUM(O95:O99)</f>
        <v>3496</v>
      </c>
      <c r="P94" s="38">
        <f t="shared" ref="P94" si="79">SUM(P95:P99)</f>
        <v>3427</v>
      </c>
      <c r="Q94" s="38">
        <f t="shared" ref="Q94" si="80">SUM(Q95:Q99)</f>
        <v>3551</v>
      </c>
    </row>
    <row r="95" spans="1:17" ht="11.45" customHeight="1" x14ac:dyDescent="0.25">
      <c r="A95" s="62" t="s">
        <v>59</v>
      </c>
      <c r="B95" s="37">
        <v>153</v>
      </c>
      <c r="C95" s="37">
        <v>151</v>
      </c>
      <c r="D95" s="37">
        <v>146</v>
      </c>
      <c r="E95" s="37">
        <v>147</v>
      </c>
      <c r="F95" s="37">
        <v>145</v>
      </c>
      <c r="G95" s="37">
        <v>144</v>
      </c>
      <c r="H95" s="37">
        <v>147</v>
      </c>
      <c r="I95" s="37">
        <v>146</v>
      </c>
      <c r="J95" s="37">
        <v>147</v>
      </c>
      <c r="K95" s="37">
        <v>144</v>
      </c>
      <c r="L95" s="37">
        <v>146</v>
      </c>
      <c r="M95" s="37">
        <v>148</v>
      </c>
      <c r="N95" s="37">
        <v>149</v>
      </c>
      <c r="O95" s="37">
        <v>147</v>
      </c>
      <c r="P95" s="37">
        <v>51</v>
      </c>
      <c r="Q95" s="37">
        <v>45</v>
      </c>
    </row>
    <row r="96" spans="1:17" ht="11.45" customHeight="1" x14ac:dyDescent="0.25">
      <c r="A96" s="62" t="s">
        <v>58</v>
      </c>
      <c r="B96" s="37">
        <v>2796</v>
      </c>
      <c r="C96" s="37">
        <v>2852</v>
      </c>
      <c r="D96" s="37">
        <v>2851</v>
      </c>
      <c r="E96" s="37">
        <v>3128</v>
      </c>
      <c r="F96" s="37">
        <v>3054</v>
      </c>
      <c r="G96" s="37">
        <v>3073</v>
      </c>
      <c r="H96" s="37">
        <v>3074</v>
      </c>
      <c r="I96" s="37">
        <v>3146</v>
      </c>
      <c r="J96" s="37">
        <v>3254</v>
      </c>
      <c r="K96" s="37">
        <v>3304</v>
      </c>
      <c r="L96" s="37">
        <v>3256</v>
      </c>
      <c r="M96" s="37">
        <v>3313</v>
      </c>
      <c r="N96" s="37">
        <v>3408</v>
      </c>
      <c r="O96" s="37">
        <v>3348</v>
      </c>
      <c r="P96" s="37">
        <v>3375</v>
      </c>
      <c r="Q96" s="37">
        <v>3504</v>
      </c>
    </row>
    <row r="97" spans="1:17" ht="11.45" customHeight="1" x14ac:dyDescent="0.25">
      <c r="A97" s="62" t="s">
        <v>57</v>
      </c>
      <c r="B97" s="37">
        <v>0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</row>
    <row r="98" spans="1:17" ht="11.45" customHeight="1" x14ac:dyDescent="0.25">
      <c r="A98" s="62" t="s">
        <v>56</v>
      </c>
      <c r="B98" s="37">
        <v>0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</row>
    <row r="99" spans="1:17" ht="11.45" customHeight="1" x14ac:dyDescent="0.25">
      <c r="A99" s="62" t="s">
        <v>55</v>
      </c>
      <c r="B99" s="37">
        <v>0</v>
      </c>
      <c r="C99" s="37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1</v>
      </c>
      <c r="K99" s="37">
        <v>1</v>
      </c>
      <c r="L99" s="37">
        <v>1</v>
      </c>
      <c r="M99" s="37">
        <v>1</v>
      </c>
      <c r="N99" s="37">
        <v>1</v>
      </c>
      <c r="O99" s="37">
        <v>1</v>
      </c>
      <c r="P99" s="37">
        <v>1</v>
      </c>
      <c r="Q99" s="37">
        <v>2</v>
      </c>
    </row>
    <row r="100" spans="1:17" ht="11.45" customHeight="1" x14ac:dyDescent="0.25">
      <c r="A100" s="25" t="s">
        <v>18</v>
      </c>
      <c r="B100" s="40">
        <f t="shared" ref="B100:Q100" si="81">B101+B107</f>
        <v>113556</v>
      </c>
      <c r="C100" s="40">
        <f t="shared" si="81"/>
        <v>116795</v>
      </c>
      <c r="D100" s="40">
        <f t="shared" si="81"/>
        <v>116566</v>
      </c>
      <c r="E100" s="40">
        <f t="shared" si="81"/>
        <v>118367</v>
      </c>
      <c r="F100" s="40">
        <f t="shared" si="81"/>
        <v>116484</v>
      </c>
      <c r="G100" s="40">
        <f t="shared" si="81"/>
        <v>116954</v>
      </c>
      <c r="H100" s="40">
        <f t="shared" si="81"/>
        <v>114159</v>
      </c>
      <c r="I100" s="40">
        <f t="shared" si="81"/>
        <v>110854</v>
      </c>
      <c r="J100" s="40">
        <f t="shared" si="81"/>
        <v>112979</v>
      </c>
      <c r="K100" s="40">
        <f t="shared" si="81"/>
        <v>114091</v>
      </c>
      <c r="L100" s="40">
        <f t="shared" si="81"/>
        <v>113682</v>
      </c>
      <c r="M100" s="40">
        <f t="shared" si="81"/>
        <v>113112</v>
      </c>
      <c r="N100" s="40">
        <f t="shared" si="81"/>
        <v>111967</v>
      </c>
      <c r="O100" s="40">
        <f t="shared" si="81"/>
        <v>109299</v>
      </c>
      <c r="P100" s="40">
        <f t="shared" si="81"/>
        <v>104676</v>
      </c>
      <c r="Q100" s="40">
        <f t="shared" si="81"/>
        <v>104036</v>
      </c>
    </row>
    <row r="101" spans="1:17" ht="11.45" customHeight="1" x14ac:dyDescent="0.25">
      <c r="A101" s="23" t="s">
        <v>27</v>
      </c>
      <c r="B101" s="39">
        <f>SUM(B102:B106)</f>
        <v>99971</v>
      </c>
      <c r="C101" s="39">
        <f t="shared" ref="C101" si="82">SUM(C102:C106)</f>
        <v>101799</v>
      </c>
      <c r="D101" s="39">
        <f t="shared" ref="D101" si="83">SUM(D102:D106)</f>
        <v>102436</v>
      </c>
      <c r="E101" s="39">
        <f t="shared" ref="E101" si="84">SUM(E102:E106)</f>
        <v>104247</v>
      </c>
      <c r="F101" s="39">
        <f t="shared" ref="F101" si="85">SUM(F102:F106)</f>
        <v>102545</v>
      </c>
      <c r="G101" s="39">
        <f t="shared" ref="G101" si="86">SUM(G102:G106)</f>
        <v>99069</v>
      </c>
      <c r="H101" s="39">
        <f t="shared" ref="H101" si="87">SUM(H102:H106)</f>
        <v>96659</v>
      </c>
      <c r="I101" s="39">
        <f t="shared" ref="I101" si="88">SUM(I102:I106)</f>
        <v>95397</v>
      </c>
      <c r="J101" s="39">
        <f t="shared" ref="J101" si="89">SUM(J102:J106)</f>
        <v>96744</v>
      </c>
      <c r="K101" s="39">
        <f t="shared" ref="K101" si="90">SUM(K102:K106)</f>
        <v>97019</v>
      </c>
      <c r="L101" s="39">
        <f t="shared" ref="L101" si="91">SUM(L102:L106)</f>
        <v>96843</v>
      </c>
      <c r="M101" s="39">
        <f t="shared" ref="M101" si="92">SUM(M102:M106)</f>
        <v>96686</v>
      </c>
      <c r="N101" s="39">
        <f t="shared" ref="N101" si="93">SUM(N102:N106)</f>
        <v>96748</v>
      </c>
      <c r="O101" s="39">
        <f t="shared" ref="O101" si="94">SUM(O102:O106)</f>
        <v>97245</v>
      </c>
      <c r="P101" s="39">
        <f t="shared" ref="P101" si="95">SUM(P102:P106)</f>
        <v>93381</v>
      </c>
      <c r="Q101" s="39">
        <f t="shared" ref="Q101" si="96">SUM(Q102:Q106)</f>
        <v>92726</v>
      </c>
    </row>
    <row r="102" spans="1:17" ht="11.45" customHeight="1" x14ac:dyDescent="0.25">
      <c r="A102" s="62" t="s">
        <v>59</v>
      </c>
      <c r="B102" s="42">
        <v>8660</v>
      </c>
      <c r="C102" s="42">
        <v>8951</v>
      </c>
      <c r="D102" s="42">
        <v>8401</v>
      </c>
      <c r="E102" s="42">
        <v>9166</v>
      </c>
      <c r="F102" s="42">
        <v>8131</v>
      </c>
      <c r="G102" s="42">
        <v>5825</v>
      </c>
      <c r="H102" s="42">
        <v>5683</v>
      </c>
      <c r="I102" s="42">
        <v>5187</v>
      </c>
      <c r="J102" s="42">
        <v>5488</v>
      </c>
      <c r="K102" s="42">
        <v>5485</v>
      </c>
      <c r="L102" s="42">
        <v>5239</v>
      </c>
      <c r="M102" s="42">
        <v>5137</v>
      </c>
      <c r="N102" s="42">
        <v>5103</v>
      </c>
      <c r="O102" s="42">
        <v>5144</v>
      </c>
      <c r="P102" s="42">
        <v>4878</v>
      </c>
      <c r="Q102" s="42">
        <v>4831</v>
      </c>
    </row>
    <row r="103" spans="1:17" ht="11.45" customHeight="1" x14ac:dyDescent="0.25">
      <c r="A103" s="62" t="s">
        <v>58</v>
      </c>
      <c r="B103" s="42">
        <v>91311</v>
      </c>
      <c r="C103" s="42">
        <v>92848</v>
      </c>
      <c r="D103" s="42">
        <v>94035</v>
      </c>
      <c r="E103" s="42">
        <v>95081</v>
      </c>
      <c r="F103" s="42">
        <v>94414</v>
      </c>
      <c r="G103" s="42">
        <v>93244</v>
      </c>
      <c r="H103" s="42">
        <v>90976</v>
      </c>
      <c r="I103" s="42">
        <v>90208</v>
      </c>
      <c r="J103" s="42">
        <v>91253</v>
      </c>
      <c r="K103" s="42">
        <v>91531</v>
      </c>
      <c r="L103" s="42">
        <v>91599</v>
      </c>
      <c r="M103" s="42">
        <v>91543</v>
      </c>
      <c r="N103" s="42">
        <v>91639</v>
      </c>
      <c r="O103" s="42">
        <v>92095</v>
      </c>
      <c r="P103" s="42">
        <v>88498</v>
      </c>
      <c r="Q103" s="42">
        <v>87890</v>
      </c>
    </row>
    <row r="104" spans="1:17" ht="11.45" customHeight="1" x14ac:dyDescent="0.25">
      <c r="A104" s="62" t="s">
        <v>57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</row>
    <row r="105" spans="1:17" ht="11.45" customHeight="1" x14ac:dyDescent="0.25">
      <c r="A105" s="62" t="s">
        <v>56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  <c r="O105" s="42">
        <v>0</v>
      </c>
      <c r="P105" s="42">
        <v>0</v>
      </c>
      <c r="Q105" s="42">
        <v>0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2</v>
      </c>
      <c r="J106" s="42">
        <v>3</v>
      </c>
      <c r="K106" s="42">
        <v>3</v>
      </c>
      <c r="L106" s="42">
        <v>5</v>
      </c>
      <c r="M106" s="42">
        <v>6</v>
      </c>
      <c r="N106" s="42">
        <v>6</v>
      </c>
      <c r="O106" s="42">
        <v>6</v>
      </c>
      <c r="P106" s="42">
        <v>5</v>
      </c>
      <c r="Q106" s="42">
        <v>5</v>
      </c>
    </row>
    <row r="107" spans="1:17" ht="11.45" customHeight="1" x14ac:dyDescent="0.25">
      <c r="A107" s="19" t="s">
        <v>24</v>
      </c>
      <c r="B107" s="38">
        <f>SUM(B108:B109)</f>
        <v>13585</v>
      </c>
      <c r="C107" s="38">
        <f t="shared" ref="C107" si="97">SUM(C108:C109)</f>
        <v>14996</v>
      </c>
      <c r="D107" s="38">
        <f t="shared" ref="D107" si="98">SUM(D108:D109)</f>
        <v>14130</v>
      </c>
      <c r="E107" s="38">
        <f t="shared" ref="E107" si="99">SUM(E108:E109)</f>
        <v>14120</v>
      </c>
      <c r="F107" s="38">
        <f t="shared" ref="F107" si="100">SUM(F108:F109)</f>
        <v>13939</v>
      </c>
      <c r="G107" s="38">
        <f t="shared" ref="G107" si="101">SUM(G108:G109)</f>
        <v>17885</v>
      </c>
      <c r="H107" s="38">
        <f t="shared" ref="H107" si="102">SUM(H108:H109)</f>
        <v>17500</v>
      </c>
      <c r="I107" s="38">
        <f t="shared" ref="I107" si="103">SUM(I108:I109)</f>
        <v>15457</v>
      </c>
      <c r="J107" s="38">
        <f t="shared" ref="J107" si="104">SUM(J108:J109)</f>
        <v>16235</v>
      </c>
      <c r="K107" s="38">
        <f t="shared" ref="K107" si="105">SUM(K108:K109)</f>
        <v>17072</v>
      </c>
      <c r="L107" s="38">
        <f t="shared" ref="L107" si="106">SUM(L108:L109)</f>
        <v>16839</v>
      </c>
      <c r="M107" s="38">
        <f t="shared" ref="M107" si="107">SUM(M108:M109)</f>
        <v>16426</v>
      </c>
      <c r="N107" s="38">
        <f t="shared" ref="N107" si="108">SUM(N108:N109)</f>
        <v>15219</v>
      </c>
      <c r="O107" s="38">
        <f t="shared" ref="O107" si="109">SUM(O108:O109)</f>
        <v>12054</v>
      </c>
      <c r="P107" s="38">
        <f t="shared" ref="P107" si="110">SUM(P108:P109)</f>
        <v>11295</v>
      </c>
      <c r="Q107" s="38">
        <f t="shared" ref="Q107" si="111">SUM(Q108:Q109)</f>
        <v>11310</v>
      </c>
    </row>
    <row r="108" spans="1:17" ht="11.45" customHeight="1" x14ac:dyDescent="0.25">
      <c r="A108" s="17" t="s">
        <v>23</v>
      </c>
      <c r="B108" s="37">
        <v>13585</v>
      </c>
      <c r="C108" s="37">
        <v>14996</v>
      </c>
      <c r="D108" s="37">
        <v>14130</v>
      </c>
      <c r="E108" s="37">
        <v>14120</v>
      </c>
      <c r="F108" s="37">
        <v>13939</v>
      </c>
      <c r="G108" s="37">
        <v>17885</v>
      </c>
      <c r="H108" s="37">
        <v>17500</v>
      </c>
      <c r="I108" s="37">
        <v>15457</v>
      </c>
      <c r="J108" s="37">
        <v>16235</v>
      </c>
      <c r="K108" s="37">
        <v>17072</v>
      </c>
      <c r="L108" s="37">
        <v>16839</v>
      </c>
      <c r="M108" s="37">
        <v>16426</v>
      </c>
      <c r="N108" s="37">
        <v>15219</v>
      </c>
      <c r="O108" s="37">
        <v>12054</v>
      </c>
      <c r="P108" s="37">
        <v>11295</v>
      </c>
      <c r="Q108" s="37">
        <v>11310</v>
      </c>
    </row>
    <row r="109" spans="1:17" ht="11.45" customHeight="1" x14ac:dyDescent="0.25">
      <c r="A109" s="15" t="s">
        <v>22</v>
      </c>
      <c r="B109" s="36">
        <v>0</v>
      </c>
      <c r="C109" s="36">
        <v>0</v>
      </c>
      <c r="D109" s="36">
        <v>0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35441</v>
      </c>
      <c r="D111" s="41">
        <f t="shared" si="112"/>
        <v>37794</v>
      </c>
      <c r="E111" s="41">
        <f t="shared" si="112"/>
        <v>40169</v>
      </c>
      <c r="F111" s="41">
        <f t="shared" si="112"/>
        <v>53146</v>
      </c>
      <c r="G111" s="41">
        <f t="shared" si="112"/>
        <v>50936</v>
      </c>
      <c r="H111" s="41">
        <f t="shared" si="112"/>
        <v>46675</v>
      </c>
      <c r="I111" s="41">
        <f t="shared" si="112"/>
        <v>63099</v>
      </c>
      <c r="J111" s="41">
        <f t="shared" si="112"/>
        <v>66834</v>
      </c>
      <c r="K111" s="41">
        <f t="shared" si="112"/>
        <v>64344</v>
      </c>
      <c r="L111" s="41">
        <f t="shared" si="112"/>
        <v>45151</v>
      </c>
      <c r="M111" s="41">
        <f t="shared" si="112"/>
        <v>39224</v>
      </c>
      <c r="N111" s="41">
        <f t="shared" si="112"/>
        <v>30709</v>
      </c>
      <c r="O111" s="41">
        <f t="shared" si="112"/>
        <v>24435</v>
      </c>
      <c r="P111" s="41">
        <f t="shared" si="112"/>
        <v>25060</v>
      </c>
      <c r="Q111" s="41">
        <f t="shared" si="112"/>
        <v>29398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27554</v>
      </c>
      <c r="D112" s="40">
        <f t="shared" si="113"/>
        <v>30464</v>
      </c>
      <c r="E112" s="40">
        <f t="shared" si="113"/>
        <v>32135</v>
      </c>
      <c r="F112" s="40">
        <f t="shared" si="113"/>
        <v>46238</v>
      </c>
      <c r="G112" s="40">
        <f t="shared" si="113"/>
        <v>41273</v>
      </c>
      <c r="H112" s="40">
        <f t="shared" si="113"/>
        <v>40283</v>
      </c>
      <c r="I112" s="40">
        <f t="shared" si="113"/>
        <v>54844</v>
      </c>
      <c r="J112" s="40">
        <f t="shared" si="113"/>
        <v>56257</v>
      </c>
      <c r="K112" s="40">
        <f t="shared" si="113"/>
        <v>54844</v>
      </c>
      <c r="L112" s="40">
        <f t="shared" si="113"/>
        <v>36144</v>
      </c>
      <c r="M112" s="40">
        <f t="shared" si="113"/>
        <v>30673</v>
      </c>
      <c r="N112" s="40">
        <f t="shared" si="113"/>
        <v>22807</v>
      </c>
      <c r="O112" s="40">
        <f t="shared" si="113"/>
        <v>16572</v>
      </c>
      <c r="P112" s="40">
        <f t="shared" si="113"/>
        <v>19964</v>
      </c>
      <c r="Q112" s="40">
        <f t="shared" si="113"/>
        <v>23323</v>
      </c>
    </row>
    <row r="113" spans="1:17" ht="11.45" customHeight="1" x14ac:dyDescent="0.25">
      <c r="A113" s="23" t="s">
        <v>30</v>
      </c>
      <c r="B113" s="39"/>
      <c r="C113" s="39">
        <v>2834</v>
      </c>
      <c r="D113" s="39">
        <v>2145</v>
      </c>
      <c r="E113" s="39">
        <v>1844</v>
      </c>
      <c r="F113" s="39">
        <v>2273</v>
      </c>
      <c r="G113" s="39">
        <v>2455</v>
      </c>
      <c r="H113" s="39">
        <v>2925</v>
      </c>
      <c r="I113" s="39">
        <v>3710</v>
      </c>
      <c r="J113" s="39">
        <v>4459</v>
      </c>
      <c r="K113" s="39">
        <v>3140</v>
      </c>
      <c r="L113" s="39">
        <v>3060</v>
      </c>
      <c r="M113" s="39">
        <v>2527</v>
      </c>
      <c r="N113" s="39">
        <v>2074</v>
      </c>
      <c r="O113" s="39">
        <v>1675</v>
      </c>
      <c r="P113" s="39">
        <v>1901</v>
      </c>
      <c r="Q113" s="39">
        <v>1673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24533</v>
      </c>
      <c r="D114" s="38">
        <f t="shared" ref="D114" si="115">SUM(D115:D120)</f>
        <v>28101</v>
      </c>
      <c r="E114" s="38">
        <f t="shared" ref="E114" si="116">SUM(E115:E120)</f>
        <v>29961</v>
      </c>
      <c r="F114" s="38">
        <f t="shared" ref="F114" si="117">SUM(F115:F120)</f>
        <v>43842</v>
      </c>
      <c r="G114" s="38">
        <f t="shared" ref="G114" si="118">SUM(G115:G120)</f>
        <v>38676</v>
      </c>
      <c r="H114" s="38">
        <f t="shared" ref="H114" si="119">SUM(H115:H120)</f>
        <v>37192</v>
      </c>
      <c r="I114" s="38">
        <f t="shared" ref="I114" si="120">SUM(I115:I120)</f>
        <v>50908</v>
      </c>
      <c r="J114" s="38">
        <f t="shared" ref="J114" si="121">SUM(J115:J120)</f>
        <v>51528</v>
      </c>
      <c r="K114" s="38">
        <f t="shared" ref="K114" si="122">SUM(K115:K120)</f>
        <v>51515</v>
      </c>
      <c r="L114" s="38">
        <f t="shared" ref="L114" si="123">SUM(L115:L120)</f>
        <v>32680</v>
      </c>
      <c r="M114" s="38">
        <f t="shared" ref="M114" si="124">SUM(M115:M120)</f>
        <v>27929</v>
      </c>
      <c r="N114" s="38">
        <f t="shared" ref="N114" si="125">SUM(N115:N120)</f>
        <v>20556</v>
      </c>
      <c r="O114" s="38">
        <f t="shared" ref="O114" si="126">SUM(O115:O120)</f>
        <v>14777</v>
      </c>
      <c r="P114" s="38">
        <f t="shared" ref="P114" si="127">SUM(P115:P120)</f>
        <v>17943</v>
      </c>
      <c r="Q114" s="38">
        <f t="shared" ref="Q114" si="128">SUM(Q115:Q120)</f>
        <v>21462</v>
      </c>
    </row>
    <row r="115" spans="1:17" ht="11.45" customHeight="1" x14ac:dyDescent="0.25">
      <c r="A115" s="62" t="s">
        <v>59</v>
      </c>
      <c r="B115" s="42"/>
      <c r="C115" s="42">
        <v>21469</v>
      </c>
      <c r="D115" s="42">
        <v>25866</v>
      </c>
      <c r="E115" s="42">
        <v>28618</v>
      </c>
      <c r="F115" s="42">
        <v>42778</v>
      </c>
      <c r="G115" s="42">
        <v>37383</v>
      </c>
      <c r="H115" s="42">
        <v>35768</v>
      </c>
      <c r="I115" s="42">
        <v>46812</v>
      </c>
      <c r="J115" s="42">
        <v>45176</v>
      </c>
      <c r="K115" s="42">
        <v>45176</v>
      </c>
      <c r="L115" s="42">
        <v>26802</v>
      </c>
      <c r="M115" s="42">
        <v>22967</v>
      </c>
      <c r="N115" s="42">
        <v>16875</v>
      </c>
      <c r="O115" s="42">
        <v>11773</v>
      </c>
      <c r="P115" s="42">
        <v>12151</v>
      </c>
      <c r="Q115" s="42">
        <v>14786</v>
      </c>
    </row>
    <row r="116" spans="1:17" ht="11.45" customHeight="1" x14ac:dyDescent="0.25">
      <c r="A116" s="62" t="s">
        <v>58</v>
      </c>
      <c r="B116" s="42"/>
      <c r="C116" s="42">
        <v>3064</v>
      </c>
      <c r="D116" s="42">
        <v>2235</v>
      </c>
      <c r="E116" s="42">
        <v>1343</v>
      </c>
      <c r="F116" s="42">
        <v>1064</v>
      </c>
      <c r="G116" s="42">
        <v>1293</v>
      </c>
      <c r="H116" s="42">
        <v>1424</v>
      </c>
      <c r="I116" s="42">
        <v>4096</v>
      </c>
      <c r="J116" s="42">
        <v>6352</v>
      </c>
      <c r="K116" s="42">
        <v>6339</v>
      </c>
      <c r="L116" s="42">
        <v>5878</v>
      </c>
      <c r="M116" s="42">
        <v>4962</v>
      </c>
      <c r="N116" s="42">
        <v>3681</v>
      </c>
      <c r="O116" s="42">
        <v>2998</v>
      </c>
      <c r="P116" s="42">
        <v>5782</v>
      </c>
      <c r="Q116" s="42">
        <v>6667</v>
      </c>
    </row>
    <row r="117" spans="1:17" ht="11.45" customHeight="1" x14ac:dyDescent="0.25">
      <c r="A117" s="62" t="s">
        <v>57</v>
      </c>
      <c r="B117" s="42"/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0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0</v>
      </c>
      <c r="P119" s="42">
        <v>1</v>
      </c>
      <c r="Q119" s="42">
        <v>0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0</v>
      </c>
      <c r="N120" s="42">
        <v>0</v>
      </c>
      <c r="O120" s="42">
        <v>6</v>
      </c>
      <c r="P120" s="42">
        <v>9</v>
      </c>
      <c r="Q120" s="42">
        <v>9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187</v>
      </c>
      <c r="D121" s="38">
        <f t="shared" ref="D121" si="130">SUM(D122:D126)</f>
        <v>218</v>
      </c>
      <c r="E121" s="38">
        <f t="shared" ref="E121" si="131">SUM(E122:E126)</f>
        <v>330</v>
      </c>
      <c r="F121" s="38">
        <f t="shared" ref="F121" si="132">SUM(F122:F126)</f>
        <v>123</v>
      </c>
      <c r="G121" s="38">
        <f t="shared" ref="G121" si="133">SUM(G122:G126)</f>
        <v>142</v>
      </c>
      <c r="H121" s="38">
        <f t="shared" ref="H121" si="134">SUM(H122:H126)</f>
        <v>166</v>
      </c>
      <c r="I121" s="38">
        <f t="shared" ref="I121" si="135">SUM(I122:I126)</f>
        <v>226</v>
      </c>
      <c r="J121" s="38">
        <f t="shared" ref="J121" si="136">SUM(J122:J126)</f>
        <v>270</v>
      </c>
      <c r="K121" s="38">
        <f t="shared" ref="K121" si="137">SUM(K122:K126)</f>
        <v>189</v>
      </c>
      <c r="L121" s="38">
        <f t="shared" ref="L121" si="138">SUM(L122:L126)</f>
        <v>404</v>
      </c>
      <c r="M121" s="38">
        <f t="shared" ref="M121" si="139">SUM(M122:M126)</f>
        <v>217</v>
      </c>
      <c r="N121" s="38">
        <f t="shared" ref="N121" si="140">SUM(N122:N126)</f>
        <v>177</v>
      </c>
      <c r="O121" s="38">
        <f t="shared" ref="O121" si="141">SUM(O122:O126)</f>
        <v>120</v>
      </c>
      <c r="P121" s="38">
        <f t="shared" ref="P121" si="142">SUM(P122:P126)</f>
        <v>120</v>
      </c>
      <c r="Q121" s="38">
        <f t="shared" ref="Q121" si="143">SUM(Q122:Q126)</f>
        <v>188</v>
      </c>
    </row>
    <row r="122" spans="1:17" ht="11.45" customHeight="1" x14ac:dyDescent="0.25">
      <c r="A122" s="62" t="s">
        <v>59</v>
      </c>
      <c r="B122" s="37"/>
      <c r="C122" s="37">
        <v>0</v>
      </c>
      <c r="D122" s="37">
        <v>0</v>
      </c>
      <c r="E122" s="37">
        <v>1</v>
      </c>
      <c r="F122" s="37">
        <v>0</v>
      </c>
      <c r="G122" s="37">
        <v>0</v>
      </c>
      <c r="H122" s="37">
        <v>3</v>
      </c>
      <c r="I122" s="37">
        <v>0</v>
      </c>
      <c r="J122" s="37">
        <v>1</v>
      </c>
      <c r="K122" s="37">
        <v>0</v>
      </c>
      <c r="L122" s="37">
        <v>3</v>
      </c>
      <c r="M122" s="37">
        <v>2</v>
      </c>
      <c r="N122" s="37">
        <v>1</v>
      </c>
      <c r="O122" s="37">
        <v>0</v>
      </c>
      <c r="P122" s="37">
        <v>0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187</v>
      </c>
      <c r="D123" s="37">
        <v>218</v>
      </c>
      <c r="E123" s="37">
        <v>329</v>
      </c>
      <c r="F123" s="37">
        <v>123</v>
      </c>
      <c r="G123" s="37">
        <v>142</v>
      </c>
      <c r="H123" s="37">
        <v>163</v>
      </c>
      <c r="I123" s="37">
        <v>226</v>
      </c>
      <c r="J123" s="37">
        <v>268</v>
      </c>
      <c r="K123" s="37">
        <v>189</v>
      </c>
      <c r="L123" s="37">
        <v>401</v>
      </c>
      <c r="M123" s="37">
        <v>215</v>
      </c>
      <c r="N123" s="37">
        <v>176</v>
      </c>
      <c r="O123" s="37">
        <v>120</v>
      </c>
      <c r="P123" s="37">
        <v>120</v>
      </c>
      <c r="Q123" s="37">
        <v>187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</row>
    <row r="126" spans="1:17" ht="11.45" customHeight="1" x14ac:dyDescent="0.25">
      <c r="A126" s="62" t="s">
        <v>55</v>
      </c>
      <c r="B126" s="37"/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1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1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7887</v>
      </c>
      <c r="D127" s="40">
        <f t="shared" si="144"/>
        <v>7330</v>
      </c>
      <c r="E127" s="40">
        <f t="shared" si="144"/>
        <v>8034</v>
      </c>
      <c r="F127" s="40">
        <f t="shared" si="144"/>
        <v>6908</v>
      </c>
      <c r="G127" s="40">
        <f t="shared" si="144"/>
        <v>9663</v>
      </c>
      <c r="H127" s="40">
        <f t="shared" si="144"/>
        <v>6392</v>
      </c>
      <c r="I127" s="40">
        <f t="shared" si="144"/>
        <v>8255</v>
      </c>
      <c r="J127" s="40">
        <f t="shared" si="144"/>
        <v>10577</v>
      </c>
      <c r="K127" s="40">
        <f t="shared" si="144"/>
        <v>9500</v>
      </c>
      <c r="L127" s="40">
        <f t="shared" si="144"/>
        <v>9007</v>
      </c>
      <c r="M127" s="40">
        <f t="shared" si="144"/>
        <v>8551</v>
      </c>
      <c r="N127" s="40">
        <f t="shared" si="144"/>
        <v>7902</v>
      </c>
      <c r="O127" s="40">
        <f t="shared" si="144"/>
        <v>7863</v>
      </c>
      <c r="P127" s="40">
        <f t="shared" si="144"/>
        <v>5096</v>
      </c>
      <c r="Q127" s="40">
        <f t="shared" si="144"/>
        <v>6075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6068</v>
      </c>
      <c r="D128" s="39">
        <f t="shared" ref="D128" si="146">SUM(D129:D133)</f>
        <v>5684</v>
      </c>
      <c r="E128" s="39">
        <f t="shared" ref="E128" si="147">SUM(E129:E133)</f>
        <v>6936</v>
      </c>
      <c r="F128" s="39">
        <f t="shared" ref="F128" si="148">SUM(F129:F133)</f>
        <v>5865</v>
      </c>
      <c r="G128" s="39">
        <f t="shared" ref="G128" si="149">SUM(G129:G133)</f>
        <v>5702</v>
      </c>
      <c r="H128" s="39">
        <f t="shared" ref="H128" si="150">SUM(H129:H133)</f>
        <v>5181</v>
      </c>
      <c r="I128" s="39">
        <f t="shared" ref="I128" si="151">SUM(I129:I133)</f>
        <v>6681</v>
      </c>
      <c r="J128" s="39">
        <f t="shared" ref="J128" si="152">SUM(J129:J133)</f>
        <v>8656</v>
      </c>
      <c r="K128" s="39">
        <f t="shared" ref="K128" si="153">SUM(K129:K133)</f>
        <v>8064</v>
      </c>
      <c r="L128" s="39">
        <f t="shared" ref="L128" si="154">SUM(L129:L133)</f>
        <v>7785</v>
      </c>
      <c r="M128" s="39">
        <f t="shared" ref="M128" si="155">SUM(M129:M133)</f>
        <v>7577</v>
      </c>
      <c r="N128" s="39">
        <f t="shared" ref="N128" si="156">SUM(N129:N133)</f>
        <v>7543</v>
      </c>
      <c r="O128" s="39">
        <f t="shared" ref="O128" si="157">SUM(O129:O133)</f>
        <v>7657</v>
      </c>
      <c r="P128" s="39">
        <f t="shared" ref="P128" si="158">SUM(P129:P133)</f>
        <v>4901</v>
      </c>
      <c r="Q128" s="39">
        <f t="shared" ref="Q128" si="159">SUM(Q129:Q133)</f>
        <v>5889</v>
      </c>
    </row>
    <row r="129" spans="1:17" ht="11.45" customHeight="1" x14ac:dyDescent="0.25">
      <c r="A129" s="62" t="s">
        <v>59</v>
      </c>
      <c r="B129" s="42"/>
      <c r="C129" s="42">
        <v>667</v>
      </c>
      <c r="D129" s="42">
        <v>631</v>
      </c>
      <c r="E129" s="42">
        <v>765</v>
      </c>
      <c r="F129" s="42">
        <v>403</v>
      </c>
      <c r="G129" s="42">
        <v>401</v>
      </c>
      <c r="H129" s="42">
        <v>472</v>
      </c>
      <c r="I129" s="42">
        <v>646</v>
      </c>
      <c r="J129" s="42">
        <v>746</v>
      </c>
      <c r="K129" s="42">
        <v>306</v>
      </c>
      <c r="L129" s="42">
        <v>202</v>
      </c>
      <c r="M129" s="42">
        <v>169</v>
      </c>
      <c r="N129" s="42">
        <v>134</v>
      </c>
      <c r="O129" s="42">
        <v>81</v>
      </c>
      <c r="P129" s="42">
        <v>670</v>
      </c>
      <c r="Q129" s="42">
        <v>79</v>
      </c>
    </row>
    <row r="130" spans="1:17" ht="11.45" customHeight="1" x14ac:dyDescent="0.25">
      <c r="A130" s="62" t="s">
        <v>58</v>
      </c>
      <c r="B130" s="42"/>
      <c r="C130" s="42">
        <v>5401</v>
      </c>
      <c r="D130" s="42">
        <v>5053</v>
      </c>
      <c r="E130" s="42">
        <v>6171</v>
      </c>
      <c r="F130" s="42">
        <v>5462</v>
      </c>
      <c r="G130" s="42">
        <v>5301</v>
      </c>
      <c r="H130" s="42">
        <v>4709</v>
      </c>
      <c r="I130" s="42">
        <v>6033</v>
      </c>
      <c r="J130" s="42">
        <v>7909</v>
      </c>
      <c r="K130" s="42">
        <v>7758</v>
      </c>
      <c r="L130" s="42">
        <v>7581</v>
      </c>
      <c r="M130" s="42">
        <v>7407</v>
      </c>
      <c r="N130" s="42">
        <v>7409</v>
      </c>
      <c r="O130" s="42">
        <v>7576</v>
      </c>
      <c r="P130" s="42">
        <v>4231</v>
      </c>
      <c r="Q130" s="42">
        <v>5810</v>
      </c>
    </row>
    <row r="131" spans="1:17" ht="11.45" customHeight="1" x14ac:dyDescent="0.25">
      <c r="A131" s="62" t="s">
        <v>57</v>
      </c>
      <c r="B131" s="42"/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0</v>
      </c>
      <c r="P131" s="42">
        <v>0</v>
      </c>
      <c r="Q131" s="42">
        <v>0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0</v>
      </c>
      <c r="P132" s="42">
        <v>0</v>
      </c>
      <c r="Q132" s="42">
        <v>0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2</v>
      </c>
      <c r="J133" s="42">
        <v>1</v>
      </c>
      <c r="K133" s="42">
        <v>0</v>
      </c>
      <c r="L133" s="42">
        <v>2</v>
      </c>
      <c r="M133" s="42">
        <v>1</v>
      </c>
      <c r="N133" s="42">
        <v>0</v>
      </c>
      <c r="O133" s="42">
        <v>0</v>
      </c>
      <c r="P133" s="42">
        <v>0</v>
      </c>
      <c r="Q133" s="42">
        <v>0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1819</v>
      </c>
      <c r="D134" s="38">
        <f t="shared" ref="D134" si="161">SUM(D135:D136)</f>
        <v>1646</v>
      </c>
      <c r="E134" s="38">
        <f t="shared" ref="E134" si="162">SUM(E135:E136)</f>
        <v>1098</v>
      </c>
      <c r="F134" s="38">
        <f t="shared" ref="F134" si="163">SUM(F135:F136)</f>
        <v>1043</v>
      </c>
      <c r="G134" s="38">
        <f t="shared" ref="G134" si="164">SUM(G135:G136)</f>
        <v>3961</v>
      </c>
      <c r="H134" s="38">
        <f t="shared" ref="H134" si="165">SUM(H135:H136)</f>
        <v>1211</v>
      </c>
      <c r="I134" s="38">
        <f t="shared" ref="I134" si="166">SUM(I135:I136)</f>
        <v>1574</v>
      </c>
      <c r="J134" s="38">
        <f t="shared" ref="J134" si="167">SUM(J135:J136)</f>
        <v>1921</v>
      </c>
      <c r="K134" s="38">
        <f t="shared" ref="K134" si="168">SUM(K135:K136)</f>
        <v>1436</v>
      </c>
      <c r="L134" s="38">
        <f t="shared" ref="L134" si="169">SUM(L135:L136)</f>
        <v>1222</v>
      </c>
      <c r="M134" s="38">
        <f t="shared" ref="M134" si="170">SUM(M135:M136)</f>
        <v>974</v>
      </c>
      <c r="N134" s="38">
        <f t="shared" ref="N134" si="171">SUM(N135:N136)</f>
        <v>359</v>
      </c>
      <c r="O134" s="38">
        <f t="shared" ref="O134" si="172">SUM(O135:O136)</f>
        <v>206</v>
      </c>
      <c r="P134" s="38">
        <f t="shared" ref="P134" si="173">SUM(P135:P136)</f>
        <v>195</v>
      </c>
      <c r="Q134" s="38">
        <f t="shared" ref="Q134" si="174">SUM(Q135:Q136)</f>
        <v>186</v>
      </c>
    </row>
    <row r="135" spans="1:17" ht="11.45" customHeight="1" x14ac:dyDescent="0.25">
      <c r="A135" s="17" t="s">
        <v>23</v>
      </c>
      <c r="B135" s="37"/>
      <c r="C135" s="37">
        <v>1819</v>
      </c>
      <c r="D135" s="37">
        <v>1646</v>
      </c>
      <c r="E135" s="37">
        <v>1098</v>
      </c>
      <c r="F135" s="37">
        <v>1043</v>
      </c>
      <c r="G135" s="37">
        <v>3961</v>
      </c>
      <c r="H135" s="37">
        <v>1211</v>
      </c>
      <c r="I135" s="37">
        <v>1574</v>
      </c>
      <c r="J135" s="37">
        <v>1921</v>
      </c>
      <c r="K135" s="37">
        <v>1436</v>
      </c>
      <c r="L135" s="37">
        <v>1222</v>
      </c>
      <c r="M135" s="37">
        <v>974</v>
      </c>
      <c r="N135" s="37">
        <v>359</v>
      </c>
      <c r="O135" s="37">
        <v>206</v>
      </c>
      <c r="P135" s="37">
        <v>195</v>
      </c>
      <c r="Q135" s="37">
        <v>186</v>
      </c>
    </row>
    <row r="136" spans="1:17" ht="11.45" customHeight="1" x14ac:dyDescent="0.25">
      <c r="A136" s="15" t="s">
        <v>22</v>
      </c>
      <c r="B136" s="36"/>
      <c r="C136" s="36">
        <v>0</v>
      </c>
      <c r="D136" s="36">
        <v>0</v>
      </c>
      <c r="E136" s="36">
        <v>0</v>
      </c>
      <c r="F136" s="36">
        <v>0</v>
      </c>
      <c r="G136" s="36">
        <v>0</v>
      </c>
      <c r="H136" s="36">
        <v>0</v>
      </c>
      <c r="I136" s="36">
        <v>0</v>
      </c>
      <c r="J136" s="36">
        <v>0</v>
      </c>
      <c r="K136" s="36">
        <v>0</v>
      </c>
      <c r="L136" s="36">
        <v>0</v>
      </c>
      <c r="M136" s="36">
        <v>0</v>
      </c>
      <c r="N136" s="36">
        <v>0</v>
      </c>
      <c r="O136" s="36">
        <v>0</v>
      </c>
      <c r="P136" s="36">
        <v>0</v>
      </c>
      <c r="Q136" s="36">
        <v>0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1.5675809400137155</v>
      </c>
      <c r="C141" s="24">
        <f t="shared" ref="C141:Q141" si="176">IF(C4=0,0,C4/C31)</f>
        <v>1.5401419323937864</v>
      </c>
      <c r="D141" s="24">
        <f t="shared" si="176"/>
        <v>1.5468448951216729</v>
      </c>
      <c r="E141" s="24">
        <f t="shared" si="176"/>
        <v>1.5183869049230549</v>
      </c>
      <c r="F141" s="24">
        <f t="shared" si="176"/>
        <v>1.4934794836842178</v>
      </c>
      <c r="G141" s="24">
        <f t="shared" si="176"/>
        <v>1.4761535261178385</v>
      </c>
      <c r="H141" s="24">
        <f t="shared" si="176"/>
        <v>1.4658876758683561</v>
      </c>
      <c r="I141" s="24">
        <f t="shared" si="176"/>
        <v>1.4141842431942169</v>
      </c>
      <c r="J141" s="24">
        <f t="shared" si="176"/>
        <v>1.4139136092436295</v>
      </c>
      <c r="K141" s="24">
        <f t="shared" si="176"/>
        <v>1.4077070238014606</v>
      </c>
      <c r="L141" s="24">
        <f t="shared" si="176"/>
        <v>1.3613694126546767</v>
      </c>
      <c r="M141" s="24">
        <f t="shared" si="176"/>
        <v>1.3599200726861493</v>
      </c>
      <c r="N141" s="24">
        <f t="shared" si="176"/>
        <v>1.3924762041886993</v>
      </c>
      <c r="O141" s="24">
        <f t="shared" si="176"/>
        <v>1.3942294253347429</v>
      </c>
      <c r="P141" s="24">
        <f t="shared" si="176"/>
        <v>1.4127196401863471</v>
      </c>
      <c r="Q141" s="24">
        <f t="shared" si="176"/>
        <v>1.4258643594123201</v>
      </c>
    </row>
    <row r="142" spans="1:17" ht="11.45" customHeight="1" x14ac:dyDescent="0.25">
      <c r="A142" s="23" t="s">
        <v>30</v>
      </c>
      <c r="B142" s="22">
        <f t="shared" ref="B142" si="177">IF(B5=0,0,B5/B32)</f>
        <v>1.144904248850096</v>
      </c>
      <c r="C142" s="22">
        <f t="shared" ref="C142:Q142" si="178">IF(C5=0,0,C5/C32)</f>
        <v>1.1448822893256658</v>
      </c>
      <c r="D142" s="22">
        <f t="shared" si="178"/>
        <v>1.1246011869273274</v>
      </c>
      <c r="E142" s="22">
        <f t="shared" si="178"/>
        <v>1.1273080555463149</v>
      </c>
      <c r="F142" s="22">
        <f t="shared" si="178"/>
        <v>1.1252241529819484</v>
      </c>
      <c r="G142" s="22">
        <f t="shared" si="178"/>
        <v>1.1242052325783225</v>
      </c>
      <c r="H142" s="22">
        <f t="shared" si="178"/>
        <v>1.1245188238574779</v>
      </c>
      <c r="I142" s="22">
        <f t="shared" si="178"/>
        <v>1.1263237530885259</v>
      </c>
      <c r="J142" s="22">
        <f t="shared" si="178"/>
        <v>1.1269165101294134</v>
      </c>
      <c r="K142" s="22">
        <f t="shared" si="178"/>
        <v>1.1274573069646692</v>
      </c>
      <c r="L142" s="22">
        <f t="shared" si="178"/>
        <v>1.1255203449527571</v>
      </c>
      <c r="M142" s="22">
        <f t="shared" si="178"/>
        <v>1.1245343866493369</v>
      </c>
      <c r="N142" s="22">
        <f t="shared" si="178"/>
        <v>1.1224627740326232</v>
      </c>
      <c r="O142" s="22">
        <f t="shared" si="178"/>
        <v>1.1219052402997625</v>
      </c>
      <c r="P142" s="22">
        <f t="shared" si="178"/>
        <v>1.1223136378641498</v>
      </c>
      <c r="Q142" s="22">
        <f t="shared" si="178"/>
        <v>1.1223377690312977</v>
      </c>
    </row>
    <row r="143" spans="1:17" ht="11.45" customHeight="1" x14ac:dyDescent="0.25">
      <c r="A143" s="19" t="s">
        <v>29</v>
      </c>
      <c r="B143" s="21">
        <f t="shared" ref="B143" si="179">IF(B6=0,0,B6/B33)</f>
        <v>1.2862868912348286</v>
      </c>
      <c r="C143" s="21">
        <f t="shared" ref="C143:Q143" si="180">IF(C6=0,0,C6/C33)</f>
        <v>1.2588959880867738</v>
      </c>
      <c r="D143" s="21">
        <f t="shared" si="180"/>
        <v>1.2625749574018874</v>
      </c>
      <c r="E143" s="21">
        <f t="shared" si="180"/>
        <v>1.2244916731134745</v>
      </c>
      <c r="F143" s="21">
        <f t="shared" si="180"/>
        <v>1.2332705375500741</v>
      </c>
      <c r="G143" s="21">
        <f t="shared" si="180"/>
        <v>1.2231417276518648</v>
      </c>
      <c r="H143" s="21">
        <f t="shared" si="180"/>
        <v>1.2188762376291267</v>
      </c>
      <c r="I143" s="21">
        <f t="shared" si="180"/>
        <v>1.1811799498829458</v>
      </c>
      <c r="J143" s="21">
        <f t="shared" si="180"/>
        <v>1.1917696557610467</v>
      </c>
      <c r="K143" s="21">
        <f t="shared" si="180"/>
        <v>1.2001615281535409</v>
      </c>
      <c r="L143" s="21">
        <f t="shared" si="180"/>
        <v>1.1540467083640089</v>
      </c>
      <c r="M143" s="21">
        <f t="shared" si="180"/>
        <v>1.1484417621117897</v>
      </c>
      <c r="N143" s="21">
        <f t="shared" si="180"/>
        <v>1.1721571745175245</v>
      </c>
      <c r="O143" s="21">
        <f t="shared" si="180"/>
        <v>1.1751776089991683</v>
      </c>
      <c r="P143" s="21">
        <f t="shared" si="180"/>
        <v>1.195697526082633</v>
      </c>
      <c r="Q143" s="21">
        <f t="shared" si="180"/>
        <v>1.20031875219557</v>
      </c>
    </row>
    <row r="144" spans="1:17" ht="11.45" customHeight="1" x14ac:dyDescent="0.25">
      <c r="A144" s="62" t="s">
        <v>59</v>
      </c>
      <c r="B144" s="70">
        <v>1.2337770944750224</v>
      </c>
      <c r="C144" s="70">
        <v>1.2060918206093081</v>
      </c>
      <c r="D144" s="70">
        <v>1.2113327166843399</v>
      </c>
      <c r="E144" s="70">
        <v>1.1772964653096225</v>
      </c>
      <c r="F144" s="70">
        <v>1.1905508682404662</v>
      </c>
      <c r="G144" s="70">
        <v>1.1841023173287226</v>
      </c>
      <c r="H144" s="70">
        <v>1.1827964382163147</v>
      </c>
      <c r="I144" s="70">
        <v>1.1476992248779407</v>
      </c>
      <c r="J144" s="70">
        <v>1.1579988172790729</v>
      </c>
      <c r="K144" s="70">
        <v>1.1656682862195915</v>
      </c>
      <c r="L144" s="70">
        <v>1.1208291897073794</v>
      </c>
      <c r="M144" s="70">
        <v>1.1157479628481566</v>
      </c>
      <c r="N144" s="70">
        <v>1.1402502506074137</v>
      </c>
      <c r="O144" s="70">
        <v>1.1438775623181114</v>
      </c>
      <c r="P144" s="70">
        <v>1.1625209073886336</v>
      </c>
      <c r="Q144" s="70">
        <v>1.1643201302675212</v>
      </c>
    </row>
    <row r="145" spans="1:17" ht="11.45" customHeight="1" x14ac:dyDescent="0.25">
      <c r="A145" s="62" t="s">
        <v>58</v>
      </c>
      <c r="B145" s="70">
        <v>1.5412093051406224</v>
      </c>
      <c r="C145" s="70">
        <v>1.5066254229399541</v>
      </c>
      <c r="D145" s="70">
        <v>1.5131722439453743</v>
      </c>
      <c r="E145" s="70">
        <v>1.4706548495426675</v>
      </c>
      <c r="F145" s="70">
        <v>1.4872119806667397</v>
      </c>
      <c r="G145" s="70">
        <v>1.4791565817503873</v>
      </c>
      <c r="H145" s="70">
        <v>1.47752530406786</v>
      </c>
      <c r="I145" s="70">
        <v>1.4336825775139017</v>
      </c>
      <c r="J145" s="70">
        <v>1.4465486192963792</v>
      </c>
      <c r="K145" s="70">
        <v>1.4561291642339895</v>
      </c>
      <c r="L145" s="70">
        <v>1.4001170749447784</v>
      </c>
      <c r="M145" s="70">
        <v>1.3937697094830319</v>
      </c>
      <c r="N145" s="70">
        <v>1.4243774700427843</v>
      </c>
      <c r="O145" s="70">
        <v>1.4289086342102906</v>
      </c>
      <c r="P145" s="70">
        <v>1.4521975224789303</v>
      </c>
      <c r="Q145" s="70">
        <v>1.454445075181426</v>
      </c>
    </row>
    <row r="146" spans="1:17" ht="11.45" customHeight="1" x14ac:dyDescent="0.25">
      <c r="A146" s="62" t="s">
        <v>57</v>
      </c>
      <c r="B146" s="70" t="s">
        <v>181</v>
      </c>
      <c r="C146" s="70" t="s">
        <v>181</v>
      </c>
      <c r="D146" s="70" t="s">
        <v>181</v>
      </c>
      <c r="E146" s="70" t="s">
        <v>181</v>
      </c>
      <c r="F146" s="70" t="s">
        <v>181</v>
      </c>
      <c r="G146" s="70" t="s">
        <v>181</v>
      </c>
      <c r="H146" s="70" t="s">
        <v>181</v>
      </c>
      <c r="I146" s="70" t="s">
        <v>181</v>
      </c>
      <c r="J146" s="70" t="s">
        <v>181</v>
      </c>
      <c r="K146" s="70" t="s">
        <v>181</v>
      </c>
      <c r="L146" s="70" t="s">
        <v>181</v>
      </c>
      <c r="M146" s="70" t="s">
        <v>181</v>
      </c>
      <c r="N146" s="70" t="s">
        <v>181</v>
      </c>
      <c r="O146" s="70" t="s">
        <v>181</v>
      </c>
      <c r="P146" s="70" t="s">
        <v>181</v>
      </c>
      <c r="Q146" s="70" t="s">
        <v>181</v>
      </c>
    </row>
    <row r="147" spans="1:17" ht="11.45" customHeight="1" x14ac:dyDescent="0.25">
      <c r="A147" s="62" t="s">
        <v>56</v>
      </c>
      <c r="B147" s="70" t="s">
        <v>181</v>
      </c>
      <c r="C147" s="70" t="s">
        <v>181</v>
      </c>
      <c r="D147" s="70" t="s">
        <v>181</v>
      </c>
      <c r="E147" s="70" t="s">
        <v>181</v>
      </c>
      <c r="F147" s="70" t="s">
        <v>181</v>
      </c>
      <c r="G147" s="70" t="s">
        <v>181</v>
      </c>
      <c r="H147" s="70" t="s">
        <v>181</v>
      </c>
      <c r="I147" s="70" t="s">
        <v>181</v>
      </c>
      <c r="J147" s="70" t="s">
        <v>181</v>
      </c>
      <c r="K147" s="70" t="s">
        <v>181</v>
      </c>
      <c r="L147" s="70" t="s">
        <v>181</v>
      </c>
      <c r="M147" s="70" t="s">
        <v>181</v>
      </c>
      <c r="N147" s="70" t="s">
        <v>181</v>
      </c>
      <c r="O147" s="70" t="s">
        <v>181</v>
      </c>
      <c r="P147" s="70" t="s">
        <v>181</v>
      </c>
      <c r="Q147" s="70" t="s">
        <v>181</v>
      </c>
    </row>
    <row r="148" spans="1:17" ht="11.45" customHeight="1" x14ac:dyDescent="0.25">
      <c r="A148" s="62" t="s">
        <v>60</v>
      </c>
      <c r="B148" s="70" t="s">
        <v>181</v>
      </c>
      <c r="C148" s="70" t="s">
        <v>181</v>
      </c>
      <c r="D148" s="70" t="s">
        <v>181</v>
      </c>
      <c r="E148" s="70" t="s">
        <v>181</v>
      </c>
      <c r="F148" s="70" t="s">
        <v>181</v>
      </c>
      <c r="G148" s="70" t="s">
        <v>181</v>
      </c>
      <c r="H148" s="70" t="s">
        <v>181</v>
      </c>
      <c r="I148" s="70" t="s">
        <v>181</v>
      </c>
      <c r="J148" s="70" t="s">
        <v>181</v>
      </c>
      <c r="K148" s="70" t="s">
        <v>181</v>
      </c>
      <c r="L148" s="70" t="s">
        <v>181</v>
      </c>
      <c r="M148" s="70" t="s">
        <v>181</v>
      </c>
      <c r="N148" s="70" t="s">
        <v>181</v>
      </c>
      <c r="O148" s="70" t="s">
        <v>181</v>
      </c>
      <c r="P148" s="70">
        <v>1.1348984716292845</v>
      </c>
      <c r="Q148" s="70">
        <v>1.1392847167608673</v>
      </c>
    </row>
    <row r="149" spans="1:17" ht="11.45" customHeight="1" x14ac:dyDescent="0.25">
      <c r="A149" s="62" t="s">
        <v>55</v>
      </c>
      <c r="B149" s="70" t="s">
        <v>181</v>
      </c>
      <c r="C149" s="70" t="s">
        <v>181</v>
      </c>
      <c r="D149" s="70" t="s">
        <v>181</v>
      </c>
      <c r="E149" s="70" t="s">
        <v>181</v>
      </c>
      <c r="F149" s="70" t="s">
        <v>181</v>
      </c>
      <c r="G149" s="70" t="s">
        <v>181</v>
      </c>
      <c r="H149" s="70" t="s">
        <v>181</v>
      </c>
      <c r="I149" s="70" t="s">
        <v>181</v>
      </c>
      <c r="J149" s="70" t="s">
        <v>181</v>
      </c>
      <c r="K149" s="70" t="s">
        <v>181</v>
      </c>
      <c r="L149" s="70" t="s">
        <v>181</v>
      </c>
      <c r="M149" s="70" t="s">
        <v>181</v>
      </c>
      <c r="N149" s="70" t="s">
        <v>181</v>
      </c>
      <c r="O149" s="70">
        <v>0.94159002955003723</v>
      </c>
      <c r="P149" s="70">
        <v>0.95803124591173994</v>
      </c>
      <c r="Q149" s="70">
        <v>0.96173392063845087</v>
      </c>
    </row>
    <row r="150" spans="1:17" ht="11.45" customHeight="1" x14ac:dyDescent="0.25">
      <c r="A150" s="19" t="s">
        <v>28</v>
      </c>
      <c r="B150" s="21">
        <f t="shared" ref="B150" si="181">IF(B13=0,0,B13/B40)</f>
        <v>8.2572551886805581</v>
      </c>
      <c r="C150" s="21">
        <f t="shared" ref="C150:Q150" si="182">IF(C13=0,0,C13/C40)</f>
        <v>8.2635194630612663</v>
      </c>
      <c r="D150" s="21">
        <f t="shared" si="182"/>
        <v>8.2724766711790831</v>
      </c>
      <c r="E150" s="21">
        <f t="shared" si="182"/>
        <v>8.2852895277503933</v>
      </c>
      <c r="F150" s="21">
        <f t="shared" si="182"/>
        <v>8.3036280416001276</v>
      </c>
      <c r="G150" s="21">
        <f t="shared" si="182"/>
        <v>8.3298963522584959</v>
      </c>
      <c r="H150" s="21">
        <f t="shared" si="182"/>
        <v>8.3675667269848333</v>
      </c>
      <c r="I150" s="21">
        <f t="shared" si="182"/>
        <v>8.4216772562654594</v>
      </c>
      <c r="J150" s="21">
        <f t="shared" si="182"/>
        <v>8.4995855705682981</v>
      </c>
      <c r="K150" s="21">
        <f t="shared" si="182"/>
        <v>8.6121350481317727</v>
      </c>
      <c r="L150" s="21">
        <f t="shared" si="182"/>
        <v>8.7755102040816322</v>
      </c>
      <c r="M150" s="21">
        <f t="shared" si="182"/>
        <v>8.8631610238329817</v>
      </c>
      <c r="N150" s="21">
        <f t="shared" si="182"/>
        <v>8.9427950370342053</v>
      </c>
      <c r="O150" s="21">
        <f t="shared" si="182"/>
        <v>8.9989641863329535</v>
      </c>
      <c r="P150" s="21">
        <f t="shared" si="182"/>
        <v>9.0384923722875463</v>
      </c>
      <c r="Q150" s="21">
        <f t="shared" si="182"/>
        <v>9.0662653661541448</v>
      </c>
    </row>
    <row r="151" spans="1:17" ht="11.45" customHeight="1" x14ac:dyDescent="0.25">
      <c r="A151" s="62" t="s">
        <v>59</v>
      </c>
      <c r="B151" s="20">
        <v>6.3175867380261757</v>
      </c>
      <c r="C151" s="20">
        <v>6.317827671656203</v>
      </c>
      <c r="D151" s="20">
        <v>6.318172179660734</v>
      </c>
      <c r="E151" s="20">
        <v>6.3186649818365535</v>
      </c>
      <c r="F151" s="20">
        <v>6.3193703092923128</v>
      </c>
      <c r="G151" s="20">
        <v>6.3203806289330196</v>
      </c>
      <c r="H151" s="20">
        <v>6.3218294894994163</v>
      </c>
      <c r="I151" s="20">
        <v>6.3239106637025175</v>
      </c>
      <c r="J151" s="20">
        <v>6.3269071373295498</v>
      </c>
      <c r="K151" s="20">
        <v>6.331235963389684</v>
      </c>
      <c r="L151" s="20">
        <v>6.3375196232339093</v>
      </c>
      <c r="M151" s="20">
        <v>6.340890808608961</v>
      </c>
      <c r="N151" s="20">
        <v>6.3439536552705462</v>
      </c>
      <c r="O151" s="20">
        <v>6.3461140071666522</v>
      </c>
      <c r="P151" s="20">
        <v>6.3476343220110598</v>
      </c>
      <c r="Q151" s="20">
        <v>6.3487025140828512</v>
      </c>
    </row>
    <row r="152" spans="1:17" ht="11.45" customHeight="1" x14ac:dyDescent="0.25">
      <c r="A152" s="62" t="s">
        <v>58</v>
      </c>
      <c r="B152" s="20">
        <v>8.3247286697269729</v>
      </c>
      <c r="C152" s="20">
        <v>8.328013205133491</v>
      </c>
      <c r="D152" s="20">
        <v>8.3330683981604405</v>
      </c>
      <c r="E152" s="20">
        <v>8.3427594925333963</v>
      </c>
      <c r="F152" s="20">
        <v>8.3628035750486571</v>
      </c>
      <c r="G152" s="20">
        <v>8.3886400235776044</v>
      </c>
      <c r="H152" s="20">
        <v>8.4279807349262601</v>
      </c>
      <c r="I152" s="20">
        <v>8.4825831962455265</v>
      </c>
      <c r="J152" s="20">
        <v>8.5621658889031433</v>
      </c>
      <c r="K152" s="20">
        <v>8.6795598076105378</v>
      </c>
      <c r="L152" s="20">
        <v>8.8496341034626447</v>
      </c>
      <c r="M152" s="20">
        <v>8.9395890461497576</v>
      </c>
      <c r="N152" s="20">
        <v>9.0203547720281527</v>
      </c>
      <c r="O152" s="20">
        <v>9.0786885958393757</v>
      </c>
      <c r="P152" s="20">
        <v>9.0661519435792286</v>
      </c>
      <c r="Q152" s="20">
        <v>9.0895801370744085</v>
      </c>
    </row>
    <row r="153" spans="1:17" ht="11.45" customHeight="1" x14ac:dyDescent="0.25">
      <c r="A153" s="62" t="s">
        <v>57</v>
      </c>
      <c r="B153" s="20" t="s">
        <v>181</v>
      </c>
      <c r="C153" s="20" t="s">
        <v>181</v>
      </c>
      <c r="D153" s="20" t="s">
        <v>181</v>
      </c>
      <c r="E153" s="20" t="s">
        <v>181</v>
      </c>
      <c r="F153" s="20" t="s">
        <v>181</v>
      </c>
      <c r="G153" s="20" t="s">
        <v>181</v>
      </c>
      <c r="H153" s="20" t="s">
        <v>181</v>
      </c>
      <c r="I153" s="20" t="s">
        <v>181</v>
      </c>
      <c r="J153" s="20" t="s">
        <v>181</v>
      </c>
      <c r="K153" s="20" t="s">
        <v>181</v>
      </c>
      <c r="L153" s="20" t="s">
        <v>181</v>
      </c>
      <c r="M153" s="20" t="s">
        <v>181</v>
      </c>
      <c r="N153" s="20" t="s">
        <v>181</v>
      </c>
      <c r="O153" s="20" t="s">
        <v>181</v>
      </c>
      <c r="P153" s="20" t="s">
        <v>181</v>
      </c>
      <c r="Q153" s="20" t="s">
        <v>181</v>
      </c>
    </row>
    <row r="154" spans="1:17" ht="11.45" customHeight="1" x14ac:dyDescent="0.25">
      <c r="A154" s="62" t="s">
        <v>56</v>
      </c>
      <c r="B154" s="20" t="s">
        <v>181</v>
      </c>
      <c r="C154" s="20" t="s">
        <v>181</v>
      </c>
      <c r="D154" s="20" t="s">
        <v>181</v>
      </c>
      <c r="E154" s="20" t="s">
        <v>181</v>
      </c>
      <c r="F154" s="20" t="s">
        <v>181</v>
      </c>
      <c r="G154" s="20" t="s">
        <v>181</v>
      </c>
      <c r="H154" s="20" t="s">
        <v>181</v>
      </c>
      <c r="I154" s="20" t="s">
        <v>181</v>
      </c>
      <c r="J154" s="20" t="s">
        <v>181</v>
      </c>
      <c r="K154" s="20" t="s">
        <v>181</v>
      </c>
      <c r="L154" s="20" t="s">
        <v>181</v>
      </c>
      <c r="M154" s="20" t="s">
        <v>181</v>
      </c>
      <c r="N154" s="20" t="s">
        <v>181</v>
      </c>
      <c r="O154" s="20" t="s">
        <v>181</v>
      </c>
      <c r="P154" s="20" t="s">
        <v>181</v>
      </c>
      <c r="Q154" s="20" t="s">
        <v>181</v>
      </c>
    </row>
    <row r="155" spans="1:17" ht="11.45" customHeight="1" x14ac:dyDescent="0.25">
      <c r="A155" s="62" t="s">
        <v>55</v>
      </c>
      <c r="B155" s="20" t="s">
        <v>181</v>
      </c>
      <c r="C155" s="20" t="s">
        <v>181</v>
      </c>
      <c r="D155" s="20" t="s">
        <v>181</v>
      </c>
      <c r="E155" s="20" t="s">
        <v>181</v>
      </c>
      <c r="F155" s="20" t="s">
        <v>181</v>
      </c>
      <c r="G155" s="20" t="s">
        <v>181</v>
      </c>
      <c r="H155" s="20" t="s">
        <v>181</v>
      </c>
      <c r="I155" s="20" t="s">
        <v>181</v>
      </c>
      <c r="J155" s="20">
        <v>8.5621658889031433</v>
      </c>
      <c r="K155" s="20">
        <v>8.6795598076105378</v>
      </c>
      <c r="L155" s="20">
        <v>8.8496341034626447</v>
      </c>
      <c r="M155" s="20">
        <v>8.9395890461497594</v>
      </c>
      <c r="N155" s="20">
        <v>9.0203547720281527</v>
      </c>
      <c r="O155" s="20">
        <v>9.0786885958393757</v>
      </c>
      <c r="P155" s="20">
        <v>9.0661519435792286</v>
      </c>
      <c r="Q155" s="20">
        <v>9.0895801370744085</v>
      </c>
    </row>
    <row r="156" spans="1:17" ht="11.45" customHeight="1" x14ac:dyDescent="0.25">
      <c r="A156" s="25" t="s">
        <v>66</v>
      </c>
      <c r="B156" s="24">
        <f t="shared" ref="B156" si="183">IF(B19=0,0,B19/B46)</f>
        <v>0.91190128256620728</v>
      </c>
      <c r="C156" s="24">
        <f t="shared" ref="C156:Q156" si="184">IF(C19=0,0,C19/C46)</f>
        <v>0.90074568917106823</v>
      </c>
      <c r="D156" s="24">
        <f t="shared" si="184"/>
        <v>0.87024826136216382</v>
      </c>
      <c r="E156" s="24">
        <f t="shared" si="184"/>
        <v>0.90362397354544843</v>
      </c>
      <c r="F156" s="24">
        <f t="shared" si="184"/>
        <v>0.80988880734643576</v>
      </c>
      <c r="G156" s="24">
        <f t="shared" si="184"/>
        <v>0.91441701149696963</v>
      </c>
      <c r="H156" s="24">
        <f t="shared" si="184"/>
        <v>0.84358281715135708</v>
      </c>
      <c r="I156" s="24">
        <f t="shared" si="184"/>
        <v>0.87215617303434956</v>
      </c>
      <c r="J156" s="24">
        <f t="shared" si="184"/>
        <v>0.88583741584894271</v>
      </c>
      <c r="K156" s="24">
        <f t="shared" si="184"/>
        <v>0.73697703207117404</v>
      </c>
      <c r="L156" s="24">
        <f t="shared" si="184"/>
        <v>0.80806200338468315</v>
      </c>
      <c r="M156" s="24">
        <f t="shared" si="184"/>
        <v>0.71533883168498236</v>
      </c>
      <c r="N156" s="24">
        <f t="shared" si="184"/>
        <v>0.68437656152254289</v>
      </c>
      <c r="O156" s="24">
        <f t="shared" si="184"/>
        <v>0.54350425296338134</v>
      </c>
      <c r="P156" s="24">
        <f t="shared" si="184"/>
        <v>0.50168201170577797</v>
      </c>
      <c r="Q156" s="24">
        <f t="shared" si="184"/>
        <v>0.52344155172812112</v>
      </c>
    </row>
    <row r="157" spans="1:17" ht="11.45" customHeight="1" x14ac:dyDescent="0.25">
      <c r="A157" s="23" t="s">
        <v>27</v>
      </c>
      <c r="B157" s="22">
        <f t="shared" ref="B157" si="185">IF(B20=0,0,B20/B47)</f>
        <v>0.11443456880885794</v>
      </c>
      <c r="C157" s="22">
        <f t="shared" ref="C157:Q157" si="186">IF(C20=0,0,C20/C47)</f>
        <v>0.11429484223323119</v>
      </c>
      <c r="D157" s="22">
        <f t="shared" si="186"/>
        <v>0.11367699618279285</v>
      </c>
      <c r="E157" s="22">
        <f t="shared" si="186"/>
        <v>0.11361198489104285</v>
      </c>
      <c r="F157" s="22">
        <f t="shared" si="186"/>
        <v>0.11525061910721821</v>
      </c>
      <c r="G157" s="22">
        <f t="shared" si="186"/>
        <v>0.11356331137857668</v>
      </c>
      <c r="H157" s="22">
        <f t="shared" si="186"/>
        <v>0.11473646658968062</v>
      </c>
      <c r="I157" s="22">
        <f t="shared" si="186"/>
        <v>0.11476735437510341</v>
      </c>
      <c r="J157" s="22">
        <f t="shared" si="186"/>
        <v>0.11348093909483828</v>
      </c>
      <c r="K157" s="22">
        <f t="shared" si="186"/>
        <v>0.11543058461365549</v>
      </c>
      <c r="L157" s="22">
        <f t="shared" si="186"/>
        <v>0.11534695184663309</v>
      </c>
      <c r="M157" s="22">
        <f t="shared" si="186"/>
        <v>0.11505429233278128</v>
      </c>
      <c r="N157" s="22">
        <f t="shared" si="186"/>
        <v>0.11479974959061617</v>
      </c>
      <c r="O157" s="22">
        <f t="shared" si="186"/>
        <v>0.11605740128080456</v>
      </c>
      <c r="P157" s="22">
        <f t="shared" si="186"/>
        <v>0.11636898213202983</v>
      </c>
      <c r="Q157" s="22">
        <f t="shared" si="186"/>
        <v>0.1165044090557362</v>
      </c>
    </row>
    <row r="158" spans="1:17" ht="11.45" customHeight="1" x14ac:dyDescent="0.25">
      <c r="A158" s="62" t="s">
        <v>59</v>
      </c>
      <c r="B158" s="70">
        <v>9.2126372104663692E-2</v>
      </c>
      <c r="C158" s="70">
        <v>9.2033286178469245E-2</v>
      </c>
      <c r="D158" s="70">
        <v>9.1448341332950878E-2</v>
      </c>
      <c r="E158" s="70">
        <v>9.1483395796329053E-2</v>
      </c>
      <c r="F158" s="70">
        <v>9.267364362769355E-2</v>
      </c>
      <c r="G158" s="70">
        <v>9.1018327539164709E-2</v>
      </c>
      <c r="H158" s="70">
        <v>9.1958538874465853E-2</v>
      </c>
      <c r="I158" s="70">
        <v>9.1918849165044114E-2</v>
      </c>
      <c r="J158" s="70">
        <v>9.0922397250459502E-2</v>
      </c>
      <c r="K158" s="70">
        <v>9.2481700078596032E-2</v>
      </c>
      <c r="L158" s="70">
        <v>9.2379024569530843E-2</v>
      </c>
      <c r="M158" s="70">
        <v>9.2130536978594704E-2</v>
      </c>
      <c r="N158" s="70">
        <v>9.1921107440150487E-2</v>
      </c>
      <c r="O158" s="70">
        <v>9.2930399363791688E-2</v>
      </c>
      <c r="P158" s="70">
        <v>9.3170193384884512E-2</v>
      </c>
      <c r="Q158" s="70">
        <v>9.3276595744680849E-2</v>
      </c>
    </row>
    <row r="159" spans="1:17" ht="11.45" customHeight="1" x14ac:dyDescent="0.25">
      <c r="A159" s="62" t="s">
        <v>58</v>
      </c>
      <c r="B159" s="70">
        <v>0.11600177265844745</v>
      </c>
      <c r="C159" s="70">
        <v>0.11588456265439086</v>
      </c>
      <c r="D159" s="70">
        <v>0.11514802394742361</v>
      </c>
      <c r="E159" s="70">
        <v>0.11519216309888004</v>
      </c>
      <c r="F159" s="70">
        <v>0.11669087465331199</v>
      </c>
      <c r="G159" s="70">
        <v>0.11460656810576617</v>
      </c>
      <c r="H159" s="70">
        <v>0.11579044389591006</v>
      </c>
      <c r="I159" s="70">
        <v>0.11574046823156946</v>
      </c>
      <c r="J159" s="70">
        <v>0.11448577659637298</v>
      </c>
      <c r="K159" s="70">
        <v>0.11644918715995918</v>
      </c>
      <c r="L159" s="70">
        <v>0.11631990234402571</v>
      </c>
      <c r="M159" s="70">
        <v>0.11600701689794003</v>
      </c>
      <c r="N159" s="70">
        <v>0.11574331175953549</v>
      </c>
      <c r="O159" s="70">
        <v>0.11701417101077378</v>
      </c>
      <c r="P159" s="70">
        <v>0.11731610986806497</v>
      </c>
      <c r="Q159" s="70">
        <v>0.11745008738253165</v>
      </c>
    </row>
    <row r="160" spans="1:17" ht="11.45" customHeight="1" x14ac:dyDescent="0.25">
      <c r="A160" s="62" t="s">
        <v>57</v>
      </c>
      <c r="B160" s="70" t="s">
        <v>181</v>
      </c>
      <c r="C160" s="70" t="s">
        <v>181</v>
      </c>
      <c r="D160" s="70" t="s">
        <v>181</v>
      </c>
      <c r="E160" s="70" t="s">
        <v>181</v>
      </c>
      <c r="F160" s="70" t="s">
        <v>181</v>
      </c>
      <c r="G160" s="70" t="s">
        <v>181</v>
      </c>
      <c r="H160" s="70" t="s">
        <v>181</v>
      </c>
      <c r="I160" s="70" t="s">
        <v>181</v>
      </c>
      <c r="J160" s="70" t="s">
        <v>181</v>
      </c>
      <c r="K160" s="70" t="s">
        <v>181</v>
      </c>
      <c r="L160" s="70" t="s">
        <v>181</v>
      </c>
      <c r="M160" s="70" t="s">
        <v>181</v>
      </c>
      <c r="N160" s="70" t="s">
        <v>181</v>
      </c>
      <c r="O160" s="70" t="s">
        <v>181</v>
      </c>
      <c r="P160" s="70" t="s">
        <v>181</v>
      </c>
      <c r="Q160" s="70" t="s">
        <v>181</v>
      </c>
    </row>
    <row r="161" spans="1:17" ht="11.45" customHeight="1" x14ac:dyDescent="0.25">
      <c r="A161" s="62" t="s">
        <v>56</v>
      </c>
      <c r="B161" s="70" t="s">
        <v>181</v>
      </c>
      <c r="C161" s="70" t="s">
        <v>181</v>
      </c>
      <c r="D161" s="70" t="s">
        <v>181</v>
      </c>
      <c r="E161" s="70" t="s">
        <v>181</v>
      </c>
      <c r="F161" s="70" t="s">
        <v>181</v>
      </c>
      <c r="G161" s="70" t="s">
        <v>181</v>
      </c>
      <c r="H161" s="70" t="s">
        <v>181</v>
      </c>
      <c r="I161" s="70" t="s">
        <v>181</v>
      </c>
      <c r="J161" s="70" t="s">
        <v>181</v>
      </c>
      <c r="K161" s="70" t="s">
        <v>181</v>
      </c>
      <c r="L161" s="70" t="s">
        <v>181</v>
      </c>
      <c r="M161" s="70" t="s">
        <v>181</v>
      </c>
      <c r="N161" s="70" t="s">
        <v>181</v>
      </c>
      <c r="O161" s="70" t="s">
        <v>181</v>
      </c>
      <c r="P161" s="70" t="s">
        <v>181</v>
      </c>
      <c r="Q161" s="70" t="s">
        <v>181</v>
      </c>
    </row>
    <row r="162" spans="1:17" ht="11.45" customHeight="1" x14ac:dyDescent="0.25">
      <c r="A162" s="62" t="s">
        <v>55</v>
      </c>
      <c r="B162" s="70" t="s">
        <v>181</v>
      </c>
      <c r="C162" s="70" t="s">
        <v>181</v>
      </c>
      <c r="D162" s="70" t="s">
        <v>181</v>
      </c>
      <c r="E162" s="70" t="s">
        <v>181</v>
      </c>
      <c r="F162" s="70" t="s">
        <v>181</v>
      </c>
      <c r="G162" s="70" t="s">
        <v>181</v>
      </c>
      <c r="H162" s="70" t="s">
        <v>181</v>
      </c>
      <c r="I162" s="70">
        <v>0.12125355467305772</v>
      </c>
      <c r="J162" s="70">
        <v>0.12059504339228827</v>
      </c>
      <c r="K162" s="70">
        <v>0.11957433966143731</v>
      </c>
      <c r="L162" s="70">
        <v>0.11950762263733823</v>
      </c>
      <c r="M162" s="70">
        <v>0.11934682088911898</v>
      </c>
      <c r="N162" s="70">
        <v>0.11921158996055861</v>
      </c>
      <c r="O162" s="70">
        <v>0.11856239856306332</v>
      </c>
      <c r="P162" s="70">
        <v>0.11840999859504643</v>
      </c>
      <c r="Q162" s="70">
        <v>0.11834249741015221</v>
      </c>
    </row>
    <row r="163" spans="1:17" ht="11.45" customHeight="1" x14ac:dyDescent="0.25">
      <c r="A163" s="19" t="s">
        <v>24</v>
      </c>
      <c r="B163" s="21">
        <f t="shared" ref="B163" si="187">IF(B26=0,0,B26/B53)</f>
        <v>8.6444701186850121</v>
      </c>
      <c r="C163" s="21">
        <f t="shared" ref="C163:Q163" si="188">IF(C26=0,0,C26/C53)</f>
        <v>8.6219011485889503</v>
      </c>
      <c r="D163" s="21">
        <f t="shared" si="188"/>
        <v>8.6308724832214772</v>
      </c>
      <c r="E163" s="21">
        <f t="shared" si="188"/>
        <v>8.5093167701863361</v>
      </c>
      <c r="F163" s="21">
        <f t="shared" si="188"/>
        <v>8.3484848484848477</v>
      </c>
      <c r="G163" s="21">
        <f t="shared" si="188"/>
        <v>8.1301775147928996</v>
      </c>
      <c r="H163" s="21">
        <f t="shared" si="188"/>
        <v>8.2971014492753632</v>
      </c>
      <c r="I163" s="21">
        <f t="shared" si="188"/>
        <v>8.2222222222222214</v>
      </c>
      <c r="J163" s="21">
        <f t="shared" si="188"/>
        <v>8.1509433962264151</v>
      </c>
      <c r="K163" s="21">
        <f t="shared" si="188"/>
        <v>7.9327731092436977</v>
      </c>
      <c r="L163" s="21">
        <f t="shared" si="188"/>
        <v>8.0150375939849621</v>
      </c>
      <c r="M163" s="21">
        <f t="shared" si="188"/>
        <v>8.0260869565217394</v>
      </c>
      <c r="N163" s="21">
        <f t="shared" si="188"/>
        <v>8.3018867924528301</v>
      </c>
      <c r="O163" s="21">
        <f t="shared" si="188"/>
        <v>8.1315789473684212</v>
      </c>
      <c r="P163" s="21">
        <f t="shared" si="188"/>
        <v>7.9696969696969697</v>
      </c>
      <c r="Q163" s="21">
        <f t="shared" si="188"/>
        <v>8.430769230769231</v>
      </c>
    </row>
    <row r="164" spans="1:17" ht="11.45" customHeight="1" x14ac:dyDescent="0.25">
      <c r="A164" s="17" t="s">
        <v>23</v>
      </c>
      <c r="B164" s="20">
        <f t="shared" ref="B164" si="189">IF(B27=0,0,B27/B54)</f>
        <v>8.6444701186850121</v>
      </c>
      <c r="C164" s="20">
        <f t="shared" ref="C164:Q164" si="190">IF(C27=0,0,C27/C54)</f>
        <v>8.6219011485889503</v>
      </c>
      <c r="D164" s="20">
        <f t="shared" si="190"/>
        <v>8.6308724832214772</v>
      </c>
      <c r="E164" s="20">
        <f t="shared" si="190"/>
        <v>8.5093167701863361</v>
      </c>
      <c r="F164" s="20">
        <f t="shared" si="190"/>
        <v>8.3484848484848477</v>
      </c>
      <c r="G164" s="20">
        <f t="shared" si="190"/>
        <v>8.1301775147928996</v>
      </c>
      <c r="H164" s="20">
        <f t="shared" si="190"/>
        <v>8.2971014492753632</v>
      </c>
      <c r="I164" s="20">
        <f t="shared" si="190"/>
        <v>8.2222222222222214</v>
      </c>
      <c r="J164" s="20">
        <f t="shared" si="190"/>
        <v>8.1509433962264151</v>
      </c>
      <c r="K164" s="20">
        <f t="shared" si="190"/>
        <v>7.9327731092436977</v>
      </c>
      <c r="L164" s="20">
        <f t="shared" si="190"/>
        <v>8.0150375939849621</v>
      </c>
      <c r="M164" s="20">
        <f t="shared" si="190"/>
        <v>8.0260869565217394</v>
      </c>
      <c r="N164" s="20">
        <f t="shared" si="190"/>
        <v>8.3018867924528301</v>
      </c>
      <c r="O164" s="20">
        <f t="shared" si="190"/>
        <v>8.1315789473684212</v>
      </c>
      <c r="P164" s="20">
        <f t="shared" si="190"/>
        <v>7.9696969696969697</v>
      </c>
      <c r="Q164" s="20">
        <f t="shared" si="190"/>
        <v>8.430769230769231</v>
      </c>
    </row>
    <row r="165" spans="1:17" ht="11.45" customHeight="1" x14ac:dyDescent="0.25">
      <c r="A165" s="15" t="s">
        <v>22</v>
      </c>
      <c r="B165" s="69">
        <f t="shared" ref="B165" si="191">IF(B28=0,0,B28/B55)</f>
        <v>0</v>
      </c>
      <c r="C165" s="69">
        <f t="shared" ref="C165:Q165" si="192">IF(C28=0,0,C28/C55)</f>
        <v>0</v>
      </c>
      <c r="D165" s="69">
        <f t="shared" si="192"/>
        <v>0</v>
      </c>
      <c r="E165" s="69">
        <f t="shared" si="192"/>
        <v>0</v>
      </c>
      <c r="F165" s="69">
        <f t="shared" si="192"/>
        <v>0</v>
      </c>
      <c r="G165" s="69">
        <f t="shared" si="192"/>
        <v>0</v>
      </c>
      <c r="H165" s="69">
        <f t="shared" si="192"/>
        <v>0</v>
      </c>
      <c r="I165" s="69">
        <f t="shared" si="192"/>
        <v>0</v>
      </c>
      <c r="J165" s="69">
        <f t="shared" si="192"/>
        <v>0</v>
      </c>
      <c r="K165" s="69">
        <f t="shared" si="192"/>
        <v>0</v>
      </c>
      <c r="L165" s="69">
        <f t="shared" si="192"/>
        <v>0</v>
      </c>
      <c r="M165" s="69">
        <f t="shared" si="192"/>
        <v>0</v>
      </c>
      <c r="N165" s="69">
        <f t="shared" si="192"/>
        <v>0</v>
      </c>
      <c r="O165" s="69">
        <f t="shared" si="192"/>
        <v>0</v>
      </c>
      <c r="P165" s="69">
        <f t="shared" si="192"/>
        <v>0</v>
      </c>
      <c r="Q165" s="69">
        <f t="shared" si="192"/>
        <v>0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11434.304018059887</v>
      </c>
      <c r="C167" s="68">
        <f t="shared" ref="C167:Q167" si="194">IF(C30=0,"",C30*1000000/C84)</f>
        <v>11459.127270705525</v>
      </c>
      <c r="D167" s="68">
        <f t="shared" si="194"/>
        <v>11607.951784426119</v>
      </c>
      <c r="E167" s="68">
        <f t="shared" si="194"/>
        <v>11555.402681120502</v>
      </c>
      <c r="F167" s="68">
        <f t="shared" si="194"/>
        <v>11213.384307181766</v>
      </c>
      <c r="G167" s="68">
        <f t="shared" si="194"/>
        <v>11425.125995036486</v>
      </c>
      <c r="H167" s="68">
        <f t="shared" si="194"/>
        <v>11172.032217334297</v>
      </c>
      <c r="I167" s="68">
        <f t="shared" si="194"/>
        <v>11140.188350004662</v>
      </c>
      <c r="J167" s="68">
        <f t="shared" si="194"/>
        <v>11216.143408904303</v>
      </c>
      <c r="K167" s="68">
        <f t="shared" si="194"/>
        <v>10911.307133013848</v>
      </c>
      <c r="L167" s="68">
        <f t="shared" si="194"/>
        <v>11125.819729561659</v>
      </c>
      <c r="M167" s="68">
        <f t="shared" si="194"/>
        <v>11111.947787682344</v>
      </c>
      <c r="N167" s="68">
        <f t="shared" si="194"/>
        <v>10885.720700993679</v>
      </c>
      <c r="O167" s="68">
        <f t="shared" si="194"/>
        <v>10741.632796585292</v>
      </c>
      <c r="P167" s="68">
        <f t="shared" si="194"/>
        <v>10653.156900281036</v>
      </c>
      <c r="Q167" s="68">
        <f t="shared" si="194"/>
        <v>10673.947508660838</v>
      </c>
    </row>
    <row r="168" spans="1:17" ht="11.45" customHeight="1" x14ac:dyDescent="0.25">
      <c r="A168" s="25" t="s">
        <v>39</v>
      </c>
      <c r="B168" s="66">
        <f t="shared" si="193"/>
        <v>10523.248397473009</v>
      </c>
      <c r="C168" s="66">
        <f t="shared" ref="C168:Q168" si="195">IF(C31=0,"",C31*1000000/C85)</f>
        <v>10597.224186077468</v>
      </c>
      <c r="D168" s="66">
        <f t="shared" si="195"/>
        <v>10627.901928176465</v>
      </c>
      <c r="E168" s="66">
        <f t="shared" si="195"/>
        <v>10567.130374598832</v>
      </c>
      <c r="F168" s="66">
        <f t="shared" si="195"/>
        <v>10533.907431585192</v>
      </c>
      <c r="G168" s="66">
        <f t="shared" si="195"/>
        <v>10533.574014148424</v>
      </c>
      <c r="H168" s="66">
        <f t="shared" si="195"/>
        <v>10514.53611436414</v>
      </c>
      <c r="I168" s="66">
        <f t="shared" si="195"/>
        <v>10467.187249920293</v>
      </c>
      <c r="J168" s="66">
        <f t="shared" si="195"/>
        <v>10425.689684122588</v>
      </c>
      <c r="K168" s="66">
        <f t="shared" si="195"/>
        <v>10414.289858163766</v>
      </c>
      <c r="L168" s="66">
        <f t="shared" si="195"/>
        <v>10628.721460705048</v>
      </c>
      <c r="M168" s="66">
        <f t="shared" si="195"/>
        <v>10607.533086974152</v>
      </c>
      <c r="N168" s="66">
        <f t="shared" si="195"/>
        <v>10299.706493654901</v>
      </c>
      <c r="O168" s="66">
        <f t="shared" si="195"/>
        <v>10256.890590675423</v>
      </c>
      <c r="P168" s="66">
        <f t="shared" si="195"/>
        <v>10213.175910104444</v>
      </c>
      <c r="Q168" s="66">
        <f t="shared" si="195"/>
        <v>10263.860725052129</v>
      </c>
    </row>
    <row r="169" spans="1:17" ht="11.45" customHeight="1" x14ac:dyDescent="0.25">
      <c r="A169" s="23" t="s">
        <v>30</v>
      </c>
      <c r="B169" s="65">
        <f t="shared" si="193"/>
        <v>2976.6497284198445</v>
      </c>
      <c r="C169" s="65">
        <f t="shared" ref="C169:Q169" si="196">IF(C32=0,"",C32*1000000/C86)</f>
        <v>3023.4292720488043</v>
      </c>
      <c r="D169" s="65">
        <f t="shared" si="196"/>
        <v>3086.9082834683827</v>
      </c>
      <c r="E169" s="65">
        <f t="shared" si="196"/>
        <v>3040.4589243542664</v>
      </c>
      <c r="F169" s="65">
        <f t="shared" si="196"/>
        <v>3044.8626232647225</v>
      </c>
      <c r="G169" s="65">
        <f t="shared" si="196"/>
        <v>3082.8923311083836</v>
      </c>
      <c r="H169" s="65">
        <f t="shared" si="196"/>
        <v>3083.7324707427583</v>
      </c>
      <c r="I169" s="65">
        <f t="shared" si="196"/>
        <v>3051.6893057556481</v>
      </c>
      <c r="J169" s="65">
        <f t="shared" si="196"/>
        <v>2979.9538292211446</v>
      </c>
      <c r="K169" s="65">
        <f t="shared" si="196"/>
        <v>2998.3602717263998</v>
      </c>
      <c r="L169" s="65">
        <f t="shared" si="196"/>
        <v>3118.3244530655338</v>
      </c>
      <c r="M169" s="65">
        <f t="shared" si="196"/>
        <v>3139.2106122654072</v>
      </c>
      <c r="N169" s="65">
        <f t="shared" si="196"/>
        <v>3089.093338249279</v>
      </c>
      <c r="O169" s="65">
        <f t="shared" si="196"/>
        <v>3132.6849153749577</v>
      </c>
      <c r="P169" s="65">
        <f t="shared" si="196"/>
        <v>3094.1785790255744</v>
      </c>
      <c r="Q169" s="65">
        <f t="shared" si="196"/>
        <v>3159.9598277175332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11355.741609876248</v>
      </c>
      <c r="C170" s="63">
        <f t="shared" ref="C170:Q170" si="198">IF(C33=0,"",C33*1000000/C87)</f>
        <v>11345.015696310245</v>
      </c>
      <c r="D170" s="63">
        <f t="shared" si="198"/>
        <v>11290.276652115443</v>
      </c>
      <c r="E170" s="63">
        <f t="shared" si="198"/>
        <v>11203.802535983396</v>
      </c>
      <c r="F170" s="63">
        <f t="shared" si="198"/>
        <v>11113.056604673422</v>
      </c>
      <c r="G170" s="63">
        <f t="shared" si="198"/>
        <v>11050.252502638019</v>
      </c>
      <c r="H170" s="63">
        <f t="shared" si="198"/>
        <v>10999.314120458306</v>
      </c>
      <c r="I170" s="63">
        <f t="shared" si="198"/>
        <v>10919.069090386209</v>
      </c>
      <c r="J170" s="63">
        <f t="shared" si="198"/>
        <v>10878.405671712524</v>
      </c>
      <c r="K170" s="63">
        <f t="shared" si="198"/>
        <v>10856.207669444055</v>
      </c>
      <c r="L170" s="63">
        <f t="shared" si="198"/>
        <v>11050.302861111646</v>
      </c>
      <c r="M170" s="63">
        <f t="shared" si="198"/>
        <v>11000.43622685258</v>
      </c>
      <c r="N170" s="63">
        <f t="shared" si="198"/>
        <v>10678.994456331766</v>
      </c>
      <c r="O170" s="63">
        <f t="shared" si="198"/>
        <v>10617.200744244597</v>
      </c>
      <c r="P170" s="63">
        <f t="shared" si="198"/>
        <v>10584.559077706392</v>
      </c>
      <c r="Q170" s="63">
        <f t="shared" si="198"/>
        <v>10588.116440369355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10608.086968964346</v>
      </c>
      <c r="C171" s="64">
        <f t="shared" ref="C171:Q171" si="200">IF(C34=0,"",C34*1000000/C88)</f>
        <v>10596.67224027548</v>
      </c>
      <c r="D171" s="64">
        <f t="shared" si="200"/>
        <v>10596.365085004583</v>
      </c>
      <c r="E171" s="64">
        <f t="shared" si="200"/>
        <v>10577.095352479535</v>
      </c>
      <c r="F171" s="64">
        <f t="shared" si="200"/>
        <v>10578.01743335735</v>
      </c>
      <c r="G171" s="64">
        <f t="shared" si="200"/>
        <v>10572.723850950439</v>
      </c>
      <c r="H171" s="64">
        <f t="shared" si="200"/>
        <v>10571.382325899622</v>
      </c>
      <c r="I171" s="64">
        <f t="shared" si="200"/>
        <v>10555.129683139834</v>
      </c>
      <c r="J171" s="64">
        <f t="shared" si="200"/>
        <v>10563.880233431493</v>
      </c>
      <c r="K171" s="64">
        <f t="shared" si="200"/>
        <v>10575.100008074936</v>
      </c>
      <c r="L171" s="64">
        <f t="shared" si="200"/>
        <v>10816.156868162267</v>
      </c>
      <c r="M171" s="64">
        <f t="shared" si="200"/>
        <v>10813.011969895404</v>
      </c>
      <c r="N171" s="64">
        <f t="shared" si="200"/>
        <v>10575.128466994378</v>
      </c>
      <c r="O171" s="64">
        <f t="shared" si="200"/>
        <v>10576.383635687356</v>
      </c>
      <c r="P171" s="64">
        <f t="shared" si="200"/>
        <v>10585.988013821681</v>
      </c>
      <c r="Q171" s="64">
        <f t="shared" si="200"/>
        <v>10589.661540363293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17262.213273080295</v>
      </c>
      <c r="C172" s="64">
        <f t="shared" ref="C172:Q172" si="202">IF(C35=0,"",C35*1000000/C89)</f>
        <v>16966.154184910043</v>
      </c>
      <c r="D172" s="64">
        <f t="shared" si="202"/>
        <v>16609.568446022931</v>
      </c>
      <c r="E172" s="64">
        <f t="shared" si="202"/>
        <v>16214.981206196941</v>
      </c>
      <c r="F172" s="64">
        <f t="shared" si="202"/>
        <v>15890.956404525945</v>
      </c>
      <c r="G172" s="64">
        <f t="shared" si="202"/>
        <v>15700.680676822552</v>
      </c>
      <c r="H172" s="64">
        <f t="shared" si="202"/>
        <v>15496.242633302234</v>
      </c>
      <c r="I172" s="64">
        <f t="shared" si="202"/>
        <v>14756.253429767428</v>
      </c>
      <c r="J172" s="64">
        <f t="shared" si="202"/>
        <v>14029.825840917292</v>
      </c>
      <c r="K172" s="64">
        <f t="shared" si="202"/>
        <v>13523.941724084974</v>
      </c>
      <c r="L172" s="64">
        <f t="shared" si="202"/>
        <v>13160.819695096525</v>
      </c>
      <c r="M172" s="64">
        <f t="shared" si="202"/>
        <v>12645.125636973808</v>
      </c>
      <c r="N172" s="64">
        <f t="shared" si="202"/>
        <v>11577.89672199626</v>
      </c>
      <c r="O172" s="64">
        <f t="shared" si="202"/>
        <v>10960.022332270601</v>
      </c>
      <c r="P172" s="64">
        <f t="shared" si="202"/>
        <v>10573.473775576909</v>
      </c>
      <c r="Q172" s="64">
        <f t="shared" si="202"/>
        <v>10577.142959454777</v>
      </c>
    </row>
    <row r="173" spans="1:17" ht="11.45" customHeight="1" x14ac:dyDescent="0.25">
      <c r="A173" s="62" t="s">
        <v>57</v>
      </c>
      <c r="B173" s="64" t="str">
        <f t="shared" ref="B173" si="203">IF(B36=0,"",B36*1000000/B90)</f>
        <v/>
      </c>
      <c r="C173" s="64" t="str">
        <f t="shared" ref="C173:Q173" si="204">IF(C36=0,"",C36*1000000/C90)</f>
        <v/>
      </c>
      <c r="D173" s="64" t="str">
        <f t="shared" si="204"/>
        <v/>
      </c>
      <c r="E173" s="64" t="str">
        <f t="shared" si="204"/>
        <v/>
      </c>
      <c r="F173" s="64" t="str">
        <f t="shared" si="204"/>
        <v/>
      </c>
      <c r="G173" s="64" t="str">
        <f t="shared" si="204"/>
        <v/>
      </c>
      <c r="H173" s="64" t="str">
        <f t="shared" si="204"/>
        <v/>
      </c>
      <c r="I173" s="64" t="str">
        <f t="shared" si="204"/>
        <v/>
      </c>
      <c r="J173" s="64" t="str">
        <f t="shared" si="204"/>
        <v/>
      </c>
      <c r="K173" s="64" t="str">
        <f t="shared" si="204"/>
        <v/>
      </c>
      <c r="L173" s="64" t="str">
        <f t="shared" si="204"/>
        <v/>
      </c>
      <c r="M173" s="64" t="str">
        <f t="shared" si="204"/>
        <v/>
      </c>
      <c r="N173" s="64" t="str">
        <f t="shared" si="204"/>
        <v/>
      </c>
      <c r="O173" s="64" t="str">
        <f t="shared" si="204"/>
        <v/>
      </c>
      <c r="P173" s="64" t="str">
        <f t="shared" si="204"/>
        <v/>
      </c>
      <c r="Q173" s="64" t="str">
        <f t="shared" si="204"/>
        <v/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 t="str">
        <f t="shared" si="206"/>
        <v/>
      </c>
      <c r="E174" s="64" t="str">
        <f t="shared" si="206"/>
        <v/>
      </c>
      <c r="F174" s="64" t="str">
        <f t="shared" si="206"/>
        <v/>
      </c>
      <c r="G174" s="64" t="str">
        <f t="shared" si="206"/>
        <v/>
      </c>
      <c r="H174" s="64" t="str">
        <f t="shared" si="206"/>
        <v/>
      </c>
      <c r="I174" s="64" t="str">
        <f t="shared" si="206"/>
        <v/>
      </c>
      <c r="J174" s="64" t="str">
        <f t="shared" si="206"/>
        <v/>
      </c>
      <c r="K174" s="64" t="str">
        <f t="shared" si="206"/>
        <v/>
      </c>
      <c r="L174" s="64" t="str">
        <f t="shared" si="206"/>
        <v/>
      </c>
      <c r="M174" s="64" t="str">
        <f t="shared" si="206"/>
        <v/>
      </c>
      <c r="N174" s="64" t="str">
        <f t="shared" si="206"/>
        <v/>
      </c>
      <c r="O174" s="64" t="str">
        <f t="shared" si="206"/>
        <v/>
      </c>
      <c r="P174" s="64" t="str">
        <f t="shared" si="206"/>
        <v/>
      </c>
      <c r="Q174" s="64" t="str">
        <f t="shared" si="206"/>
        <v/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 t="str">
        <f t="shared" si="208"/>
        <v/>
      </c>
      <c r="O175" s="64" t="str">
        <f t="shared" si="208"/>
        <v/>
      </c>
      <c r="P175" s="64">
        <f t="shared" si="208"/>
        <v>9933.8663712531234</v>
      </c>
      <c r="Q175" s="64">
        <f t="shared" si="208"/>
        <v>9937.313599960351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 t="str">
        <f t="shared" si="210"/>
        <v/>
      </c>
      <c r="K176" s="64" t="str">
        <f t="shared" si="210"/>
        <v/>
      </c>
      <c r="L176" s="64" t="str">
        <f t="shared" si="210"/>
        <v/>
      </c>
      <c r="M176" s="64" t="str">
        <f t="shared" si="210"/>
        <v/>
      </c>
      <c r="N176" s="64" t="str">
        <f t="shared" si="210"/>
        <v/>
      </c>
      <c r="O176" s="64">
        <f t="shared" si="210"/>
        <v>10816.546908254153</v>
      </c>
      <c r="P176" s="64">
        <f t="shared" si="210"/>
        <v>10824.246310905375</v>
      </c>
      <c r="Q176" s="64">
        <f t="shared" si="210"/>
        <v>10835.109197127291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45994.673842835153</v>
      </c>
      <c r="C177" s="63">
        <f t="shared" ref="C177:Q177" si="212">IF(C40=0,"",C40*1000000/C94)</f>
        <v>46745.262476490454</v>
      </c>
      <c r="D177" s="63">
        <f t="shared" si="212"/>
        <v>48401.51460267957</v>
      </c>
      <c r="E177" s="63">
        <f t="shared" si="212"/>
        <v>47172.726233335212</v>
      </c>
      <c r="F177" s="63">
        <f t="shared" si="212"/>
        <v>46680.936292147628</v>
      </c>
      <c r="G177" s="63">
        <f t="shared" si="212"/>
        <v>47019.703548365549</v>
      </c>
      <c r="H177" s="63">
        <f t="shared" si="212"/>
        <v>47491.956409343031</v>
      </c>
      <c r="I177" s="63">
        <f t="shared" si="212"/>
        <v>46890.507354193847</v>
      </c>
      <c r="J177" s="63">
        <f t="shared" si="212"/>
        <v>45995.948721470864</v>
      </c>
      <c r="K177" s="63">
        <f t="shared" si="212"/>
        <v>43200.927805160914</v>
      </c>
      <c r="L177" s="63">
        <f t="shared" si="212"/>
        <v>43197.178959741403</v>
      </c>
      <c r="M177" s="63">
        <f t="shared" si="212"/>
        <v>43183.131138070486</v>
      </c>
      <c r="N177" s="63">
        <f t="shared" si="212"/>
        <v>42917.817916555963</v>
      </c>
      <c r="O177" s="63">
        <f t="shared" si="212"/>
        <v>42796.430020921835</v>
      </c>
      <c r="P177" s="63">
        <f t="shared" si="212"/>
        <v>43467.172414951347</v>
      </c>
      <c r="Q177" s="63">
        <f t="shared" si="212"/>
        <v>44315.822632854972</v>
      </c>
    </row>
    <row r="178" spans="1:17" ht="11.45" customHeight="1" x14ac:dyDescent="0.25">
      <c r="A178" s="62" t="s">
        <v>59</v>
      </c>
      <c r="B178" s="67">
        <f t="shared" ref="B178" si="213">IF(B41=0,"",B41*1000000/B95)</f>
        <v>29802.034823495567</v>
      </c>
      <c r="C178" s="67">
        <f t="shared" ref="C178:Q178" si="214">IF(C41=0,"",C41*1000000/C95)</f>
        <v>29826.16532535489</v>
      </c>
      <c r="D178" s="67">
        <f t="shared" si="214"/>
        <v>29878.135209416836</v>
      </c>
      <c r="E178" s="67">
        <f t="shared" si="214"/>
        <v>29839.743762076629</v>
      </c>
      <c r="F178" s="67">
        <f t="shared" si="214"/>
        <v>29824.111792525018</v>
      </c>
      <c r="G178" s="67">
        <f t="shared" si="214"/>
        <v>29834.896460809381</v>
      </c>
      <c r="H178" s="67">
        <f t="shared" si="214"/>
        <v>29849.80811642146</v>
      </c>
      <c r="I178" s="67">
        <f t="shared" si="214"/>
        <v>29830.792229395985</v>
      </c>
      <c r="J178" s="67">
        <f t="shared" si="214"/>
        <v>29802.076125535677</v>
      </c>
      <c r="K178" s="67">
        <f t="shared" si="214"/>
        <v>29708.805764740784</v>
      </c>
      <c r="L178" s="67">
        <f t="shared" si="214"/>
        <v>29708.676857426697</v>
      </c>
      <c r="M178" s="67">
        <f t="shared" si="214"/>
        <v>29708.193716298549</v>
      </c>
      <c r="N178" s="67">
        <f t="shared" si="214"/>
        <v>29699.040754169058</v>
      </c>
      <c r="O178" s="67">
        <f t="shared" si="214"/>
        <v>29694.835092576057</v>
      </c>
      <c r="P178" s="67">
        <f t="shared" si="214"/>
        <v>29717.933747631952</v>
      </c>
      <c r="Q178" s="67">
        <f t="shared" si="214"/>
        <v>29746.678622739717</v>
      </c>
    </row>
    <row r="179" spans="1:17" ht="11.45" customHeight="1" x14ac:dyDescent="0.25">
      <c r="A179" s="62" t="s">
        <v>58</v>
      </c>
      <c r="B179" s="67">
        <f t="shared" ref="B179" si="215">IF(B42=0,"",B42*1000000/B96)</f>
        <v>46880.751729086565</v>
      </c>
      <c r="C179" s="67">
        <f t="shared" ref="C179:Q179" si="216">IF(C42=0,"",C42*1000000/C96)</f>
        <v>47641.049176988861</v>
      </c>
      <c r="D179" s="67">
        <f t="shared" si="216"/>
        <v>49350.098745582531</v>
      </c>
      <c r="E179" s="67">
        <f t="shared" si="216"/>
        <v>47987.287749727489</v>
      </c>
      <c r="F179" s="67">
        <f t="shared" si="216"/>
        <v>47481.276682601216</v>
      </c>
      <c r="G179" s="67">
        <f t="shared" si="216"/>
        <v>47824.979246578398</v>
      </c>
      <c r="H179" s="67">
        <f t="shared" si="216"/>
        <v>48335.61151638905</v>
      </c>
      <c r="I179" s="67">
        <f t="shared" si="216"/>
        <v>47682.21695629826</v>
      </c>
      <c r="J179" s="67">
        <f t="shared" si="216"/>
        <v>46730.010767293585</v>
      </c>
      <c r="K179" s="67">
        <f t="shared" si="216"/>
        <v>43790.615353270165</v>
      </c>
      <c r="L179" s="67">
        <f t="shared" si="216"/>
        <v>43803.683814463409</v>
      </c>
      <c r="M179" s="67">
        <f t="shared" si="216"/>
        <v>43786.733855959865</v>
      </c>
      <c r="N179" s="67">
        <f t="shared" si="216"/>
        <v>43497.274834645512</v>
      </c>
      <c r="O179" s="67">
        <f t="shared" si="216"/>
        <v>43373.195190766754</v>
      </c>
      <c r="P179" s="67">
        <f t="shared" si="216"/>
        <v>43676.63253541851</v>
      </c>
      <c r="Q179" s="67">
        <f t="shared" si="216"/>
        <v>44506.652890057674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 t="str">
        <f t="shared" ref="C180:Q180" si="218">IF(C43=0,"",C43*1000000/C97)</f>
        <v/>
      </c>
      <c r="D180" s="67" t="str">
        <f t="shared" si="218"/>
        <v/>
      </c>
      <c r="E180" s="67" t="str">
        <f t="shared" si="218"/>
        <v/>
      </c>
      <c r="F180" s="67" t="str">
        <f t="shared" si="218"/>
        <v/>
      </c>
      <c r="G180" s="67" t="str">
        <f t="shared" si="218"/>
        <v/>
      </c>
      <c r="H180" s="67" t="str">
        <f t="shared" si="218"/>
        <v/>
      </c>
      <c r="I180" s="67" t="str">
        <f t="shared" si="218"/>
        <v/>
      </c>
      <c r="J180" s="67" t="str">
        <f t="shared" si="218"/>
        <v/>
      </c>
      <c r="K180" s="67" t="str">
        <f t="shared" si="218"/>
        <v/>
      </c>
      <c r="L180" s="67" t="str">
        <f t="shared" si="218"/>
        <v/>
      </c>
      <c r="M180" s="67" t="str">
        <f t="shared" si="218"/>
        <v/>
      </c>
      <c r="N180" s="67" t="str">
        <f t="shared" si="218"/>
        <v/>
      </c>
      <c r="O180" s="67" t="str">
        <f t="shared" si="218"/>
        <v/>
      </c>
      <c r="P180" s="67" t="str">
        <f t="shared" si="218"/>
        <v/>
      </c>
      <c r="Q180" s="67" t="str">
        <f t="shared" si="218"/>
        <v/>
      </c>
    </row>
    <row r="181" spans="1:17" ht="11.45" customHeight="1" x14ac:dyDescent="0.25">
      <c r="A181" s="62" t="s">
        <v>56</v>
      </c>
      <c r="B181" s="67" t="str">
        <f t="shared" ref="B181" si="219">IF(B44=0,"",B44*1000000/B98)</f>
        <v/>
      </c>
      <c r="C181" s="67" t="str">
        <f t="shared" ref="C181:Q181" si="220">IF(C44=0,"",C44*1000000/C98)</f>
        <v/>
      </c>
      <c r="D181" s="67" t="str">
        <f t="shared" si="220"/>
        <v/>
      </c>
      <c r="E181" s="67" t="str">
        <f t="shared" si="220"/>
        <v/>
      </c>
      <c r="F181" s="67" t="str">
        <f t="shared" si="220"/>
        <v/>
      </c>
      <c r="G181" s="67" t="str">
        <f t="shared" si="220"/>
        <v/>
      </c>
      <c r="H181" s="67" t="str">
        <f t="shared" si="220"/>
        <v/>
      </c>
      <c r="I181" s="67" t="str">
        <f t="shared" si="220"/>
        <v/>
      </c>
      <c r="J181" s="67" t="str">
        <f t="shared" si="220"/>
        <v/>
      </c>
      <c r="K181" s="67" t="str">
        <f t="shared" si="220"/>
        <v/>
      </c>
      <c r="L181" s="67" t="str">
        <f t="shared" si="220"/>
        <v/>
      </c>
      <c r="M181" s="67" t="str">
        <f t="shared" si="220"/>
        <v/>
      </c>
      <c r="N181" s="67" t="str">
        <f t="shared" si="220"/>
        <v/>
      </c>
      <c r="O181" s="67" t="str">
        <f t="shared" si="220"/>
        <v/>
      </c>
      <c r="P181" s="67" t="str">
        <f t="shared" si="220"/>
        <v/>
      </c>
      <c r="Q181" s="67" t="str">
        <f t="shared" si="220"/>
        <v/>
      </c>
    </row>
    <row r="182" spans="1:17" ht="11.45" customHeight="1" x14ac:dyDescent="0.25">
      <c r="A182" s="62" t="s">
        <v>55</v>
      </c>
      <c r="B182" s="67" t="str">
        <f t="shared" ref="B182:B183" si="221">IF(B45=0,"",B45*1000000/B99)</f>
        <v/>
      </c>
      <c r="C182" s="67" t="str">
        <f t="shared" ref="C182:Q182" si="222">IF(C45=0,"",C45*1000000/C99)</f>
        <v/>
      </c>
      <c r="D182" s="67" t="str">
        <f t="shared" si="222"/>
        <v/>
      </c>
      <c r="E182" s="67" t="str">
        <f t="shared" si="222"/>
        <v/>
      </c>
      <c r="F182" s="67" t="str">
        <f t="shared" si="222"/>
        <v/>
      </c>
      <c r="G182" s="67" t="str">
        <f t="shared" si="222"/>
        <v/>
      </c>
      <c r="H182" s="67" t="str">
        <f t="shared" si="222"/>
        <v/>
      </c>
      <c r="I182" s="67" t="str">
        <f t="shared" si="222"/>
        <v/>
      </c>
      <c r="J182" s="67">
        <f t="shared" si="222"/>
        <v>37857.323216820711</v>
      </c>
      <c r="K182" s="67">
        <f t="shared" si="222"/>
        <v>37738.842672703977</v>
      </c>
      <c r="L182" s="67">
        <f t="shared" si="222"/>
        <v>37738.678922841929</v>
      </c>
      <c r="M182" s="67">
        <f t="shared" si="222"/>
        <v>37738.065192785994</v>
      </c>
      <c r="N182" s="67">
        <f t="shared" si="222"/>
        <v>37726.438263028882</v>
      </c>
      <c r="O182" s="67">
        <f t="shared" si="222"/>
        <v>37721.095846963763</v>
      </c>
      <c r="P182" s="67">
        <f t="shared" si="222"/>
        <v>37750.437871547605</v>
      </c>
      <c r="Q182" s="67">
        <f t="shared" si="222"/>
        <v>37786.952241324994</v>
      </c>
    </row>
    <row r="183" spans="1:17" ht="11.45" customHeight="1" x14ac:dyDescent="0.25">
      <c r="A183" s="25" t="s">
        <v>18</v>
      </c>
      <c r="B183" s="66">
        <f t="shared" si="221"/>
        <v>13947.6095935251</v>
      </c>
      <c r="C183" s="66">
        <f t="shared" ref="C183:Q183" si="223">IF(C46=0,"",C46*1000000/C100)</f>
        <v>13857.925429701561</v>
      </c>
      <c r="D183" s="66">
        <f t="shared" si="223"/>
        <v>14390.011709135977</v>
      </c>
      <c r="E183" s="66">
        <f t="shared" si="223"/>
        <v>14455.020529646898</v>
      </c>
      <c r="F183" s="66">
        <f t="shared" si="223"/>
        <v>13431.343966286962</v>
      </c>
      <c r="G183" s="66">
        <f t="shared" si="223"/>
        <v>14464.699711569983</v>
      </c>
      <c r="H183" s="66">
        <f t="shared" si="223"/>
        <v>13570.998258466792</v>
      </c>
      <c r="I183" s="66">
        <f t="shared" si="223"/>
        <v>13905.185084640536</v>
      </c>
      <c r="J183" s="66">
        <f t="shared" si="223"/>
        <v>14645.377228968757</v>
      </c>
      <c r="K183" s="66">
        <f t="shared" si="223"/>
        <v>13118.407808631291</v>
      </c>
      <c r="L183" s="66">
        <f t="shared" si="223"/>
        <v>13341.829782935898</v>
      </c>
      <c r="M183" s="66">
        <f t="shared" si="223"/>
        <v>13398.77760097152</v>
      </c>
      <c r="N183" s="66">
        <f t="shared" si="223"/>
        <v>13607.957070567578</v>
      </c>
      <c r="O183" s="66">
        <f t="shared" si="223"/>
        <v>13039.083513963009</v>
      </c>
      <c r="P183" s="66">
        <f t="shared" si="223"/>
        <v>12850.998047940944</v>
      </c>
      <c r="Q183" s="66">
        <f t="shared" si="223"/>
        <v>12765.159116892706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14361.797074596459</v>
      </c>
      <c r="C184" s="65">
        <f t="shared" ref="C184:Q184" si="225">IF(C47=0,"",C47*1000000/C101)</f>
        <v>14429.586017549909</v>
      </c>
      <c r="D184" s="65">
        <f t="shared" si="225"/>
        <v>14920.400102377527</v>
      </c>
      <c r="E184" s="65">
        <f t="shared" si="225"/>
        <v>14868.508590489073</v>
      </c>
      <c r="F184" s="65">
        <f t="shared" si="225"/>
        <v>13969.834419708133</v>
      </c>
      <c r="G184" s="65">
        <f t="shared" si="225"/>
        <v>15370.140912565543</v>
      </c>
      <c r="H184" s="65">
        <f t="shared" si="225"/>
        <v>14600.312337064428</v>
      </c>
      <c r="I184" s="65">
        <f t="shared" si="225"/>
        <v>14648.735152811325</v>
      </c>
      <c r="J184" s="65">
        <f t="shared" si="225"/>
        <v>15459.564148181398</v>
      </c>
      <c r="K184" s="65">
        <f t="shared" si="225"/>
        <v>14200.231555618513</v>
      </c>
      <c r="L184" s="65">
        <f t="shared" si="225"/>
        <v>14288.341887216617</v>
      </c>
      <c r="M184" s="65">
        <f t="shared" si="225"/>
        <v>14485.680781096442</v>
      </c>
      <c r="N184" s="65">
        <f t="shared" si="225"/>
        <v>14652.934730642908</v>
      </c>
      <c r="O184" s="65">
        <f t="shared" si="225"/>
        <v>13873.811393826345</v>
      </c>
      <c r="P184" s="65">
        <f t="shared" si="225"/>
        <v>13698.622542768509</v>
      </c>
      <c r="Q184" s="65">
        <f t="shared" si="225"/>
        <v>13621.164440233048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10882.777592368089</v>
      </c>
      <c r="C185" s="64">
        <f t="shared" ref="C185:Q185" si="227">IF(C48=0,"",C48*1000000/C102)</f>
        <v>10937.925288806971</v>
      </c>
      <c r="D185" s="64">
        <f t="shared" si="227"/>
        <v>11292.248735296869</v>
      </c>
      <c r="E185" s="64">
        <f t="shared" si="227"/>
        <v>11270.630578527629</v>
      </c>
      <c r="F185" s="64">
        <f t="shared" si="227"/>
        <v>10565.21666118915</v>
      </c>
      <c r="G185" s="64">
        <f t="shared" si="227"/>
        <v>11561.530898489011</v>
      </c>
      <c r="H185" s="64">
        <f t="shared" si="227"/>
        <v>10982.451367451287</v>
      </c>
      <c r="I185" s="64">
        <f t="shared" si="227"/>
        <v>11006.182457257997</v>
      </c>
      <c r="J185" s="64">
        <f t="shared" si="227"/>
        <v>11622.651363794401</v>
      </c>
      <c r="K185" s="64">
        <f t="shared" si="227"/>
        <v>10675.31198223233</v>
      </c>
      <c r="L185" s="64">
        <f t="shared" si="227"/>
        <v>10734.769869574642</v>
      </c>
      <c r="M185" s="64">
        <f t="shared" si="227"/>
        <v>10880.317968209636</v>
      </c>
      <c r="N185" s="64">
        <f t="shared" si="227"/>
        <v>11004.830549772867</v>
      </c>
      <c r="O185" s="64">
        <f t="shared" si="227"/>
        <v>10420.068694168991</v>
      </c>
      <c r="P185" s="64">
        <f t="shared" si="227"/>
        <v>10286.665435816609</v>
      </c>
      <c r="Q185" s="64">
        <f t="shared" si="227"/>
        <v>10228.128177701656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14691.749749696915</v>
      </c>
      <c r="C186" s="64">
        <f t="shared" ref="C186:Q186" si="229">IF(C49=0,"",C49*1000000/C103)</f>
        <v>14766.199139889408</v>
      </c>
      <c r="D186" s="64">
        <f t="shared" si="229"/>
        <v>15244.535792650771</v>
      </c>
      <c r="E186" s="64">
        <f t="shared" si="229"/>
        <v>15215.351281012297</v>
      </c>
      <c r="F186" s="64">
        <f t="shared" si="229"/>
        <v>14263.042492605349</v>
      </c>
      <c r="G186" s="64">
        <f t="shared" si="229"/>
        <v>15608.066712960161</v>
      </c>
      <c r="H186" s="64">
        <f t="shared" si="229"/>
        <v>14826.309346059235</v>
      </c>
      <c r="I186" s="64">
        <f t="shared" si="229"/>
        <v>14858.346317298297</v>
      </c>
      <c r="J186" s="64">
        <f t="shared" si="229"/>
        <v>15690.57934112244</v>
      </c>
      <c r="K186" s="64">
        <f t="shared" si="229"/>
        <v>14411.671176013644</v>
      </c>
      <c r="L186" s="64">
        <f t="shared" si="229"/>
        <v>14491.939323925766</v>
      </c>
      <c r="M186" s="64">
        <f t="shared" si="229"/>
        <v>14688.429257083009</v>
      </c>
      <c r="N186" s="64">
        <f t="shared" si="229"/>
        <v>14856.52124219337</v>
      </c>
      <c r="O186" s="64">
        <f t="shared" si="229"/>
        <v>14067.092737128138</v>
      </c>
      <c r="P186" s="64">
        <f t="shared" si="229"/>
        <v>13886.998338352421</v>
      </c>
      <c r="Q186" s="64">
        <f t="shared" si="229"/>
        <v>13807.973039897235</v>
      </c>
    </row>
    <row r="187" spans="1:17" ht="11.45" customHeight="1" x14ac:dyDescent="0.25">
      <c r="A187" s="62" t="s">
        <v>57</v>
      </c>
      <c r="B187" s="64" t="str">
        <f t="shared" ref="B187" si="230">IF(B50=0,"",B50*1000000/B104)</f>
        <v/>
      </c>
      <c r="C187" s="64" t="str">
        <f t="shared" ref="C187:Q187" si="231">IF(C50=0,"",C50*1000000/C104)</f>
        <v/>
      </c>
      <c r="D187" s="64" t="str">
        <f t="shared" si="231"/>
        <v/>
      </c>
      <c r="E187" s="64" t="str">
        <f t="shared" si="231"/>
        <v/>
      </c>
      <c r="F187" s="64" t="str">
        <f t="shared" si="231"/>
        <v/>
      </c>
      <c r="G187" s="64" t="str">
        <f t="shared" si="231"/>
        <v/>
      </c>
      <c r="H187" s="64" t="str">
        <f t="shared" si="231"/>
        <v/>
      </c>
      <c r="I187" s="64" t="str">
        <f t="shared" si="231"/>
        <v/>
      </c>
      <c r="J187" s="64" t="str">
        <f t="shared" si="231"/>
        <v/>
      </c>
      <c r="K187" s="64" t="str">
        <f t="shared" si="231"/>
        <v/>
      </c>
      <c r="L187" s="64" t="str">
        <f t="shared" si="231"/>
        <v/>
      </c>
      <c r="M187" s="64" t="str">
        <f t="shared" si="231"/>
        <v/>
      </c>
      <c r="N187" s="64" t="str">
        <f t="shared" si="231"/>
        <v/>
      </c>
      <c r="O187" s="64" t="str">
        <f t="shared" si="231"/>
        <v/>
      </c>
      <c r="P187" s="64" t="str">
        <f t="shared" si="231"/>
        <v/>
      </c>
      <c r="Q187" s="64" t="str">
        <f t="shared" si="231"/>
        <v/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 t="str">
        <f t="shared" ref="C188:Q188" si="233">IF(C51=0,"",C51*1000000/C105)</f>
        <v/>
      </c>
      <c r="D188" s="64" t="str">
        <f t="shared" si="233"/>
        <v/>
      </c>
      <c r="E188" s="64" t="str">
        <f t="shared" si="233"/>
        <v/>
      </c>
      <c r="F188" s="64" t="str">
        <f t="shared" si="233"/>
        <v/>
      </c>
      <c r="G188" s="64" t="str">
        <f t="shared" si="233"/>
        <v/>
      </c>
      <c r="H188" s="64" t="str">
        <f t="shared" si="233"/>
        <v/>
      </c>
      <c r="I188" s="64" t="str">
        <f t="shared" si="233"/>
        <v/>
      </c>
      <c r="J188" s="64" t="str">
        <f t="shared" si="233"/>
        <v/>
      </c>
      <c r="K188" s="64" t="str">
        <f t="shared" si="233"/>
        <v/>
      </c>
      <c r="L188" s="64" t="str">
        <f t="shared" si="233"/>
        <v/>
      </c>
      <c r="M188" s="64" t="str">
        <f t="shared" si="233"/>
        <v/>
      </c>
      <c r="N188" s="64" t="str">
        <f t="shared" si="233"/>
        <v/>
      </c>
      <c r="O188" s="64" t="str">
        <f t="shared" si="233"/>
        <v/>
      </c>
      <c r="P188" s="64" t="str">
        <f t="shared" si="233"/>
        <v/>
      </c>
      <c r="Q188" s="64" t="str">
        <f t="shared" si="233"/>
        <v/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 t="str">
        <f t="shared" si="235"/>
        <v/>
      </c>
      <c r="F189" s="64" t="str">
        <f t="shared" si="235"/>
        <v/>
      </c>
      <c r="G189" s="64" t="str">
        <f t="shared" si="235"/>
        <v/>
      </c>
      <c r="H189" s="64" t="str">
        <f t="shared" si="235"/>
        <v/>
      </c>
      <c r="I189" s="64">
        <f t="shared" si="235"/>
        <v>7307.1880499611707</v>
      </c>
      <c r="J189" s="64">
        <f t="shared" si="235"/>
        <v>7508.883903767538</v>
      </c>
      <c r="K189" s="64">
        <f t="shared" si="235"/>
        <v>7834.8867678256292</v>
      </c>
      <c r="L189" s="64">
        <f t="shared" si="235"/>
        <v>7856.7809481917811</v>
      </c>
      <c r="M189" s="64">
        <f t="shared" si="235"/>
        <v>7909.8528745986068</v>
      </c>
      <c r="N189" s="64">
        <f t="shared" si="235"/>
        <v>7954.8185651247586</v>
      </c>
      <c r="O189" s="64">
        <f t="shared" si="235"/>
        <v>8175.0006702647124</v>
      </c>
      <c r="P189" s="64">
        <f t="shared" si="235"/>
        <v>8227.7445680471883</v>
      </c>
      <c r="Q189" s="64">
        <f t="shared" si="235"/>
        <v>8251.2364010088804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10899.634866238779</v>
      </c>
      <c r="C190" s="63">
        <f t="shared" ref="C190:Q190" si="237">IF(C53=0,"",C53*1000000/C107)</f>
        <v>9977.2588397859963</v>
      </c>
      <c r="D190" s="63">
        <f t="shared" si="237"/>
        <v>10544.939844302902</v>
      </c>
      <c r="E190" s="63">
        <f t="shared" si="237"/>
        <v>11402.266288951841</v>
      </c>
      <c r="F190" s="63">
        <f t="shared" si="237"/>
        <v>9469.8328431020873</v>
      </c>
      <c r="G190" s="63">
        <f t="shared" si="237"/>
        <v>9449.2591557170817</v>
      </c>
      <c r="H190" s="63">
        <f t="shared" si="237"/>
        <v>7885.7142857142853</v>
      </c>
      <c r="I190" s="63">
        <f t="shared" si="237"/>
        <v>9316.167432231352</v>
      </c>
      <c r="J190" s="63">
        <f t="shared" si="237"/>
        <v>9793.6556821681552</v>
      </c>
      <c r="K190" s="63">
        <f t="shared" si="237"/>
        <v>6970.4779756326152</v>
      </c>
      <c r="L190" s="63">
        <f t="shared" si="237"/>
        <v>7898.3312548251088</v>
      </c>
      <c r="M190" s="63">
        <f t="shared" si="237"/>
        <v>7001.0958236941433</v>
      </c>
      <c r="N190" s="63">
        <f t="shared" si="237"/>
        <v>6964.9779880412643</v>
      </c>
      <c r="O190" s="63">
        <f t="shared" si="237"/>
        <v>6304.9610087937617</v>
      </c>
      <c r="P190" s="63">
        <f t="shared" si="237"/>
        <v>5843.2934926958833</v>
      </c>
      <c r="Q190" s="63">
        <f t="shared" si="237"/>
        <v>5747.1264367816093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10899.634866238779</v>
      </c>
      <c r="C191" s="67">
        <f t="shared" ref="C191:Q191" si="239">IF(C54=0,"",C54*1000000/C108)</f>
        <v>9977.2588397859963</v>
      </c>
      <c r="D191" s="67">
        <f t="shared" si="239"/>
        <v>10544.939844302902</v>
      </c>
      <c r="E191" s="67">
        <f t="shared" si="239"/>
        <v>11402.266288951841</v>
      </c>
      <c r="F191" s="67">
        <f t="shared" si="239"/>
        <v>9469.8328431020873</v>
      </c>
      <c r="G191" s="67">
        <f t="shared" si="239"/>
        <v>9449.2591557170817</v>
      </c>
      <c r="H191" s="67">
        <f t="shared" si="239"/>
        <v>7885.7142857142853</v>
      </c>
      <c r="I191" s="67">
        <f t="shared" si="239"/>
        <v>9316.167432231352</v>
      </c>
      <c r="J191" s="67">
        <f t="shared" si="239"/>
        <v>9793.6556821681552</v>
      </c>
      <c r="K191" s="67">
        <f t="shared" si="239"/>
        <v>6970.4779756326152</v>
      </c>
      <c r="L191" s="67">
        <f t="shared" si="239"/>
        <v>7898.3312548251088</v>
      </c>
      <c r="M191" s="67">
        <f t="shared" si="239"/>
        <v>7001.0958236941433</v>
      </c>
      <c r="N191" s="67">
        <f t="shared" si="239"/>
        <v>6964.9779880412643</v>
      </c>
      <c r="O191" s="67">
        <f t="shared" si="239"/>
        <v>6304.9610087937617</v>
      </c>
      <c r="P191" s="67">
        <f t="shared" si="239"/>
        <v>5843.2934926958833</v>
      </c>
      <c r="Q191" s="67">
        <f t="shared" si="239"/>
        <v>5747.1264367816093</v>
      </c>
    </row>
    <row r="192" spans="1:17" ht="11.45" customHeight="1" x14ac:dyDescent="0.25">
      <c r="A192" s="15" t="s">
        <v>22</v>
      </c>
      <c r="B192" s="60" t="str">
        <f t="shared" ref="B192" si="240">IF(B55=0,"",B55*1000000/B109)</f>
        <v/>
      </c>
      <c r="C192" s="60" t="str">
        <f t="shared" ref="C192:Q192" si="241">IF(C55=0,"",C55*1000000/C109)</f>
        <v/>
      </c>
      <c r="D192" s="60" t="str">
        <f t="shared" si="241"/>
        <v/>
      </c>
      <c r="E192" s="60" t="str">
        <f t="shared" si="241"/>
        <v/>
      </c>
      <c r="F192" s="60" t="str">
        <f t="shared" si="241"/>
        <v/>
      </c>
      <c r="G192" s="60" t="str">
        <f t="shared" si="241"/>
        <v/>
      </c>
      <c r="H192" s="60" t="str">
        <f t="shared" si="241"/>
        <v/>
      </c>
      <c r="I192" s="60" t="str">
        <f t="shared" si="241"/>
        <v/>
      </c>
      <c r="J192" s="60" t="str">
        <f t="shared" si="241"/>
        <v/>
      </c>
      <c r="K192" s="60" t="str">
        <f t="shared" si="241"/>
        <v/>
      </c>
      <c r="L192" s="60" t="str">
        <f t="shared" si="241"/>
        <v/>
      </c>
      <c r="M192" s="60" t="str">
        <f t="shared" si="241"/>
        <v/>
      </c>
      <c r="N192" s="60" t="str">
        <f t="shared" si="241"/>
        <v/>
      </c>
      <c r="O192" s="60" t="str">
        <f t="shared" si="241"/>
        <v/>
      </c>
      <c r="P192" s="60" t="str">
        <f t="shared" si="241"/>
        <v/>
      </c>
      <c r="Q192" s="60" t="str">
        <f t="shared" si="241"/>
        <v/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16496.043614908565</v>
      </c>
      <c r="C195" s="66">
        <f t="shared" ref="C195:Q195" si="243">IF(C4=0,"",C4*1000000/C85)</f>
        <v>16321.229335955522</v>
      </c>
      <c r="D195" s="66">
        <f t="shared" si="243"/>
        <v>16439.715843453552</v>
      </c>
      <c r="E195" s="66">
        <f t="shared" si="243"/>
        <v>16044.992383405523</v>
      </c>
      <c r="F195" s="66">
        <f t="shared" si="243"/>
        <v>15732.174632101198</v>
      </c>
      <c r="G195" s="66">
        <f t="shared" si="243"/>
        <v>15549.172423608428</v>
      </c>
      <c r="H195" s="66">
        <f t="shared" si="243"/>
        <v>15413.128907519143</v>
      </c>
      <c r="I195" s="66">
        <f t="shared" si="243"/>
        <v>14802.531279400686</v>
      </c>
      <c r="J195" s="66">
        <f t="shared" si="243"/>
        <v>14741.024530131843</v>
      </c>
      <c r="K195" s="66">
        <f t="shared" si="243"/>
        <v>14660.268981241452</v>
      </c>
      <c r="L195" s="66">
        <f t="shared" si="243"/>
        <v>14469.61629223019</v>
      </c>
      <c r="M195" s="66">
        <f t="shared" si="243"/>
        <v>14425.397166658626</v>
      </c>
      <c r="N195" s="66">
        <f t="shared" si="243"/>
        <v>14342.096202542276</v>
      </c>
      <c r="O195" s="66">
        <f t="shared" si="243"/>
        <v>14300.458673958725</v>
      </c>
      <c r="P195" s="66">
        <f t="shared" si="243"/>
        <v>14428.354196882619</v>
      </c>
      <c r="Q195" s="66">
        <f t="shared" si="243"/>
        <v>14634.873197823725</v>
      </c>
    </row>
    <row r="196" spans="1:17" ht="11.45" customHeight="1" x14ac:dyDescent="0.25">
      <c r="A196" s="23" t="s">
        <v>30</v>
      </c>
      <c r="B196" s="65">
        <f t="shared" si="242"/>
        <v>3407.9789214063644</v>
      </c>
      <c r="C196" s="65">
        <f t="shared" ref="C196:Q196" si="244">IF(C5=0,"",C5*1000000/C86)</f>
        <v>3461.4706265974664</v>
      </c>
      <c r="D196" s="65">
        <f t="shared" si="244"/>
        <v>3471.540719524342</v>
      </c>
      <c r="E196" s="65">
        <f t="shared" si="244"/>
        <v>3427.5338379822479</v>
      </c>
      <c r="F196" s="65">
        <f t="shared" si="244"/>
        <v>3426.1529662094408</v>
      </c>
      <c r="G196" s="65">
        <f t="shared" si="244"/>
        <v>3465.8036901076271</v>
      </c>
      <c r="H196" s="65">
        <f t="shared" si="244"/>
        <v>3467.7152110907614</v>
      </c>
      <c r="I196" s="65">
        <f t="shared" si="244"/>
        <v>3437.1901521188197</v>
      </c>
      <c r="J196" s="65">
        <f t="shared" si="244"/>
        <v>3358.1591695726743</v>
      </c>
      <c r="K196" s="65">
        <f t="shared" si="244"/>
        <v>3380.5231972705001</v>
      </c>
      <c r="L196" s="65">
        <f t="shared" si="244"/>
        <v>3509.7376140889378</v>
      </c>
      <c r="M196" s="65">
        <f t="shared" si="244"/>
        <v>3530.1502804269689</v>
      </c>
      <c r="N196" s="65">
        <f t="shared" si="244"/>
        <v>3467.3922776969821</v>
      </c>
      <c r="O196" s="65">
        <f t="shared" si="244"/>
        <v>3514.5756227671823</v>
      </c>
      <c r="P196" s="65">
        <f t="shared" si="244"/>
        <v>3472.6388172275188</v>
      </c>
      <c r="Q196" s="65">
        <f t="shared" si="244"/>
        <v>3546.5422632690202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14606.741573033707</v>
      </c>
      <c r="C197" s="63">
        <f t="shared" ref="C197:Q197" si="246">IF(C6=0,"",C6*1000000/C87)</f>
        <v>14282.194744866443</v>
      </c>
      <c r="D197" s="63">
        <f t="shared" si="246"/>
        <v>14254.82056310018</v>
      </c>
      <c r="E197" s="63">
        <f t="shared" si="246"/>
        <v>13718.962912519297</v>
      </c>
      <c r="F197" s="63">
        <f t="shared" si="246"/>
        <v>13705.405292669991</v>
      </c>
      <c r="G197" s="63">
        <f t="shared" si="246"/>
        <v>13516.024937066009</v>
      </c>
      <c r="H197" s="63">
        <f t="shared" si="246"/>
        <v>13406.802611645149</v>
      </c>
      <c r="I197" s="63">
        <f t="shared" si="246"/>
        <v>12897.385480950805</v>
      </c>
      <c r="J197" s="63">
        <f t="shared" si="246"/>
        <v>12964.553782605853</v>
      </c>
      <c r="K197" s="63">
        <f t="shared" si="246"/>
        <v>13029.202786512169</v>
      </c>
      <c r="L197" s="63">
        <f t="shared" si="246"/>
        <v>12752.565643291286</v>
      </c>
      <c r="M197" s="63">
        <f t="shared" si="246"/>
        <v>12633.360364364946</v>
      </c>
      <c r="N197" s="63">
        <f t="shared" si="246"/>
        <v>12517.45996862215</v>
      </c>
      <c r="O197" s="63">
        <f t="shared" si="246"/>
        <v>12477.096584885558</v>
      </c>
      <c r="P197" s="63">
        <f t="shared" si="246"/>
        <v>12655.931103889008</v>
      </c>
      <c r="Q197" s="63">
        <f t="shared" si="246"/>
        <v>12709.114713805546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13088.014718507175</v>
      </c>
      <c r="C198" s="64">
        <f t="shared" ref="C198:Q198" si="248">IF(C7=0,"",C7*1000000/C88)</f>
        <v>12780.559714673971</v>
      </c>
      <c r="D198" s="64">
        <f t="shared" si="248"/>
        <v>12835.723705397688</v>
      </c>
      <c r="E198" s="64">
        <f t="shared" si="248"/>
        <v>12452.376971716991</v>
      </c>
      <c r="F198" s="64">
        <f t="shared" si="248"/>
        <v>12593.66783954638</v>
      </c>
      <c r="G198" s="64">
        <f t="shared" si="248"/>
        <v>12519.18681238707</v>
      </c>
      <c r="H198" s="64">
        <f t="shared" si="248"/>
        <v>12503.793362096974</v>
      </c>
      <c r="I198" s="64">
        <f t="shared" si="248"/>
        <v>12114.114155825731</v>
      </c>
      <c r="J198" s="64">
        <f t="shared" si="248"/>
        <v>12232.960816191446</v>
      </c>
      <c r="K198" s="64">
        <f t="shared" si="248"/>
        <v>12327.058703013499</v>
      </c>
      <c r="L198" s="64">
        <f t="shared" si="248"/>
        <v>12123.064338290222</v>
      </c>
      <c r="M198" s="64">
        <f t="shared" si="248"/>
        <v>12064.596077663531</v>
      </c>
      <c r="N198" s="64">
        <f t="shared" si="248"/>
        <v>12058.292884695933</v>
      </c>
      <c r="O198" s="64">
        <f t="shared" si="248"/>
        <v>12098.087931331218</v>
      </c>
      <c r="P198" s="64">
        <f t="shared" si="248"/>
        <v>12306.432391433178</v>
      </c>
      <c r="Q198" s="64">
        <f t="shared" si="248"/>
        <v>12329.75610416475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26604.683723793307</v>
      </c>
      <c r="C199" s="64">
        <f t="shared" ref="C199:Q199" si="250">IF(C8=0,"",C8*1000000/C89)</f>
        <v>25561.639224504561</v>
      </c>
      <c r="D199" s="64">
        <f t="shared" si="250"/>
        <v>25133.137956432805</v>
      </c>
      <c r="E199" s="64">
        <f t="shared" si="250"/>
        <v>23846.640746136742</v>
      </c>
      <c r="F199" s="64">
        <f t="shared" si="250"/>
        <v>23633.220749063839</v>
      </c>
      <c r="G199" s="64">
        <f t="shared" si="250"/>
        <v>23223.765161083207</v>
      </c>
      <c r="H199" s="64">
        <f t="shared" si="250"/>
        <v>22896.090608679217</v>
      </c>
      <c r="I199" s="64">
        <f t="shared" si="250"/>
        <v>21155.783451637319</v>
      </c>
      <c r="J199" s="64">
        <f t="shared" si="250"/>
        <v>20294.825199147574</v>
      </c>
      <c r="K199" s="64">
        <f t="shared" si="250"/>
        <v>19692.605959841032</v>
      </c>
      <c r="L199" s="64">
        <f t="shared" si="250"/>
        <v>18426.688375374179</v>
      </c>
      <c r="M199" s="64">
        <f t="shared" si="250"/>
        <v>17624.393085421423</v>
      </c>
      <c r="N199" s="64">
        <f t="shared" si="250"/>
        <v>16491.295241293679</v>
      </c>
      <c r="O199" s="64">
        <f t="shared" si="250"/>
        <v>15660.870541719069</v>
      </c>
      <c r="P199" s="64">
        <f t="shared" si="250"/>
        <v>15354.772420888727</v>
      </c>
      <c r="Q199" s="64">
        <f t="shared" si="250"/>
        <v>15383.873486868893</v>
      </c>
    </row>
    <row r="200" spans="1:17" ht="11.45" customHeight="1" x14ac:dyDescent="0.25">
      <c r="A200" s="62" t="s">
        <v>57</v>
      </c>
      <c r="B200" s="64" t="str">
        <f t="shared" ref="B200" si="251">IF(B9=0,"",B9*1000000/B90)</f>
        <v/>
      </c>
      <c r="C200" s="64" t="str">
        <f t="shared" ref="C200:Q200" si="252">IF(C9=0,"",C9*1000000/C90)</f>
        <v/>
      </c>
      <c r="D200" s="64" t="str">
        <f t="shared" si="252"/>
        <v/>
      </c>
      <c r="E200" s="64" t="str">
        <f t="shared" si="252"/>
        <v/>
      </c>
      <c r="F200" s="64" t="str">
        <f t="shared" si="252"/>
        <v/>
      </c>
      <c r="G200" s="64" t="str">
        <f t="shared" si="252"/>
        <v/>
      </c>
      <c r="H200" s="64" t="str">
        <f t="shared" si="252"/>
        <v/>
      </c>
      <c r="I200" s="64" t="str">
        <f t="shared" si="252"/>
        <v/>
      </c>
      <c r="J200" s="64" t="str">
        <f t="shared" si="252"/>
        <v/>
      </c>
      <c r="K200" s="64" t="str">
        <f t="shared" si="252"/>
        <v/>
      </c>
      <c r="L200" s="64" t="str">
        <f t="shared" si="252"/>
        <v/>
      </c>
      <c r="M200" s="64" t="str">
        <f t="shared" si="252"/>
        <v/>
      </c>
      <c r="N200" s="64" t="str">
        <f t="shared" si="252"/>
        <v/>
      </c>
      <c r="O200" s="64" t="str">
        <f t="shared" si="252"/>
        <v/>
      </c>
      <c r="P200" s="64" t="str">
        <f t="shared" si="252"/>
        <v/>
      </c>
      <c r="Q200" s="64" t="str">
        <f t="shared" si="252"/>
        <v/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 t="str">
        <f t="shared" si="254"/>
        <v/>
      </c>
      <c r="E201" s="64" t="str">
        <f t="shared" si="254"/>
        <v/>
      </c>
      <c r="F201" s="64" t="str">
        <f t="shared" si="254"/>
        <v/>
      </c>
      <c r="G201" s="64" t="str">
        <f t="shared" si="254"/>
        <v/>
      </c>
      <c r="H201" s="64" t="str">
        <f t="shared" si="254"/>
        <v/>
      </c>
      <c r="I201" s="64" t="str">
        <f t="shared" si="254"/>
        <v/>
      </c>
      <c r="J201" s="64" t="str">
        <f t="shared" si="254"/>
        <v/>
      </c>
      <c r="K201" s="64" t="str">
        <f t="shared" si="254"/>
        <v/>
      </c>
      <c r="L201" s="64" t="str">
        <f t="shared" si="254"/>
        <v/>
      </c>
      <c r="M201" s="64" t="str">
        <f t="shared" si="254"/>
        <v/>
      </c>
      <c r="N201" s="64" t="str">
        <f t="shared" si="254"/>
        <v/>
      </c>
      <c r="O201" s="64" t="str">
        <f t="shared" si="254"/>
        <v/>
      </c>
      <c r="P201" s="64" t="str">
        <f t="shared" si="254"/>
        <v/>
      </c>
      <c r="Q201" s="64" t="str">
        <f t="shared" si="254"/>
        <v/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 t="str">
        <f t="shared" si="256"/>
        <v/>
      </c>
      <c r="O202" s="64" t="str">
        <f t="shared" si="256"/>
        <v/>
      </c>
      <c r="P202" s="64">
        <f t="shared" si="256"/>
        <v>11273.929762104717</v>
      </c>
      <c r="Q202" s="64">
        <f t="shared" si="256"/>
        <v>11321.429510094742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 t="str">
        <f t="shared" si="258"/>
        <v/>
      </c>
      <c r="K203" s="64" t="str">
        <f t="shared" si="258"/>
        <v/>
      </c>
      <c r="L203" s="64" t="str">
        <f t="shared" si="258"/>
        <v/>
      </c>
      <c r="M203" s="64" t="str">
        <f t="shared" si="258"/>
        <v/>
      </c>
      <c r="N203" s="64" t="str">
        <f t="shared" si="258"/>
        <v/>
      </c>
      <c r="O203" s="64">
        <f t="shared" si="258"/>
        <v>10184.752722972391</v>
      </c>
      <c r="P203" s="64">
        <f t="shared" si="258"/>
        <v>10369.966179292231</v>
      </c>
      <c r="Q203" s="64">
        <f t="shared" si="258"/>
        <v>10420.492048698967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379789.75924042048</v>
      </c>
      <c r="C204" s="63">
        <f t="shared" ref="C204:Q204" si="260">IF(C13=0,"",C13*1000000/C94)</f>
        <v>386280.3862803863</v>
      </c>
      <c r="D204" s="63">
        <f t="shared" si="260"/>
        <v>400400.40040040039</v>
      </c>
      <c r="E204" s="63">
        <f t="shared" si="260"/>
        <v>390839.69465648854</v>
      </c>
      <c r="F204" s="63">
        <f t="shared" si="260"/>
        <v>387621.13160362613</v>
      </c>
      <c r="G204" s="63">
        <f t="shared" si="260"/>
        <v>391669.257071806</v>
      </c>
      <c r="H204" s="63">
        <f t="shared" si="260"/>
        <v>397392.11425023287</v>
      </c>
      <c r="I204" s="63">
        <f t="shared" si="260"/>
        <v>394896.7193195626</v>
      </c>
      <c r="J204" s="63">
        <f t="shared" si="260"/>
        <v>390946.50205761316</v>
      </c>
      <c r="K204" s="63">
        <f t="shared" si="260"/>
        <v>372052.22446263675</v>
      </c>
      <c r="L204" s="63">
        <f t="shared" si="260"/>
        <v>379077.28474875109</v>
      </c>
      <c r="M204" s="63">
        <f t="shared" si="260"/>
        <v>382739.0447900148</v>
      </c>
      <c r="N204" s="63">
        <f t="shared" si="260"/>
        <v>383805.24906451436</v>
      </c>
      <c r="O204" s="63">
        <f t="shared" si="260"/>
        <v>385123.54106118006</v>
      </c>
      <c r="P204" s="63">
        <f t="shared" si="260"/>
        <v>392877.70631744544</v>
      </c>
      <c r="Q204" s="63">
        <f t="shared" si="260"/>
        <v>401779.0079088831</v>
      </c>
    </row>
    <row r="205" spans="1:17" ht="11.45" customHeight="1" x14ac:dyDescent="0.25">
      <c r="A205" s="62" t="s">
        <v>59</v>
      </c>
      <c r="B205" s="67">
        <f t="shared" ref="B205" si="261">IF(B14=0,"",B14*1000000/B95)</f>
        <v>188276.93996710985</v>
      </c>
      <c r="C205" s="67">
        <f t="shared" ref="C205:Q205" si="262">IF(C14=0,"",C14*1000000/C95)</f>
        <v>188436.57263191987</v>
      </c>
      <c r="D205" s="67">
        <f t="shared" si="262"/>
        <v>188775.20266027929</v>
      </c>
      <c r="E205" s="67">
        <f t="shared" si="262"/>
        <v>188547.34397640935</v>
      </c>
      <c r="F205" s="67">
        <f t="shared" si="262"/>
        <v>188469.60656269736</v>
      </c>
      <c r="G205" s="67">
        <f t="shared" si="262"/>
        <v>188567.90165712193</v>
      </c>
      <c r="H205" s="67">
        <f t="shared" si="262"/>
        <v>188705.39720629223</v>
      </c>
      <c r="I205" s="67">
        <f t="shared" si="262"/>
        <v>188647.26508617145</v>
      </c>
      <c r="J205" s="67">
        <f t="shared" si="262"/>
        <v>188554.96814589025</v>
      </c>
      <c r="K205" s="67">
        <f t="shared" si="262"/>
        <v>188093.45948708561</v>
      </c>
      <c r="L205" s="67">
        <f t="shared" si="262"/>
        <v>188279.32256425681</v>
      </c>
      <c r="M205" s="67">
        <f t="shared" si="262"/>
        <v>188376.41247605195</v>
      </c>
      <c r="N205" s="67">
        <f t="shared" si="262"/>
        <v>188409.3381504397</v>
      </c>
      <c r="O205" s="67">
        <f t="shared" si="262"/>
        <v>188446.80892150075</v>
      </c>
      <c r="P205" s="67">
        <f t="shared" si="262"/>
        <v>188638.57623571935</v>
      </c>
      <c r="Q205" s="67">
        <f t="shared" si="262"/>
        <v>188852.81335780228</v>
      </c>
    </row>
    <row r="206" spans="1:17" ht="11.45" customHeight="1" x14ac:dyDescent="0.25">
      <c r="A206" s="62" t="s">
        <v>58</v>
      </c>
      <c r="B206" s="67">
        <f t="shared" ref="B206" si="263">IF(B15=0,"",B15*1000000/B96)</f>
        <v>390269.53797747928</v>
      </c>
      <c r="C206" s="67">
        <f t="shared" ref="C206:Q206" si="264">IF(C15=0,"",C15*1000000/C96)</f>
        <v>396755.28665237734</v>
      </c>
      <c r="D206" s="67">
        <f t="shared" si="264"/>
        <v>411237.74830291094</v>
      </c>
      <c r="E206" s="67">
        <f t="shared" si="264"/>
        <v>400346.40039497049</v>
      </c>
      <c r="F206" s="67">
        <f t="shared" si="264"/>
        <v>397076.59038913198</v>
      </c>
      <c r="G206" s="67">
        <f t="shared" si="264"/>
        <v>401186.5350346159</v>
      </c>
      <c r="H206" s="67">
        <f t="shared" si="264"/>
        <v>407371.60267100681</v>
      </c>
      <c r="I206" s="67">
        <f t="shared" si="264"/>
        <v>404468.37231322919</v>
      </c>
      <c r="J206" s="67">
        <f t="shared" si="264"/>
        <v>400110.10417979769</v>
      </c>
      <c r="K206" s="67">
        <f t="shared" si="264"/>
        <v>380083.26497077668</v>
      </c>
      <c r="L206" s="67">
        <f t="shared" si="264"/>
        <v>387646.57414177008</v>
      </c>
      <c r="M206" s="67">
        <f t="shared" si="264"/>
        <v>391435.40634541353</v>
      </c>
      <c r="N206" s="67">
        <f t="shared" si="264"/>
        <v>392360.85062491469</v>
      </c>
      <c r="O206" s="67">
        <f t="shared" si="264"/>
        <v>393771.73254352936</v>
      </c>
      <c r="P206" s="67">
        <f t="shared" si="264"/>
        <v>395978.98694998038</v>
      </c>
      <c r="Q206" s="67">
        <f t="shared" si="264"/>
        <v>404546.78807713359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 t="str">
        <f t="shared" ref="C207:Q207" si="266">IF(C16=0,"",C16*1000000/C97)</f>
        <v/>
      </c>
      <c r="D207" s="67" t="str">
        <f t="shared" si="266"/>
        <v/>
      </c>
      <c r="E207" s="67" t="str">
        <f t="shared" si="266"/>
        <v/>
      </c>
      <c r="F207" s="67" t="str">
        <f t="shared" si="266"/>
        <v/>
      </c>
      <c r="G207" s="67" t="str">
        <f t="shared" si="266"/>
        <v/>
      </c>
      <c r="H207" s="67" t="str">
        <f t="shared" si="266"/>
        <v/>
      </c>
      <c r="I207" s="67" t="str">
        <f t="shared" si="266"/>
        <v/>
      </c>
      <c r="J207" s="67" t="str">
        <f t="shared" si="266"/>
        <v/>
      </c>
      <c r="K207" s="67" t="str">
        <f t="shared" si="266"/>
        <v/>
      </c>
      <c r="L207" s="67" t="str">
        <f t="shared" si="266"/>
        <v/>
      </c>
      <c r="M207" s="67" t="str">
        <f t="shared" si="266"/>
        <v/>
      </c>
      <c r="N207" s="67" t="str">
        <f t="shared" si="266"/>
        <v/>
      </c>
      <c r="O207" s="67" t="str">
        <f t="shared" si="266"/>
        <v/>
      </c>
      <c r="P207" s="67" t="str">
        <f t="shared" si="266"/>
        <v/>
      </c>
      <c r="Q207" s="67" t="str">
        <f t="shared" si="266"/>
        <v/>
      </c>
    </row>
    <row r="208" spans="1:17" ht="11.45" customHeight="1" x14ac:dyDescent="0.25">
      <c r="A208" s="62" t="s">
        <v>56</v>
      </c>
      <c r="B208" s="67" t="str">
        <f t="shared" ref="B208" si="267">IF(B17=0,"",B17*1000000/B98)</f>
        <v/>
      </c>
      <c r="C208" s="67" t="str">
        <f t="shared" ref="C208:Q208" si="268">IF(C17=0,"",C17*1000000/C98)</f>
        <v/>
      </c>
      <c r="D208" s="67" t="str">
        <f t="shared" si="268"/>
        <v/>
      </c>
      <c r="E208" s="67" t="str">
        <f t="shared" si="268"/>
        <v/>
      </c>
      <c r="F208" s="67" t="str">
        <f t="shared" si="268"/>
        <v/>
      </c>
      <c r="G208" s="67" t="str">
        <f t="shared" si="268"/>
        <v/>
      </c>
      <c r="H208" s="67" t="str">
        <f t="shared" si="268"/>
        <v/>
      </c>
      <c r="I208" s="67" t="str">
        <f t="shared" si="268"/>
        <v/>
      </c>
      <c r="J208" s="67" t="str">
        <f t="shared" si="268"/>
        <v/>
      </c>
      <c r="K208" s="67" t="str">
        <f t="shared" si="268"/>
        <v/>
      </c>
      <c r="L208" s="67" t="str">
        <f t="shared" si="268"/>
        <v/>
      </c>
      <c r="M208" s="67" t="str">
        <f t="shared" si="268"/>
        <v/>
      </c>
      <c r="N208" s="67" t="str">
        <f t="shared" si="268"/>
        <v/>
      </c>
      <c r="O208" s="67" t="str">
        <f t="shared" si="268"/>
        <v/>
      </c>
      <c r="P208" s="67" t="str">
        <f t="shared" si="268"/>
        <v/>
      </c>
      <c r="Q208" s="67" t="str">
        <f t="shared" si="268"/>
        <v/>
      </c>
    </row>
    <row r="209" spans="1:17" ht="11.45" customHeight="1" x14ac:dyDescent="0.25">
      <c r="A209" s="62" t="s">
        <v>55</v>
      </c>
      <c r="B209" s="67" t="str">
        <f t="shared" ref="B209:B210" si="269">IF(B18=0,"",B18*1000000/B99)</f>
        <v/>
      </c>
      <c r="C209" s="67" t="str">
        <f t="shared" ref="C209:Q209" si="270">IF(C18=0,"",C18*1000000/C99)</f>
        <v/>
      </c>
      <c r="D209" s="67" t="str">
        <f t="shared" si="270"/>
        <v/>
      </c>
      <c r="E209" s="67" t="str">
        <f t="shared" si="270"/>
        <v/>
      </c>
      <c r="F209" s="67" t="str">
        <f t="shared" si="270"/>
        <v/>
      </c>
      <c r="G209" s="67" t="str">
        <f t="shared" si="270"/>
        <v/>
      </c>
      <c r="H209" s="67" t="str">
        <f t="shared" si="270"/>
        <v/>
      </c>
      <c r="I209" s="67" t="str">
        <f t="shared" si="270"/>
        <v/>
      </c>
      <c r="J209" s="67">
        <f t="shared" si="270"/>
        <v>324140.68149224337</v>
      </c>
      <c r="K209" s="67">
        <f t="shared" si="270"/>
        <v>327556.54204773885</v>
      </c>
      <c r="L209" s="67">
        <f t="shared" si="270"/>
        <v>333973.50001520885</v>
      </c>
      <c r="M209" s="67">
        <f t="shared" si="270"/>
        <v>337362.79422031518</v>
      </c>
      <c r="N209" s="67">
        <f t="shared" si="270"/>
        <v>340305.85741753812</v>
      </c>
      <c r="O209" s="67">
        <f t="shared" si="270"/>
        <v>342458.08268839389</v>
      </c>
      <c r="P209" s="67">
        <f t="shared" si="270"/>
        <v>342251.20568009821</v>
      </c>
      <c r="Q209" s="67">
        <f t="shared" si="270"/>
        <v>343467.53053332696</v>
      </c>
    </row>
    <row r="210" spans="1:17" ht="11.45" customHeight="1" x14ac:dyDescent="0.25">
      <c r="A210" s="25" t="s">
        <v>62</v>
      </c>
      <c r="B210" s="66">
        <f t="shared" si="269"/>
        <v>12718.843077068275</v>
      </c>
      <c r="C210" s="66">
        <f t="shared" ref="C210:Q210" si="271">IF(C19=0,"",C19*1000000/C100)</f>
        <v>12482.466591657805</v>
      </c>
      <c r="D210" s="66">
        <f t="shared" si="271"/>
        <v>12522.882670856763</v>
      </c>
      <c r="E210" s="66">
        <f t="shared" si="271"/>
        <v>13061.903088680563</v>
      </c>
      <c r="F210" s="66">
        <f t="shared" si="271"/>
        <v>10877.895145915894</v>
      </c>
      <c r="G210" s="66">
        <f t="shared" si="271"/>
        <v>13226.767482454903</v>
      </c>
      <c r="H210" s="66">
        <f t="shared" si="271"/>
        <v>11448.260942433579</v>
      </c>
      <c r="I210" s="66">
        <f t="shared" si="271"/>
        <v>12127.493008754407</v>
      </c>
      <c r="J210" s="66">
        <f t="shared" si="271"/>
        <v>12973.423118642633</v>
      </c>
      <c r="K210" s="66">
        <f t="shared" si="271"/>
        <v>9667.9652523044024</v>
      </c>
      <c r="L210" s="66">
        <f t="shared" si="271"/>
        <v>10781.025703216614</v>
      </c>
      <c r="M210" s="66">
        <f t="shared" si="271"/>
        <v>9584.6659150858777</v>
      </c>
      <c r="N210" s="66">
        <f t="shared" si="271"/>
        <v>9312.9668693014137</v>
      </c>
      <c r="O210" s="66">
        <f t="shared" si="271"/>
        <v>7086.797344583606</v>
      </c>
      <c r="P210" s="66">
        <f t="shared" si="271"/>
        <v>6447.1145531180373</v>
      </c>
      <c r="Q210" s="66">
        <f t="shared" si="271"/>
        <v>6681.8146962026904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1643.4860555517635</v>
      </c>
      <c r="C211" s="65">
        <f t="shared" ref="C211:Q211" si="273">IF(C20=0,"",C20*1000000/C101)</f>
        <v>1649.2272573667053</v>
      </c>
      <c r="D211" s="65">
        <f t="shared" si="273"/>
        <v>1696.1062654837121</v>
      </c>
      <c r="E211" s="65">
        <f t="shared" si="273"/>
        <v>1689.2407733349853</v>
      </c>
      <c r="F211" s="65">
        <f t="shared" si="273"/>
        <v>1610.0320656966887</v>
      </c>
      <c r="G211" s="65">
        <f t="shared" si="273"/>
        <v>1745.4840983862816</v>
      </c>
      <c r="H211" s="65">
        <f t="shared" si="273"/>
        <v>1675.1882486604948</v>
      </c>
      <c r="I211" s="65">
        <f t="shared" si="273"/>
        <v>1681.1965784297317</v>
      </c>
      <c r="J211" s="65">
        <f t="shared" si="273"/>
        <v>1754.3658575325189</v>
      </c>
      <c r="K211" s="65">
        <f t="shared" si="273"/>
        <v>1639.1410301143235</v>
      </c>
      <c r="L211" s="65">
        <f t="shared" si="273"/>
        <v>1648.1166836330058</v>
      </c>
      <c r="M211" s="65">
        <f t="shared" si="273"/>
        <v>1666.6397512276217</v>
      </c>
      <c r="N211" s="65">
        <f t="shared" si="273"/>
        <v>1682.1532378454485</v>
      </c>
      <c r="O211" s="65">
        <f t="shared" si="273"/>
        <v>1610.1584962275026</v>
      </c>
      <c r="P211" s="65">
        <f t="shared" si="273"/>
        <v>1594.0947619128499</v>
      </c>
      <c r="Q211" s="65">
        <f t="shared" si="273"/>
        <v>1586.9257137603593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1002.5908180067987</v>
      </c>
      <c r="C212" s="64">
        <f t="shared" ref="C212:Q212" si="275">IF(C21=0,"",C21*1000000/C102)</f>
        <v>1006.6532083034879</v>
      </c>
      <c r="D212" s="64">
        <f t="shared" si="275"/>
        <v>1032.6574167620111</v>
      </c>
      <c r="E212" s="64">
        <f t="shared" si="275"/>
        <v>1031.0755580896521</v>
      </c>
      <c r="F212" s="64">
        <f t="shared" si="275"/>
        <v>979.11712370841371</v>
      </c>
      <c r="G212" s="64">
        <f t="shared" si="275"/>
        <v>1052.3112061728461</v>
      </c>
      <c r="H212" s="64">
        <f t="shared" si="275"/>
        <v>1009.9301810106998</v>
      </c>
      <c r="I212" s="64">
        <f t="shared" si="275"/>
        <v>1011.6756251716524</v>
      </c>
      <c r="J212" s="64">
        <f t="shared" si="275"/>
        <v>1056.7593244025095</v>
      </c>
      <c r="K212" s="64">
        <f t="shared" si="275"/>
        <v>987.27100098625272</v>
      </c>
      <c r="L212" s="64">
        <f t="shared" si="275"/>
        <v>991.66756952969513</v>
      </c>
      <c r="M212" s="64">
        <f t="shared" si="275"/>
        <v>1002.4095369090062</v>
      </c>
      <c r="N212" s="64">
        <f t="shared" si="275"/>
        <v>1011.5762113263221</v>
      </c>
      <c r="O212" s="64">
        <f t="shared" si="275"/>
        <v>968.34114514726764</v>
      </c>
      <c r="P212" s="64">
        <f t="shared" si="275"/>
        <v>958.41060794064094</v>
      </c>
      <c r="Q212" s="64">
        <f t="shared" si="275"/>
        <v>954.04497725625652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1704.2690144191438</v>
      </c>
      <c r="C213" s="64">
        <f t="shared" ref="C213:Q213" si="277">IF(C22=0,"",C22*1000000/C103)</f>
        <v>1711.1745293937265</v>
      </c>
      <c r="D213" s="64">
        <f t="shared" si="277"/>
        <v>1755.3781725195072</v>
      </c>
      <c r="E213" s="64">
        <f t="shared" si="277"/>
        <v>1752.6892263691218</v>
      </c>
      <c r="F213" s="64">
        <f t="shared" si="277"/>
        <v>1664.3669036794736</v>
      </c>
      <c r="G213" s="64">
        <f t="shared" si="277"/>
        <v>1788.7869607382104</v>
      </c>
      <c r="H213" s="64">
        <f t="shared" si="277"/>
        <v>1716.744940518279</v>
      </c>
      <c r="I213" s="64">
        <f t="shared" si="277"/>
        <v>1719.7119599109205</v>
      </c>
      <c r="J213" s="64">
        <f t="shared" si="277"/>
        <v>1796.3481611154091</v>
      </c>
      <c r="K213" s="64">
        <f t="shared" si="277"/>
        <v>1678.2273940634018</v>
      </c>
      <c r="L213" s="64">
        <f t="shared" si="277"/>
        <v>1685.7009669345912</v>
      </c>
      <c r="M213" s="64">
        <f t="shared" si="277"/>
        <v>1703.9608610306257</v>
      </c>
      <c r="N213" s="64">
        <f t="shared" si="277"/>
        <v>1719.5429697973489</v>
      </c>
      <c r="O213" s="64">
        <f t="shared" si="277"/>
        <v>1646.0491951667257</v>
      </c>
      <c r="P213" s="64">
        <f t="shared" si="277"/>
        <v>1629.1686227997884</v>
      </c>
      <c r="Q213" s="64">
        <f t="shared" si="277"/>
        <v>1621.7476401115714</v>
      </c>
    </row>
    <row r="214" spans="1:17" ht="11.45" customHeight="1" x14ac:dyDescent="0.25">
      <c r="A214" s="62" t="s">
        <v>57</v>
      </c>
      <c r="B214" s="64" t="str">
        <f t="shared" ref="B214" si="278">IF(B23=0,"",B23*1000000/B104)</f>
        <v/>
      </c>
      <c r="C214" s="64" t="str">
        <f t="shared" ref="C214:Q214" si="279">IF(C23=0,"",C23*1000000/C104)</f>
        <v/>
      </c>
      <c r="D214" s="64" t="str">
        <f t="shared" si="279"/>
        <v/>
      </c>
      <c r="E214" s="64" t="str">
        <f t="shared" si="279"/>
        <v/>
      </c>
      <c r="F214" s="64" t="str">
        <f t="shared" si="279"/>
        <v/>
      </c>
      <c r="G214" s="64" t="str">
        <f t="shared" si="279"/>
        <v/>
      </c>
      <c r="H214" s="64" t="str">
        <f t="shared" si="279"/>
        <v/>
      </c>
      <c r="I214" s="64" t="str">
        <f t="shared" si="279"/>
        <v/>
      </c>
      <c r="J214" s="64" t="str">
        <f t="shared" si="279"/>
        <v/>
      </c>
      <c r="K214" s="64" t="str">
        <f t="shared" si="279"/>
        <v/>
      </c>
      <c r="L214" s="64" t="str">
        <f t="shared" si="279"/>
        <v/>
      </c>
      <c r="M214" s="64" t="str">
        <f t="shared" si="279"/>
        <v/>
      </c>
      <c r="N214" s="64" t="str">
        <f t="shared" si="279"/>
        <v/>
      </c>
      <c r="O214" s="64" t="str">
        <f t="shared" si="279"/>
        <v/>
      </c>
      <c r="P214" s="64" t="str">
        <f t="shared" si="279"/>
        <v/>
      </c>
      <c r="Q214" s="64" t="str">
        <f t="shared" si="279"/>
        <v/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 t="str">
        <f t="shared" ref="C215:Q215" si="281">IF(C24=0,"",C24*1000000/C105)</f>
        <v/>
      </c>
      <c r="D215" s="64" t="str">
        <f t="shared" si="281"/>
        <v/>
      </c>
      <c r="E215" s="64" t="str">
        <f t="shared" si="281"/>
        <v/>
      </c>
      <c r="F215" s="64" t="str">
        <f t="shared" si="281"/>
        <v/>
      </c>
      <c r="G215" s="64" t="str">
        <f t="shared" si="281"/>
        <v/>
      </c>
      <c r="H215" s="64" t="str">
        <f t="shared" si="281"/>
        <v/>
      </c>
      <c r="I215" s="64" t="str">
        <f t="shared" si="281"/>
        <v/>
      </c>
      <c r="J215" s="64" t="str">
        <f t="shared" si="281"/>
        <v/>
      </c>
      <c r="K215" s="64" t="str">
        <f t="shared" si="281"/>
        <v/>
      </c>
      <c r="L215" s="64" t="str">
        <f t="shared" si="281"/>
        <v/>
      </c>
      <c r="M215" s="64" t="str">
        <f t="shared" si="281"/>
        <v/>
      </c>
      <c r="N215" s="64" t="str">
        <f t="shared" si="281"/>
        <v/>
      </c>
      <c r="O215" s="64" t="str">
        <f t="shared" si="281"/>
        <v/>
      </c>
      <c r="P215" s="64" t="str">
        <f t="shared" si="281"/>
        <v/>
      </c>
      <c r="Q215" s="64" t="str">
        <f t="shared" si="281"/>
        <v/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 t="str">
        <f t="shared" si="283"/>
        <v/>
      </c>
      <c r="F216" s="64" t="str">
        <f t="shared" si="283"/>
        <v/>
      </c>
      <c r="G216" s="64" t="str">
        <f t="shared" si="283"/>
        <v/>
      </c>
      <c r="H216" s="64" t="str">
        <f t="shared" si="283"/>
        <v/>
      </c>
      <c r="I216" s="64">
        <f t="shared" si="283"/>
        <v>886.02252572228076</v>
      </c>
      <c r="J216" s="64">
        <f t="shared" si="283"/>
        <v>905.53418020250126</v>
      </c>
      <c r="K216" s="64">
        <f t="shared" si="283"/>
        <v>936.85141158488261</v>
      </c>
      <c r="L216" s="64">
        <f t="shared" si="283"/>
        <v>938.94521270073187</v>
      </c>
      <c r="M216" s="64">
        <f t="shared" si="283"/>
        <v>944.01579428400271</v>
      </c>
      <c r="N216" s="64">
        <f t="shared" si="283"/>
        <v>948.30656899629196</v>
      </c>
      <c r="O216" s="64">
        <f t="shared" si="283"/>
        <v>969.24768772123468</v>
      </c>
      <c r="P216" s="64">
        <f t="shared" si="283"/>
        <v>974.2472227428683</v>
      </c>
      <c r="Q216" s="64">
        <f t="shared" si="283"/>
        <v>976.471922416947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94221.567905778429</v>
      </c>
      <c r="C217" s="63">
        <f t="shared" ref="C217:Q217" si="285">IF(C26=0,"",C26*1000000/C107)</f>
        <v>86022.939450520134</v>
      </c>
      <c r="D217" s="63">
        <f t="shared" si="285"/>
        <v>91012.031139419676</v>
      </c>
      <c r="E217" s="63">
        <f t="shared" si="285"/>
        <v>97025.495750708214</v>
      </c>
      <c r="F217" s="63">
        <f t="shared" si="285"/>
        <v>79058.756008321972</v>
      </c>
      <c r="G217" s="63">
        <f t="shared" si="285"/>
        <v>76824.154319261957</v>
      </c>
      <c r="H217" s="63">
        <f t="shared" si="285"/>
        <v>65428.571428571428</v>
      </c>
      <c r="I217" s="63">
        <f t="shared" si="285"/>
        <v>76599.598887235552</v>
      </c>
      <c r="J217" s="63">
        <f t="shared" si="285"/>
        <v>79827.533107483832</v>
      </c>
      <c r="K217" s="63">
        <f t="shared" si="285"/>
        <v>55295.220243673852</v>
      </c>
      <c r="L217" s="63">
        <f t="shared" si="285"/>
        <v>63305.421937169667</v>
      </c>
      <c r="M217" s="63">
        <f t="shared" si="285"/>
        <v>56191.403871910385</v>
      </c>
      <c r="N217" s="63">
        <f t="shared" si="285"/>
        <v>57822.458768644457</v>
      </c>
      <c r="O217" s="63">
        <f t="shared" si="285"/>
        <v>51269.288203086115</v>
      </c>
      <c r="P217" s="63">
        <f t="shared" si="285"/>
        <v>46569.278441788403</v>
      </c>
      <c r="Q217" s="63">
        <f t="shared" si="285"/>
        <v>48452.696728558796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94221.567905778429</v>
      </c>
      <c r="C218" s="61">
        <f t="shared" ref="C218:Q218" si="287">IF(C27=0,"",C27*1000000/C108)</f>
        <v>86022.939450520134</v>
      </c>
      <c r="D218" s="61">
        <f t="shared" si="287"/>
        <v>91012.031139419676</v>
      </c>
      <c r="E218" s="61">
        <f t="shared" si="287"/>
        <v>97025.495750708214</v>
      </c>
      <c r="F218" s="61">
        <f t="shared" si="287"/>
        <v>79058.756008321972</v>
      </c>
      <c r="G218" s="61">
        <f t="shared" si="287"/>
        <v>76824.154319261957</v>
      </c>
      <c r="H218" s="61">
        <f t="shared" si="287"/>
        <v>65428.571428571428</v>
      </c>
      <c r="I218" s="61">
        <f t="shared" si="287"/>
        <v>76599.598887235552</v>
      </c>
      <c r="J218" s="61">
        <f t="shared" si="287"/>
        <v>79827.533107483832</v>
      </c>
      <c r="K218" s="61">
        <f t="shared" si="287"/>
        <v>55295.220243673852</v>
      </c>
      <c r="L218" s="61">
        <f t="shared" si="287"/>
        <v>63305.421937169667</v>
      </c>
      <c r="M218" s="61">
        <f t="shared" si="287"/>
        <v>56191.403871910385</v>
      </c>
      <c r="N218" s="61">
        <f t="shared" si="287"/>
        <v>57822.458768644457</v>
      </c>
      <c r="O218" s="61">
        <f t="shared" si="287"/>
        <v>51269.288203086115</v>
      </c>
      <c r="P218" s="61">
        <f t="shared" si="287"/>
        <v>46569.278441788403</v>
      </c>
      <c r="Q218" s="61">
        <f t="shared" si="287"/>
        <v>48452.696728558796</v>
      </c>
    </row>
    <row r="219" spans="1:17" ht="11.45" customHeight="1" x14ac:dyDescent="0.25">
      <c r="A219" s="15" t="s">
        <v>22</v>
      </c>
      <c r="B219" s="60" t="str">
        <f t="shared" ref="B219" si="288">IF(B28=0,"",B28*1000000/B109)</f>
        <v/>
      </c>
      <c r="C219" s="60" t="str">
        <f t="shared" ref="C219:Q219" si="289">IF(C28=0,"",C28*1000000/C109)</f>
        <v/>
      </c>
      <c r="D219" s="60" t="str">
        <f t="shared" si="289"/>
        <v/>
      </c>
      <c r="E219" s="60" t="str">
        <f t="shared" si="289"/>
        <v/>
      </c>
      <c r="F219" s="60" t="str">
        <f t="shared" si="289"/>
        <v/>
      </c>
      <c r="G219" s="60" t="str">
        <f t="shared" si="289"/>
        <v/>
      </c>
      <c r="H219" s="60" t="str">
        <f t="shared" si="289"/>
        <v/>
      </c>
      <c r="I219" s="60" t="str">
        <f t="shared" si="289"/>
        <v/>
      </c>
      <c r="J219" s="60" t="str">
        <f t="shared" si="289"/>
        <v/>
      </c>
      <c r="K219" s="60" t="str">
        <f t="shared" si="289"/>
        <v/>
      </c>
      <c r="L219" s="60" t="str">
        <f t="shared" si="289"/>
        <v/>
      </c>
      <c r="M219" s="60" t="str">
        <f t="shared" si="289"/>
        <v/>
      </c>
      <c r="N219" s="60" t="str">
        <f t="shared" si="289"/>
        <v/>
      </c>
      <c r="O219" s="60" t="str">
        <f t="shared" si="289"/>
        <v/>
      </c>
      <c r="P219" s="60" t="str">
        <f t="shared" si="289"/>
        <v/>
      </c>
      <c r="Q219" s="60" t="str">
        <f t="shared" si="289"/>
        <v/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2.8565704116150489E-2</v>
      </c>
      <c r="C223" s="54">
        <f t="shared" si="291"/>
        <v>2.7393177902971411E-2</v>
      </c>
      <c r="D223" s="54">
        <f t="shared" si="291"/>
        <v>2.5703015876985116E-2</v>
      </c>
      <c r="E223" s="54">
        <f t="shared" si="291"/>
        <v>2.5536593290291849E-2</v>
      </c>
      <c r="F223" s="54">
        <f t="shared" si="291"/>
        <v>2.3709976918571324E-2</v>
      </c>
      <c r="G223" s="54">
        <f t="shared" si="291"/>
        <v>2.2573175540991929E-2</v>
      </c>
      <c r="H223" s="54">
        <f t="shared" si="291"/>
        <v>2.1799771261203062E-2</v>
      </c>
      <c r="I223" s="54">
        <f t="shared" si="291"/>
        <v>2.1011183085438347E-2</v>
      </c>
      <c r="J223" s="54">
        <f t="shared" si="291"/>
        <v>2.008768769226113E-2</v>
      </c>
      <c r="K223" s="54">
        <f t="shared" si="291"/>
        <v>1.9429699772974995E-2</v>
      </c>
      <c r="L223" s="54">
        <f t="shared" si="291"/>
        <v>1.9493008627140269E-2</v>
      </c>
      <c r="M223" s="54">
        <f t="shared" si="291"/>
        <v>1.89944371814251E-2</v>
      </c>
      <c r="N223" s="54">
        <f t="shared" si="291"/>
        <v>1.9106329804865305E-2</v>
      </c>
      <c r="O223" s="54">
        <f t="shared" si="291"/>
        <v>1.8962458791005839E-2</v>
      </c>
      <c r="P223" s="54">
        <f t="shared" si="291"/>
        <v>1.8858158371119031E-2</v>
      </c>
      <c r="Q223" s="54">
        <f t="shared" si="291"/>
        <v>1.7943365885353918E-2</v>
      </c>
    </row>
    <row r="224" spans="1:17" ht="11.45" customHeight="1" x14ac:dyDescent="0.25">
      <c r="A224" s="51" t="s">
        <v>29</v>
      </c>
      <c r="B224" s="50">
        <f t="shared" ref="B224:Q224" si="292">IF(B6=0,0,B6/B$4)</f>
        <v>0.75469995098546072</v>
      </c>
      <c r="C224" s="50">
        <f t="shared" si="292"/>
        <v>0.75395877681940204</v>
      </c>
      <c r="D224" s="50">
        <f t="shared" si="292"/>
        <v>0.7537014405479926</v>
      </c>
      <c r="E224" s="50">
        <f t="shared" si="292"/>
        <v>0.74475564232878255</v>
      </c>
      <c r="F224" s="50">
        <f t="shared" si="292"/>
        <v>0.7689955661257829</v>
      </c>
      <c r="G224" s="50">
        <f t="shared" si="292"/>
        <v>0.77419946491802616</v>
      </c>
      <c r="H224" s="50">
        <f t="shared" si="292"/>
        <v>0.77882183816783201</v>
      </c>
      <c r="I224" s="50">
        <f t="shared" si="292"/>
        <v>0.78615768631017824</v>
      </c>
      <c r="J224" s="50">
        <f t="shared" si="292"/>
        <v>0.79583273951546596</v>
      </c>
      <c r="K224" s="50">
        <f t="shared" si="292"/>
        <v>0.80780635437998294</v>
      </c>
      <c r="L224" s="50">
        <f t="shared" si="292"/>
        <v>0.80458849083447459</v>
      </c>
      <c r="M224" s="50">
        <f t="shared" si="292"/>
        <v>0.80188425096249394</v>
      </c>
      <c r="N224" s="50">
        <f t="shared" si="292"/>
        <v>0.79783239063405709</v>
      </c>
      <c r="O224" s="50">
        <f t="shared" si="292"/>
        <v>0.79928940538257687</v>
      </c>
      <c r="P224" s="50">
        <f t="shared" si="292"/>
        <v>0.80268007441377465</v>
      </c>
      <c r="Q224" s="50">
        <f t="shared" si="292"/>
        <v>0.79829997073226922</v>
      </c>
    </row>
    <row r="225" spans="1:17" ht="11.45" customHeight="1" x14ac:dyDescent="0.25">
      <c r="A225" s="53" t="s">
        <v>59</v>
      </c>
      <c r="B225" s="52">
        <f t="shared" ref="B225:Q225" si="293">IF(B7=0,0,B7/B$4)</f>
        <v>0.60024953942907233</v>
      </c>
      <c r="C225" s="52">
        <f t="shared" si="293"/>
        <v>0.59541901334122616</v>
      </c>
      <c r="D225" s="52">
        <f t="shared" si="293"/>
        <v>0.6003518781422581</v>
      </c>
      <c r="E225" s="52">
        <f t="shared" si="293"/>
        <v>0.6008532138465732</v>
      </c>
      <c r="F225" s="52">
        <f t="shared" si="293"/>
        <v>0.63545733600352072</v>
      </c>
      <c r="G225" s="52">
        <f t="shared" si="293"/>
        <v>0.65032220570929899</v>
      </c>
      <c r="H225" s="52">
        <f t="shared" si="293"/>
        <v>0.66324923936926938</v>
      </c>
      <c r="I225" s="52">
        <f t="shared" si="293"/>
        <v>0.6744454600375136</v>
      </c>
      <c r="J225" s="52">
        <f t="shared" si="293"/>
        <v>0.68277935300061565</v>
      </c>
      <c r="K225" s="52">
        <f t="shared" si="293"/>
        <v>0.69141684620898691</v>
      </c>
      <c r="L225" s="52">
        <f t="shared" si="293"/>
        <v>0.68848911861957951</v>
      </c>
      <c r="M225" s="52">
        <f t="shared" si="293"/>
        <v>0.6874435910782235</v>
      </c>
      <c r="N225" s="52">
        <f t="shared" si="293"/>
        <v>0.68895868498255441</v>
      </c>
      <c r="O225" s="52">
        <f t="shared" si="293"/>
        <v>0.69254933037422839</v>
      </c>
      <c r="P225" s="52">
        <f t="shared" si="293"/>
        <v>0.69098396969549591</v>
      </c>
      <c r="Q225" s="52">
        <f t="shared" si="293"/>
        <v>0.6782110078403436</v>
      </c>
    </row>
    <row r="226" spans="1:17" ht="11.45" customHeight="1" x14ac:dyDescent="0.25">
      <c r="A226" s="53" t="s">
        <v>58</v>
      </c>
      <c r="B226" s="52">
        <f t="shared" ref="B226:Q226" si="294">IF(B8=0,0,B8/B$4)</f>
        <v>0.15445041155638842</v>
      </c>
      <c r="C226" s="52">
        <f t="shared" si="294"/>
        <v>0.15853976347817592</v>
      </c>
      <c r="D226" s="52">
        <f t="shared" si="294"/>
        <v>0.15334956240573444</v>
      </c>
      <c r="E226" s="52">
        <f t="shared" si="294"/>
        <v>0.14390242848220933</v>
      </c>
      <c r="F226" s="52">
        <f t="shared" si="294"/>
        <v>0.13353823012226212</v>
      </c>
      <c r="G226" s="52">
        <f t="shared" si="294"/>
        <v>0.12387725920872721</v>
      </c>
      <c r="H226" s="52">
        <f t="shared" si="294"/>
        <v>0.11557259879856258</v>
      </c>
      <c r="I226" s="52">
        <f t="shared" si="294"/>
        <v>0.11171222627266471</v>
      </c>
      <c r="J226" s="52">
        <f t="shared" si="294"/>
        <v>0.11305338651485022</v>
      </c>
      <c r="K226" s="52">
        <f t="shared" si="294"/>
        <v>0.11638950817099609</v>
      </c>
      <c r="L226" s="52">
        <f t="shared" si="294"/>
        <v>0.11609937221489516</v>
      </c>
      <c r="M226" s="52">
        <f t="shared" si="294"/>
        <v>0.11444065988427038</v>
      </c>
      <c r="N226" s="52">
        <f t="shared" si="294"/>
        <v>0.10887370565150269</v>
      </c>
      <c r="O226" s="52">
        <f t="shared" si="294"/>
        <v>0.10673182602903472</v>
      </c>
      <c r="P226" s="52">
        <f t="shared" si="294"/>
        <v>0.11167399258079959</v>
      </c>
      <c r="Q226" s="52">
        <f t="shared" si="294"/>
        <v>0.12005663582121494</v>
      </c>
    </row>
    <row r="227" spans="1:17" ht="11.45" customHeight="1" x14ac:dyDescent="0.25">
      <c r="A227" s="53" t="s">
        <v>57</v>
      </c>
      <c r="B227" s="52">
        <f t="shared" ref="B227:Q227" si="295">IF(B9=0,0,B9/B$4)</f>
        <v>0</v>
      </c>
      <c r="C227" s="52">
        <f t="shared" si="295"/>
        <v>0</v>
      </c>
      <c r="D227" s="52">
        <f t="shared" si="295"/>
        <v>0</v>
      </c>
      <c r="E227" s="52">
        <f t="shared" si="295"/>
        <v>0</v>
      </c>
      <c r="F227" s="52">
        <f t="shared" si="295"/>
        <v>0</v>
      </c>
      <c r="G227" s="52">
        <f t="shared" si="295"/>
        <v>0</v>
      </c>
      <c r="H227" s="52">
        <f t="shared" si="295"/>
        <v>0</v>
      </c>
      <c r="I227" s="52">
        <f t="shared" si="295"/>
        <v>0</v>
      </c>
      <c r="J227" s="52">
        <f t="shared" si="295"/>
        <v>0</v>
      </c>
      <c r="K227" s="52">
        <f t="shared" si="295"/>
        <v>0</v>
      </c>
      <c r="L227" s="52">
        <f t="shared" si="295"/>
        <v>0</v>
      </c>
      <c r="M227" s="52">
        <f t="shared" si="295"/>
        <v>0</v>
      </c>
      <c r="N227" s="52">
        <f t="shared" si="295"/>
        <v>0</v>
      </c>
      <c r="O227" s="52">
        <f t="shared" si="295"/>
        <v>0</v>
      </c>
      <c r="P227" s="52">
        <f t="shared" si="295"/>
        <v>0</v>
      </c>
      <c r="Q227" s="52">
        <f t="shared" si="295"/>
        <v>0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0</v>
      </c>
      <c r="E228" s="52">
        <f t="shared" si="296"/>
        <v>0</v>
      </c>
      <c r="F228" s="52">
        <f t="shared" si="296"/>
        <v>0</v>
      </c>
      <c r="G228" s="52">
        <f t="shared" si="296"/>
        <v>0</v>
      </c>
      <c r="H228" s="52">
        <f t="shared" si="296"/>
        <v>0</v>
      </c>
      <c r="I228" s="52">
        <f t="shared" si="296"/>
        <v>0</v>
      </c>
      <c r="J228" s="52">
        <f t="shared" si="296"/>
        <v>0</v>
      </c>
      <c r="K228" s="52">
        <f t="shared" si="296"/>
        <v>0</v>
      </c>
      <c r="L228" s="52">
        <f t="shared" si="296"/>
        <v>0</v>
      </c>
      <c r="M228" s="52">
        <f t="shared" si="296"/>
        <v>0</v>
      </c>
      <c r="N228" s="52">
        <f t="shared" si="296"/>
        <v>0</v>
      </c>
      <c r="O228" s="52">
        <f t="shared" si="296"/>
        <v>0</v>
      </c>
      <c r="P228" s="52">
        <f t="shared" si="296"/>
        <v>0</v>
      </c>
      <c r="Q228" s="52">
        <f t="shared" si="296"/>
        <v>0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0</v>
      </c>
      <c r="O229" s="52">
        <f t="shared" si="297"/>
        <v>0</v>
      </c>
      <c r="P229" s="52">
        <f t="shared" si="297"/>
        <v>1.4943386316248745E-6</v>
      </c>
      <c r="Q229" s="52">
        <f t="shared" si="297"/>
        <v>1.4581642586598738E-6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0</v>
      </c>
      <c r="K230" s="52">
        <f t="shared" si="298"/>
        <v>0</v>
      </c>
      <c r="L230" s="52">
        <f t="shared" si="298"/>
        <v>0</v>
      </c>
      <c r="M230" s="52">
        <f t="shared" si="298"/>
        <v>0</v>
      </c>
      <c r="N230" s="52">
        <f t="shared" si="298"/>
        <v>0</v>
      </c>
      <c r="O230" s="52">
        <f t="shared" si="298"/>
        <v>8.2489793136994831E-6</v>
      </c>
      <c r="P230" s="52">
        <f t="shared" si="298"/>
        <v>2.0617798847453708E-5</v>
      </c>
      <c r="Q230" s="52">
        <f t="shared" si="298"/>
        <v>3.0868906452035749E-5</v>
      </c>
    </row>
    <row r="231" spans="1:17" ht="11.45" customHeight="1" x14ac:dyDescent="0.25">
      <c r="A231" s="51" t="s">
        <v>28</v>
      </c>
      <c r="B231" s="50">
        <f t="shared" ref="B231:Q231" si="299">IF(B13=0,0,B13/B$4)</f>
        <v>0.21673434489838872</v>
      </c>
      <c r="C231" s="50">
        <f t="shared" si="299"/>
        <v>0.2186480452776266</v>
      </c>
      <c r="D231" s="50">
        <f t="shared" si="299"/>
        <v>0.22059554357502223</v>
      </c>
      <c r="E231" s="50">
        <f t="shared" si="299"/>
        <v>0.22970776438092569</v>
      </c>
      <c r="F231" s="50">
        <f t="shared" si="299"/>
        <v>0.20729445695564583</v>
      </c>
      <c r="G231" s="50">
        <f t="shared" si="299"/>
        <v>0.20322735954098187</v>
      </c>
      <c r="H231" s="50">
        <f t="shared" si="299"/>
        <v>0.19937839057096499</v>
      </c>
      <c r="I231" s="50">
        <f t="shared" si="299"/>
        <v>0.19283113060438334</v>
      </c>
      <c r="J231" s="50">
        <f t="shared" si="299"/>
        <v>0.18407957279227299</v>
      </c>
      <c r="K231" s="50">
        <f t="shared" si="299"/>
        <v>0.17276394584704194</v>
      </c>
      <c r="L231" s="50">
        <f t="shared" si="299"/>
        <v>0.17591850053838515</v>
      </c>
      <c r="M231" s="50">
        <f t="shared" si="299"/>
        <v>0.17912131185608091</v>
      </c>
      <c r="N231" s="50">
        <f t="shared" si="299"/>
        <v>0.18306127956107748</v>
      </c>
      <c r="O231" s="50">
        <f t="shared" si="299"/>
        <v>0.18174813582641727</v>
      </c>
      <c r="P231" s="50">
        <f t="shared" si="299"/>
        <v>0.17846176721510637</v>
      </c>
      <c r="Q231" s="50">
        <f t="shared" si="299"/>
        <v>0.18375666338237681</v>
      </c>
    </row>
    <row r="232" spans="1:17" ht="11.45" customHeight="1" x14ac:dyDescent="0.25">
      <c r="A232" s="53" t="s">
        <v>59</v>
      </c>
      <c r="B232" s="52">
        <f t="shared" ref="B232:Q232" si="300">IF(B14=0,0,B14/B$4)</f>
        <v>5.5744018966218363E-3</v>
      </c>
      <c r="C232" s="52">
        <f t="shared" si="300"/>
        <v>5.3632711448125025E-3</v>
      </c>
      <c r="D232" s="52">
        <f t="shared" si="300"/>
        <v>5.0665611607267303E-3</v>
      </c>
      <c r="E232" s="52">
        <f t="shared" si="300"/>
        <v>4.9739734086898524E-3</v>
      </c>
      <c r="F232" s="52">
        <f t="shared" si="300"/>
        <v>4.5685178935753971E-3</v>
      </c>
      <c r="G232" s="52">
        <f t="shared" si="300"/>
        <v>4.3796750569097638E-3</v>
      </c>
      <c r="H232" s="52">
        <f t="shared" si="300"/>
        <v>4.3208557991372236E-3</v>
      </c>
      <c r="I232" s="52">
        <f t="shared" si="300"/>
        <v>4.0854242693467106E-3</v>
      </c>
      <c r="J232" s="52">
        <f t="shared" si="300"/>
        <v>3.8362709350909397E-3</v>
      </c>
      <c r="K232" s="52">
        <f t="shared" si="300"/>
        <v>3.6466342029835602E-3</v>
      </c>
      <c r="L232" s="52">
        <f t="shared" si="300"/>
        <v>3.7486706602724825E-3</v>
      </c>
      <c r="M232" s="52">
        <f t="shared" si="300"/>
        <v>3.7688223458533627E-3</v>
      </c>
      <c r="N232" s="52">
        <f t="shared" si="300"/>
        <v>3.7632955964335859E-3</v>
      </c>
      <c r="O232" s="52">
        <f t="shared" si="300"/>
        <v>3.7394230213353054E-3</v>
      </c>
      <c r="P232" s="52">
        <f t="shared" si="300"/>
        <v>1.2751884932257474E-3</v>
      </c>
      <c r="Q232" s="52">
        <f t="shared" si="300"/>
        <v>1.0945639864036309E-3</v>
      </c>
    </row>
    <row r="233" spans="1:17" ht="11.45" customHeight="1" x14ac:dyDescent="0.25">
      <c r="A233" s="53" t="s">
        <v>58</v>
      </c>
      <c r="B233" s="52">
        <f t="shared" ref="B233:Q233" si="301">IF(B15=0,0,B15/B$4)</f>
        <v>0.21115994300176688</v>
      </c>
      <c r="C233" s="52">
        <f t="shared" si="301"/>
        <v>0.21328477413281408</v>
      </c>
      <c r="D233" s="52">
        <f t="shared" si="301"/>
        <v>0.21552898241429549</v>
      </c>
      <c r="E233" s="52">
        <f t="shared" si="301"/>
        <v>0.22473379097223584</v>
      </c>
      <c r="F233" s="52">
        <f t="shared" si="301"/>
        <v>0.20272593906207043</v>
      </c>
      <c r="G233" s="52">
        <f t="shared" si="301"/>
        <v>0.19884768448407211</v>
      </c>
      <c r="H233" s="52">
        <f t="shared" si="301"/>
        <v>0.19505753477182775</v>
      </c>
      <c r="I233" s="52">
        <f t="shared" si="301"/>
        <v>0.18874570633503662</v>
      </c>
      <c r="J233" s="52">
        <f t="shared" si="301"/>
        <v>0.18019843894126197</v>
      </c>
      <c r="K233" s="52">
        <f t="shared" si="301"/>
        <v>0.16907321126804423</v>
      </c>
      <c r="L233" s="52">
        <f t="shared" si="301"/>
        <v>0.17212428560110318</v>
      </c>
      <c r="M233" s="52">
        <f t="shared" si="301"/>
        <v>0.17530688428402527</v>
      </c>
      <c r="N233" s="52">
        <f t="shared" si="301"/>
        <v>0.1792523646176665</v>
      </c>
      <c r="O233" s="52">
        <f t="shared" si="301"/>
        <v>0.17796248472086065</v>
      </c>
      <c r="P233" s="52">
        <f t="shared" si="301"/>
        <v>0.17714121395474441</v>
      </c>
      <c r="Q233" s="52">
        <f t="shared" si="301"/>
        <v>0.18257362433607244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0</v>
      </c>
      <c r="D234" s="52">
        <f t="shared" si="302"/>
        <v>0</v>
      </c>
      <c r="E234" s="52">
        <f t="shared" si="302"/>
        <v>0</v>
      </c>
      <c r="F234" s="52">
        <f t="shared" si="302"/>
        <v>0</v>
      </c>
      <c r="G234" s="52">
        <f t="shared" si="302"/>
        <v>0</v>
      </c>
      <c r="H234" s="52">
        <f t="shared" si="302"/>
        <v>0</v>
      </c>
      <c r="I234" s="52">
        <f t="shared" si="302"/>
        <v>0</v>
      </c>
      <c r="J234" s="52">
        <f t="shared" si="302"/>
        <v>0</v>
      </c>
      <c r="K234" s="52">
        <f t="shared" si="302"/>
        <v>0</v>
      </c>
      <c r="L234" s="52">
        <f t="shared" si="302"/>
        <v>0</v>
      </c>
      <c r="M234" s="52">
        <f t="shared" si="302"/>
        <v>0</v>
      </c>
      <c r="N234" s="52">
        <f t="shared" si="302"/>
        <v>0</v>
      </c>
      <c r="O234" s="52">
        <f t="shared" si="302"/>
        <v>0</v>
      </c>
      <c r="P234" s="52">
        <f t="shared" si="302"/>
        <v>0</v>
      </c>
      <c r="Q234" s="52">
        <f t="shared" si="302"/>
        <v>0</v>
      </c>
    </row>
    <row r="235" spans="1:17" ht="11.45" customHeight="1" x14ac:dyDescent="0.25">
      <c r="A235" s="53" t="s">
        <v>56</v>
      </c>
      <c r="B235" s="52">
        <f t="shared" ref="B235:Q235" si="303">IF(B17=0,0,B17/B$4)</f>
        <v>0</v>
      </c>
      <c r="C235" s="52">
        <f t="shared" si="303"/>
        <v>0</v>
      </c>
      <c r="D235" s="52">
        <f t="shared" si="303"/>
        <v>0</v>
      </c>
      <c r="E235" s="52">
        <f t="shared" si="303"/>
        <v>0</v>
      </c>
      <c r="F235" s="52">
        <f t="shared" si="303"/>
        <v>0</v>
      </c>
      <c r="G235" s="52">
        <f t="shared" si="303"/>
        <v>0</v>
      </c>
      <c r="H235" s="52">
        <f t="shared" si="303"/>
        <v>0</v>
      </c>
      <c r="I235" s="52">
        <f t="shared" si="303"/>
        <v>0</v>
      </c>
      <c r="J235" s="52">
        <f t="shared" si="303"/>
        <v>0</v>
      </c>
      <c r="K235" s="52">
        <f t="shared" si="303"/>
        <v>0</v>
      </c>
      <c r="L235" s="52">
        <f t="shared" si="303"/>
        <v>0</v>
      </c>
      <c r="M235" s="52">
        <f t="shared" si="303"/>
        <v>0</v>
      </c>
      <c r="N235" s="52">
        <f t="shared" si="303"/>
        <v>0</v>
      </c>
      <c r="O235" s="52">
        <f t="shared" si="303"/>
        <v>0</v>
      </c>
      <c r="P235" s="52">
        <f t="shared" si="303"/>
        <v>0</v>
      </c>
      <c r="Q235" s="52">
        <f t="shared" si="303"/>
        <v>0</v>
      </c>
    </row>
    <row r="236" spans="1:17" ht="11.45" customHeight="1" x14ac:dyDescent="0.25">
      <c r="A236" s="53" t="s">
        <v>55</v>
      </c>
      <c r="B236" s="52">
        <f t="shared" ref="B236:Q236" si="304">IF(B18=0,0,B18/B$4)</f>
        <v>0</v>
      </c>
      <c r="C236" s="52">
        <f t="shared" si="304"/>
        <v>0</v>
      </c>
      <c r="D236" s="52">
        <f t="shared" si="304"/>
        <v>0</v>
      </c>
      <c r="E236" s="52">
        <f t="shared" si="304"/>
        <v>0</v>
      </c>
      <c r="F236" s="52">
        <f t="shared" si="304"/>
        <v>0</v>
      </c>
      <c r="G236" s="52">
        <f t="shared" si="304"/>
        <v>0</v>
      </c>
      <c r="H236" s="52">
        <f t="shared" si="304"/>
        <v>0</v>
      </c>
      <c r="I236" s="52">
        <f t="shared" si="304"/>
        <v>0</v>
      </c>
      <c r="J236" s="52">
        <f t="shared" si="304"/>
        <v>4.4862915920066454E-5</v>
      </c>
      <c r="K236" s="52">
        <f t="shared" si="304"/>
        <v>4.4100376014149594E-5</v>
      </c>
      <c r="L236" s="52">
        <f t="shared" si="304"/>
        <v>4.5544277009482087E-5</v>
      </c>
      <c r="M236" s="52">
        <f t="shared" si="304"/>
        <v>4.5605226202268879E-5</v>
      </c>
      <c r="N236" s="52">
        <f t="shared" si="304"/>
        <v>4.5619346977427237E-5</v>
      </c>
      <c r="O236" s="52">
        <f t="shared" si="304"/>
        <v>4.6228084221327082E-5</v>
      </c>
      <c r="P236" s="52">
        <f t="shared" si="304"/>
        <v>4.53647671362183E-5</v>
      </c>
      <c r="Q236" s="52">
        <f t="shared" si="304"/>
        <v>8.8475059900748379E-5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0.11375810913219625</v>
      </c>
      <c r="C238" s="54">
        <f t="shared" si="306"/>
        <v>0.11515938910475558</v>
      </c>
      <c r="D238" s="54">
        <f t="shared" si="306"/>
        <v>0.1190226086359446</v>
      </c>
      <c r="E238" s="54">
        <f t="shared" si="306"/>
        <v>0.11389850493061229</v>
      </c>
      <c r="F238" s="54">
        <f t="shared" si="306"/>
        <v>0.13029803645637331</v>
      </c>
      <c r="G238" s="54">
        <f t="shared" si="306"/>
        <v>0.1117853464181318</v>
      </c>
      <c r="H238" s="54">
        <f t="shared" si="306"/>
        <v>0.1238957017591527</v>
      </c>
      <c r="I238" s="54">
        <f t="shared" si="306"/>
        <v>0.1192973545971354</v>
      </c>
      <c r="J238" s="54">
        <f t="shared" si="306"/>
        <v>0.11579555742856476</v>
      </c>
      <c r="K238" s="54">
        <f t="shared" si="306"/>
        <v>0.14417390042033584</v>
      </c>
      <c r="L238" s="54">
        <f t="shared" si="306"/>
        <v>0.13022800972690779</v>
      </c>
      <c r="M238" s="54">
        <f t="shared" si="306"/>
        <v>0.1486345143037498</v>
      </c>
      <c r="N238" s="54">
        <f t="shared" si="306"/>
        <v>0.15607360137993206</v>
      </c>
      <c r="O238" s="54">
        <f t="shared" si="306"/>
        <v>0.20214811984156703</v>
      </c>
      <c r="P238" s="54">
        <f t="shared" si="306"/>
        <v>0.22057696139999897</v>
      </c>
      <c r="Q238" s="54">
        <f t="shared" si="306"/>
        <v>0.21168010856675323</v>
      </c>
    </row>
    <row r="239" spans="1:17" ht="11.45" customHeight="1" x14ac:dyDescent="0.25">
      <c r="A239" s="53" t="s">
        <v>59</v>
      </c>
      <c r="B239" s="52">
        <f t="shared" ref="B239:Q239" si="307">IF(B21=0,0,B21/B$19)</f>
        <v>6.0115147866137463E-3</v>
      </c>
      <c r="C239" s="52">
        <f t="shared" si="307"/>
        <v>6.1805450417087545E-3</v>
      </c>
      <c r="D239" s="52">
        <f t="shared" si="307"/>
        <v>5.9430727684664187E-3</v>
      </c>
      <c r="E239" s="52">
        <f t="shared" si="307"/>
        <v>6.1127023229959505E-3</v>
      </c>
      <c r="F239" s="52">
        <f t="shared" si="307"/>
        <v>6.2830058360851928E-3</v>
      </c>
      <c r="G239" s="52">
        <f t="shared" si="307"/>
        <v>3.9625187116832938E-3</v>
      </c>
      <c r="H239" s="52">
        <f t="shared" si="307"/>
        <v>4.3915651636289819E-3</v>
      </c>
      <c r="I239" s="52">
        <f t="shared" si="307"/>
        <v>3.9033287724451796E-3</v>
      </c>
      <c r="J239" s="52">
        <f t="shared" si="307"/>
        <v>3.9567433611402735E-3</v>
      </c>
      <c r="K239" s="52">
        <f t="shared" si="307"/>
        <v>4.9093788248537416E-3</v>
      </c>
      <c r="L239" s="52">
        <f t="shared" si="307"/>
        <v>4.2389932229581293E-3</v>
      </c>
      <c r="M239" s="52">
        <f t="shared" si="307"/>
        <v>4.7497318788241255E-3</v>
      </c>
      <c r="N239" s="52">
        <f t="shared" si="307"/>
        <v>4.9504659309932706E-3</v>
      </c>
      <c r="O239" s="52">
        <f t="shared" si="307"/>
        <v>6.4307724597514916E-3</v>
      </c>
      <c r="P239" s="52">
        <f t="shared" si="307"/>
        <v>6.9275696762912545E-3</v>
      </c>
      <c r="Q239" s="52">
        <f t="shared" si="307"/>
        <v>6.6302180830410604E-3</v>
      </c>
    </row>
    <row r="240" spans="1:17" ht="11.45" customHeight="1" x14ac:dyDescent="0.25">
      <c r="A240" s="53" t="s">
        <v>58</v>
      </c>
      <c r="B240" s="52">
        <f t="shared" ref="B240:Q240" si="308">IF(B22=0,0,B22/B$19)</f>
        <v>0.10774659434558249</v>
      </c>
      <c r="C240" s="52">
        <f t="shared" si="308"/>
        <v>0.10897884406304682</v>
      </c>
      <c r="D240" s="52">
        <f t="shared" si="308"/>
        <v>0.11307953586747818</v>
      </c>
      <c r="E240" s="52">
        <f t="shared" si="308"/>
        <v>0.10778580260761635</v>
      </c>
      <c r="F240" s="52">
        <f t="shared" si="308"/>
        <v>0.1240150306202881</v>
      </c>
      <c r="G240" s="52">
        <f t="shared" si="308"/>
        <v>0.10782282770644851</v>
      </c>
      <c r="H240" s="52">
        <f t="shared" si="308"/>
        <v>0.11950413659552371</v>
      </c>
      <c r="I240" s="52">
        <f t="shared" si="308"/>
        <v>0.11539270771255798</v>
      </c>
      <c r="J240" s="52">
        <f t="shared" si="308"/>
        <v>0.11183696064764433</v>
      </c>
      <c r="K240" s="52">
        <f t="shared" si="308"/>
        <v>0.13926197355981645</v>
      </c>
      <c r="L240" s="52">
        <f t="shared" si="308"/>
        <v>0.12598518597746558</v>
      </c>
      <c r="M240" s="52">
        <f t="shared" si="308"/>
        <v>0.14387955792352672</v>
      </c>
      <c r="N240" s="52">
        <f t="shared" si="308"/>
        <v>0.15111767885156907</v>
      </c>
      <c r="O240" s="52">
        <f t="shared" si="308"/>
        <v>0.19570983945861178</v>
      </c>
      <c r="P240" s="52">
        <f t="shared" si="308"/>
        <v>0.2136421735608684</v>
      </c>
      <c r="Q240" s="52">
        <f t="shared" si="308"/>
        <v>0.20504286701437033</v>
      </c>
    </row>
    <row r="241" spans="1:17" ht="11.45" customHeight="1" x14ac:dyDescent="0.25">
      <c r="A241" s="53" t="s">
        <v>57</v>
      </c>
      <c r="B241" s="52">
        <f t="shared" ref="B241:Q241" si="309">IF(B23=0,0,B23/B$19)</f>
        <v>0</v>
      </c>
      <c r="C241" s="52">
        <f t="shared" si="309"/>
        <v>0</v>
      </c>
      <c r="D241" s="52">
        <f t="shared" si="309"/>
        <v>0</v>
      </c>
      <c r="E241" s="52">
        <f t="shared" si="309"/>
        <v>0</v>
      </c>
      <c r="F241" s="52">
        <f t="shared" si="309"/>
        <v>0</v>
      </c>
      <c r="G241" s="52">
        <f t="shared" si="309"/>
        <v>0</v>
      </c>
      <c r="H241" s="52">
        <f t="shared" si="309"/>
        <v>0</v>
      </c>
      <c r="I241" s="52">
        <f t="shared" si="309"/>
        <v>0</v>
      </c>
      <c r="J241" s="52">
        <f t="shared" si="309"/>
        <v>0</v>
      </c>
      <c r="K241" s="52">
        <f t="shared" si="309"/>
        <v>0</v>
      </c>
      <c r="L241" s="52">
        <f t="shared" si="309"/>
        <v>0</v>
      </c>
      <c r="M241" s="52">
        <f t="shared" si="309"/>
        <v>0</v>
      </c>
      <c r="N241" s="52">
        <f t="shared" si="309"/>
        <v>0</v>
      </c>
      <c r="O241" s="52">
        <f t="shared" si="309"/>
        <v>0</v>
      </c>
      <c r="P241" s="52">
        <f t="shared" si="309"/>
        <v>0</v>
      </c>
      <c r="Q241" s="52">
        <f t="shared" si="309"/>
        <v>0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0</v>
      </c>
      <c r="D242" s="52">
        <f t="shared" si="310"/>
        <v>0</v>
      </c>
      <c r="E242" s="52">
        <f t="shared" si="310"/>
        <v>0</v>
      </c>
      <c r="F242" s="52">
        <f t="shared" si="310"/>
        <v>0</v>
      </c>
      <c r="G242" s="52">
        <f t="shared" si="310"/>
        <v>0</v>
      </c>
      <c r="H242" s="52">
        <f t="shared" si="310"/>
        <v>0</v>
      </c>
      <c r="I242" s="52">
        <f t="shared" si="310"/>
        <v>0</v>
      </c>
      <c r="J242" s="52">
        <f t="shared" si="310"/>
        <v>0</v>
      </c>
      <c r="K242" s="52">
        <f t="shared" si="310"/>
        <v>0</v>
      </c>
      <c r="L242" s="52">
        <f t="shared" si="310"/>
        <v>0</v>
      </c>
      <c r="M242" s="52">
        <f t="shared" si="310"/>
        <v>0</v>
      </c>
      <c r="N242" s="52">
        <f t="shared" si="310"/>
        <v>0</v>
      </c>
      <c r="O242" s="52">
        <f t="shared" si="310"/>
        <v>0</v>
      </c>
      <c r="P242" s="52">
        <f t="shared" si="310"/>
        <v>0</v>
      </c>
      <c r="Q242" s="52">
        <f t="shared" si="310"/>
        <v>0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0</v>
      </c>
      <c r="F243" s="52">
        <f t="shared" si="311"/>
        <v>0</v>
      </c>
      <c r="G243" s="52">
        <f t="shared" si="311"/>
        <v>0</v>
      </c>
      <c r="H243" s="52">
        <f t="shared" si="311"/>
        <v>0</v>
      </c>
      <c r="I243" s="52">
        <f t="shared" si="311"/>
        <v>2.6285034673227495E-7</v>
      </c>
      <c r="J243" s="52">
        <f t="shared" si="311"/>
        <v>3.7599325948979901E-7</v>
      </c>
      <c r="K243" s="52">
        <f t="shared" si="311"/>
        <v>3.7839726169406252E-7</v>
      </c>
      <c r="L243" s="52">
        <f t="shared" si="311"/>
        <v>6.4022416242638697E-7</v>
      </c>
      <c r="M243" s="52">
        <f t="shared" si="311"/>
        <v>7.6568112265612681E-7</v>
      </c>
      <c r="N243" s="52">
        <f t="shared" si="311"/>
        <v>7.6274549148772663E-7</v>
      </c>
      <c r="O243" s="52">
        <f t="shared" si="311"/>
        <v>7.8502682817517765E-7</v>
      </c>
      <c r="P243" s="52">
        <f t="shared" si="311"/>
        <v>6.4567337761474592E-7</v>
      </c>
      <c r="Q243" s="52">
        <f t="shared" si="311"/>
        <v>6.2883245246711517E-7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0.88624189086780381</v>
      </c>
      <c r="C244" s="50">
        <f t="shared" si="312"/>
        <v>0.88484061089524446</v>
      </c>
      <c r="D244" s="50">
        <f t="shared" si="312"/>
        <v>0.8809773913640554</v>
      </c>
      <c r="E244" s="50">
        <f t="shared" si="312"/>
        <v>0.88610149506938773</v>
      </c>
      <c r="F244" s="50">
        <f t="shared" si="312"/>
        <v>0.86970196354362661</v>
      </c>
      <c r="G244" s="50">
        <f t="shared" si="312"/>
        <v>0.88821465358186813</v>
      </c>
      <c r="H244" s="50">
        <f t="shared" si="312"/>
        <v>0.87610429824084723</v>
      </c>
      <c r="I244" s="50">
        <f t="shared" si="312"/>
        <v>0.88070264540286469</v>
      </c>
      <c r="J244" s="50">
        <f t="shared" si="312"/>
        <v>0.88420444257143516</v>
      </c>
      <c r="K244" s="50">
        <f t="shared" si="312"/>
        <v>0.85582609957966416</v>
      </c>
      <c r="L244" s="50">
        <f t="shared" si="312"/>
        <v>0.86977199027309227</v>
      </c>
      <c r="M244" s="50">
        <f t="shared" si="312"/>
        <v>0.85136548569625026</v>
      </c>
      <c r="N244" s="50">
        <f t="shared" si="312"/>
        <v>0.84392639862006791</v>
      </c>
      <c r="O244" s="50">
        <f t="shared" si="312"/>
        <v>0.79785188015843289</v>
      </c>
      <c r="P244" s="50">
        <f t="shared" si="312"/>
        <v>0.77942303860000106</v>
      </c>
      <c r="Q244" s="50">
        <f t="shared" si="312"/>
        <v>0.78831989143324677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0.88624189086780381</v>
      </c>
      <c r="C245" s="52">
        <f t="shared" si="313"/>
        <v>0.88484061089524446</v>
      </c>
      <c r="D245" s="52">
        <f t="shared" si="313"/>
        <v>0.8809773913640554</v>
      </c>
      <c r="E245" s="52">
        <f t="shared" si="313"/>
        <v>0.88610149506938773</v>
      </c>
      <c r="F245" s="52">
        <f t="shared" si="313"/>
        <v>0.86970196354362661</v>
      </c>
      <c r="G245" s="52">
        <f t="shared" si="313"/>
        <v>0.88821465358186813</v>
      </c>
      <c r="H245" s="52">
        <f t="shared" si="313"/>
        <v>0.87610429824084723</v>
      </c>
      <c r="I245" s="52">
        <f t="shared" si="313"/>
        <v>0.88070264540286469</v>
      </c>
      <c r="J245" s="52">
        <f t="shared" si="313"/>
        <v>0.88420444257143516</v>
      </c>
      <c r="K245" s="52">
        <f t="shared" si="313"/>
        <v>0.85582609957966416</v>
      </c>
      <c r="L245" s="52">
        <f t="shared" si="313"/>
        <v>0.86977199027309227</v>
      </c>
      <c r="M245" s="52">
        <f t="shared" si="313"/>
        <v>0.85136548569625026</v>
      </c>
      <c r="N245" s="52">
        <f t="shared" si="313"/>
        <v>0.84392639862006791</v>
      </c>
      <c r="O245" s="52">
        <f t="shared" si="313"/>
        <v>0.79785188015843289</v>
      </c>
      <c r="P245" s="52">
        <f t="shared" si="313"/>
        <v>0.77942303860000106</v>
      </c>
      <c r="Q245" s="52">
        <f t="shared" si="313"/>
        <v>0.78831989143324677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</v>
      </c>
      <c r="C246" s="46">
        <f t="shared" si="314"/>
        <v>0</v>
      </c>
      <c r="D246" s="46">
        <f t="shared" si="314"/>
        <v>0</v>
      </c>
      <c r="E246" s="46">
        <f t="shared" si="314"/>
        <v>0</v>
      </c>
      <c r="F246" s="46">
        <f t="shared" si="314"/>
        <v>0</v>
      </c>
      <c r="G246" s="46">
        <f t="shared" si="314"/>
        <v>0</v>
      </c>
      <c r="H246" s="46">
        <f t="shared" si="314"/>
        <v>0</v>
      </c>
      <c r="I246" s="46">
        <f t="shared" si="314"/>
        <v>0</v>
      </c>
      <c r="J246" s="46">
        <f t="shared" si="314"/>
        <v>0</v>
      </c>
      <c r="K246" s="46">
        <f t="shared" si="314"/>
        <v>0</v>
      </c>
      <c r="L246" s="46">
        <f t="shared" si="314"/>
        <v>0</v>
      </c>
      <c r="M246" s="46">
        <f t="shared" si="314"/>
        <v>0</v>
      </c>
      <c r="N246" s="46">
        <f t="shared" si="314"/>
        <v>0</v>
      </c>
      <c r="O246" s="46">
        <f t="shared" si="314"/>
        <v>0</v>
      </c>
      <c r="P246" s="46">
        <f t="shared" si="314"/>
        <v>0</v>
      </c>
      <c r="Q246" s="46">
        <f t="shared" si="314"/>
        <v>0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3.9111614229332667E-2</v>
      </c>
      <c r="C250" s="54">
        <f t="shared" si="316"/>
        <v>3.6850410162898618E-2</v>
      </c>
      <c r="D250" s="54">
        <f t="shared" si="316"/>
        <v>3.5353491851787426E-2</v>
      </c>
      <c r="E250" s="54">
        <f t="shared" si="316"/>
        <v>3.4395592808510775E-2</v>
      </c>
      <c r="F250" s="54">
        <f t="shared" si="316"/>
        <v>3.1469608959843132E-2</v>
      </c>
      <c r="G250" s="54">
        <f t="shared" si="316"/>
        <v>2.9640026309155881E-2</v>
      </c>
      <c r="H250" s="54">
        <f t="shared" si="316"/>
        <v>2.8417502091184967E-2</v>
      </c>
      <c r="I250" s="54">
        <f t="shared" si="316"/>
        <v>2.6381121741255106E-2</v>
      </c>
      <c r="J250" s="54">
        <f t="shared" si="316"/>
        <v>2.5203513082847722E-2</v>
      </c>
      <c r="K250" s="54">
        <f t="shared" si="316"/>
        <v>2.425929981721928E-2</v>
      </c>
      <c r="L250" s="54">
        <f t="shared" si="316"/>
        <v>2.35777041477792E-2</v>
      </c>
      <c r="M250" s="54">
        <f t="shared" si="316"/>
        <v>2.2970321494002445E-2</v>
      </c>
      <c r="N250" s="54">
        <f t="shared" si="316"/>
        <v>2.3702442716272212E-2</v>
      </c>
      <c r="O250" s="54">
        <f t="shared" si="316"/>
        <v>2.3565286152022809E-2</v>
      </c>
      <c r="P250" s="54">
        <f t="shared" si="316"/>
        <v>2.3737830326400446E-2</v>
      </c>
      <c r="Q250" s="54">
        <f t="shared" si="316"/>
        <v>2.2795994761811836E-2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0.91974291789475426</v>
      </c>
      <c r="C251" s="50">
        <f t="shared" si="317"/>
        <v>0.9223983065039757</v>
      </c>
      <c r="D251" s="50">
        <f t="shared" si="317"/>
        <v>0.92339802791321435</v>
      </c>
      <c r="E251" s="50">
        <f t="shared" si="317"/>
        <v>0.92350747621195717</v>
      </c>
      <c r="F251" s="50">
        <f t="shared" si="317"/>
        <v>0.93124668601462934</v>
      </c>
      <c r="G251" s="50">
        <f t="shared" si="317"/>
        <v>0.93434574605778364</v>
      </c>
      <c r="H251" s="50">
        <f t="shared" si="317"/>
        <v>0.93665402525858743</v>
      </c>
      <c r="I251" s="50">
        <f t="shared" si="317"/>
        <v>0.94123830391470131</v>
      </c>
      <c r="J251" s="50">
        <f t="shared" si="317"/>
        <v>0.9441746864783167</v>
      </c>
      <c r="K251" s="50">
        <f t="shared" si="317"/>
        <v>0.94750135898929888</v>
      </c>
      <c r="L251" s="50">
        <f t="shared" si="317"/>
        <v>0.9491315674292008</v>
      </c>
      <c r="M251" s="50">
        <f t="shared" si="317"/>
        <v>0.94954618060000828</v>
      </c>
      <c r="N251" s="50">
        <f t="shared" si="317"/>
        <v>0.94779321667863736</v>
      </c>
      <c r="O251" s="50">
        <f t="shared" si="317"/>
        <v>0.94827607317311235</v>
      </c>
      <c r="P251" s="50">
        <f t="shared" si="317"/>
        <v>0.94836853064811943</v>
      </c>
      <c r="Q251" s="50">
        <f t="shared" si="317"/>
        <v>0.94830433524842661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0.76264970510041696</v>
      </c>
      <c r="C252" s="52">
        <f t="shared" si="318"/>
        <v>0.76033165478900389</v>
      </c>
      <c r="D252" s="52">
        <f t="shared" si="318"/>
        <v>0.76663597473282574</v>
      </c>
      <c r="E252" s="52">
        <f t="shared" si="318"/>
        <v>0.77493450338834713</v>
      </c>
      <c r="F252" s="52">
        <f t="shared" si="318"/>
        <v>0.7971456906167238</v>
      </c>
      <c r="G252" s="52">
        <f t="shared" si="318"/>
        <v>0.81071998848559801</v>
      </c>
      <c r="H252" s="52">
        <f t="shared" si="318"/>
        <v>0.82199172622353156</v>
      </c>
      <c r="I252" s="52">
        <f t="shared" si="318"/>
        <v>0.83104538349789614</v>
      </c>
      <c r="J252" s="52">
        <f t="shared" si="318"/>
        <v>0.83367185260732035</v>
      </c>
      <c r="K252" s="52">
        <f t="shared" si="318"/>
        <v>0.83498226921796004</v>
      </c>
      <c r="L252" s="52">
        <f t="shared" si="318"/>
        <v>0.83624519743189019</v>
      </c>
      <c r="M252" s="52">
        <f t="shared" si="318"/>
        <v>0.8378848713828686</v>
      </c>
      <c r="N252" s="52">
        <f t="shared" si="318"/>
        <v>0.84135791594546272</v>
      </c>
      <c r="O252" s="52">
        <f t="shared" si="318"/>
        <v>0.84412238399610862</v>
      </c>
      <c r="P252" s="52">
        <f t="shared" si="318"/>
        <v>0.83969812399805732</v>
      </c>
      <c r="Q252" s="52">
        <f t="shared" si="318"/>
        <v>0.83055929301717335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0.15709321279433736</v>
      </c>
      <c r="C253" s="52">
        <f t="shared" si="319"/>
        <v>0.16206665171497184</v>
      </c>
      <c r="D253" s="52">
        <f t="shared" si="319"/>
        <v>0.15676205318038861</v>
      </c>
      <c r="E253" s="52">
        <f t="shared" si="319"/>
        <v>0.14857297282361009</v>
      </c>
      <c r="F253" s="52">
        <f t="shared" si="319"/>
        <v>0.13410099539790546</v>
      </c>
      <c r="G253" s="52">
        <f t="shared" si="319"/>
        <v>0.12362575757218562</v>
      </c>
      <c r="H253" s="52">
        <f t="shared" si="319"/>
        <v>0.11466229903505588</v>
      </c>
      <c r="I253" s="52">
        <f t="shared" si="319"/>
        <v>0.11019292041680515</v>
      </c>
      <c r="J253" s="52">
        <f t="shared" si="319"/>
        <v>0.11050283387099637</v>
      </c>
      <c r="K253" s="52">
        <f t="shared" si="319"/>
        <v>0.11251908977133872</v>
      </c>
      <c r="L253" s="52">
        <f t="shared" si="319"/>
        <v>0.11288636999731061</v>
      </c>
      <c r="M253" s="52">
        <f t="shared" si="319"/>
        <v>0.11166130921713976</v>
      </c>
      <c r="N253" s="52">
        <f t="shared" si="319"/>
        <v>0.10643530073317464</v>
      </c>
      <c r="O253" s="52">
        <f t="shared" si="319"/>
        <v>0.10414147476380135</v>
      </c>
      <c r="P253" s="52">
        <f t="shared" si="319"/>
        <v>0.1086381433481677</v>
      </c>
      <c r="Q253" s="52">
        <f t="shared" si="319"/>
        <v>0.11769745111004723</v>
      </c>
    </row>
    <row r="254" spans="1:17" ht="11.45" customHeight="1" x14ac:dyDescent="0.25">
      <c r="A254" s="53" t="s">
        <v>57</v>
      </c>
      <c r="B254" s="52">
        <f t="shared" ref="B254:Q254" si="320">IF(B36=0,0,B36/B$31)</f>
        <v>0</v>
      </c>
      <c r="C254" s="52">
        <f t="shared" si="320"/>
        <v>0</v>
      </c>
      <c r="D254" s="52">
        <f t="shared" si="320"/>
        <v>0</v>
      </c>
      <c r="E254" s="52">
        <f t="shared" si="320"/>
        <v>0</v>
      </c>
      <c r="F254" s="52">
        <f t="shared" si="320"/>
        <v>0</v>
      </c>
      <c r="G254" s="52">
        <f t="shared" si="320"/>
        <v>0</v>
      </c>
      <c r="H254" s="52">
        <f t="shared" si="320"/>
        <v>0</v>
      </c>
      <c r="I254" s="52">
        <f t="shared" si="320"/>
        <v>0</v>
      </c>
      <c r="J254" s="52">
        <f t="shared" si="320"/>
        <v>0</v>
      </c>
      <c r="K254" s="52">
        <f t="shared" si="320"/>
        <v>0</v>
      </c>
      <c r="L254" s="52">
        <f t="shared" si="320"/>
        <v>0</v>
      </c>
      <c r="M254" s="52">
        <f t="shared" si="320"/>
        <v>0</v>
      </c>
      <c r="N254" s="52">
        <f t="shared" si="320"/>
        <v>0</v>
      </c>
      <c r="O254" s="52">
        <f t="shared" si="320"/>
        <v>0</v>
      </c>
      <c r="P254" s="52">
        <f t="shared" si="320"/>
        <v>0</v>
      </c>
      <c r="Q254" s="52">
        <f t="shared" si="320"/>
        <v>0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0</v>
      </c>
      <c r="E255" s="52">
        <f t="shared" si="321"/>
        <v>0</v>
      </c>
      <c r="F255" s="52">
        <f t="shared" si="321"/>
        <v>0</v>
      </c>
      <c r="G255" s="52">
        <f t="shared" si="321"/>
        <v>0</v>
      </c>
      <c r="H255" s="52">
        <f t="shared" si="321"/>
        <v>0</v>
      </c>
      <c r="I255" s="52">
        <f t="shared" si="321"/>
        <v>0</v>
      </c>
      <c r="J255" s="52">
        <f t="shared" si="321"/>
        <v>0</v>
      </c>
      <c r="K255" s="52">
        <f t="shared" si="321"/>
        <v>0</v>
      </c>
      <c r="L255" s="52">
        <f t="shared" si="321"/>
        <v>0</v>
      </c>
      <c r="M255" s="52">
        <f t="shared" si="321"/>
        <v>0</v>
      </c>
      <c r="N255" s="52">
        <f t="shared" si="321"/>
        <v>0</v>
      </c>
      <c r="O255" s="52">
        <f t="shared" si="321"/>
        <v>0</v>
      </c>
      <c r="P255" s="52">
        <f t="shared" si="321"/>
        <v>0</v>
      </c>
      <c r="Q255" s="52">
        <f t="shared" si="321"/>
        <v>0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0</v>
      </c>
      <c r="O256" s="52">
        <f t="shared" si="322"/>
        <v>0</v>
      </c>
      <c r="P256" s="52">
        <f t="shared" si="322"/>
        <v>1.860150125107612E-6</v>
      </c>
      <c r="Q256" s="52">
        <f t="shared" si="322"/>
        <v>1.8249559710616294E-6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0</v>
      </c>
      <c r="K257" s="52">
        <f t="shared" si="323"/>
        <v>0</v>
      </c>
      <c r="L257" s="52">
        <f t="shared" si="323"/>
        <v>0</v>
      </c>
      <c r="M257" s="52">
        <f t="shared" si="323"/>
        <v>0</v>
      </c>
      <c r="N257" s="52">
        <f t="shared" si="323"/>
        <v>0</v>
      </c>
      <c r="O257" s="52">
        <f t="shared" si="323"/>
        <v>1.221441320235033E-5</v>
      </c>
      <c r="P257" s="52">
        <f t="shared" si="323"/>
        <v>3.0403151769324101E-5</v>
      </c>
      <c r="Q257" s="52">
        <f t="shared" si="323"/>
        <v>4.5766165234944971E-5</v>
      </c>
    </row>
    <row r="258" spans="1:17" ht="11.45" customHeight="1" x14ac:dyDescent="0.25">
      <c r="A258" s="51" t="s">
        <v>28</v>
      </c>
      <c r="B258" s="50">
        <f t="shared" ref="B258:Q258" si="324">IF(B40=0,0,B40/B$31)</f>
        <v>4.1145467875913146E-2</v>
      </c>
      <c r="C258" s="50">
        <f t="shared" si="324"/>
        <v>4.0751283333125644E-2</v>
      </c>
      <c r="D258" s="50">
        <f t="shared" si="324"/>
        <v>4.124848023499815E-2</v>
      </c>
      <c r="E258" s="50">
        <f t="shared" si="324"/>
        <v>4.2096930979532064E-2</v>
      </c>
      <c r="F258" s="50">
        <f t="shared" si="324"/>
        <v>3.7283705025527553E-2</v>
      </c>
      <c r="G258" s="50">
        <f t="shared" si="324"/>
        <v>3.6014227633060544E-2</v>
      </c>
      <c r="H258" s="50">
        <f t="shared" si="324"/>
        <v>3.4928472650227714E-2</v>
      </c>
      <c r="I258" s="50">
        <f t="shared" si="324"/>
        <v>3.2380574344043622E-2</v>
      </c>
      <c r="J258" s="50">
        <f t="shared" si="324"/>
        <v>3.062180043883549E-2</v>
      </c>
      <c r="K258" s="50">
        <f t="shared" si="324"/>
        <v>2.8239341193481819E-2</v>
      </c>
      <c r="L258" s="50">
        <f t="shared" si="324"/>
        <v>2.7290728423020019E-2</v>
      </c>
      <c r="M258" s="50">
        <f t="shared" si="324"/>
        <v>2.7483497905989324E-2</v>
      </c>
      <c r="N258" s="50">
        <f t="shared" si="324"/>
        <v>2.8504340605090453E-2</v>
      </c>
      <c r="O258" s="50">
        <f t="shared" si="324"/>
        <v>2.8158640674864781E-2</v>
      </c>
      <c r="P258" s="50">
        <f t="shared" si="324"/>
        <v>2.7893639025480168E-2</v>
      </c>
      <c r="Q258" s="50">
        <f t="shared" si="324"/>
        <v>2.8899669989761397E-2</v>
      </c>
    </row>
    <row r="259" spans="1:17" ht="11.45" customHeight="1" x14ac:dyDescent="0.25">
      <c r="A259" s="53" t="s">
        <v>59</v>
      </c>
      <c r="B259" s="52">
        <f t="shared" ref="B259:Q259" si="325">IF(B41=0,0,B41/B$31)</f>
        <v>1.3831747038032503E-3</v>
      </c>
      <c r="C259" s="52">
        <f t="shared" si="325"/>
        <v>1.3074428766047636E-3</v>
      </c>
      <c r="D259" s="52">
        <f t="shared" si="325"/>
        <v>1.2404195461024478E-3</v>
      </c>
      <c r="E259" s="52">
        <f t="shared" si="325"/>
        <v>1.1952550279054378E-3</v>
      </c>
      <c r="F259" s="52">
        <f t="shared" si="325"/>
        <v>1.079694243406853E-3</v>
      </c>
      <c r="G259" s="52">
        <f t="shared" si="325"/>
        <v>1.0228929487113973E-3</v>
      </c>
      <c r="H259" s="52">
        <f t="shared" si="325"/>
        <v>1.0019076401348989E-3</v>
      </c>
      <c r="I259" s="52">
        <f t="shared" si="325"/>
        <v>9.1360282200614339E-4</v>
      </c>
      <c r="J259" s="52">
        <f t="shared" si="325"/>
        <v>8.5731552022751546E-4</v>
      </c>
      <c r="K259" s="52">
        <f t="shared" si="325"/>
        <v>8.1080417954067674E-4</v>
      </c>
      <c r="L259" s="52">
        <f t="shared" si="325"/>
        <v>8.0525598000544642E-4</v>
      </c>
      <c r="M259" s="52">
        <f t="shared" si="325"/>
        <v>8.0829292180138593E-4</v>
      </c>
      <c r="N259" s="52">
        <f t="shared" si="325"/>
        <v>8.2603055635632749E-4</v>
      </c>
      <c r="O259" s="52">
        <f t="shared" si="325"/>
        <v>8.2154427169636561E-4</v>
      </c>
      <c r="P259" s="52">
        <f t="shared" si="325"/>
        <v>2.8380397135871894E-4</v>
      </c>
      <c r="Q259" s="52">
        <f t="shared" si="325"/>
        <v>2.458297225058546E-4</v>
      </c>
    </row>
    <row r="260" spans="1:17" ht="11.45" customHeight="1" x14ac:dyDescent="0.25">
      <c r="A260" s="53" t="s">
        <v>58</v>
      </c>
      <c r="B260" s="52">
        <f t="shared" ref="B260:Q260" si="326">IF(B42=0,0,B42/B$31)</f>
        <v>3.97622931721099E-2</v>
      </c>
      <c r="C260" s="52">
        <f t="shared" si="326"/>
        <v>3.9443840456520878E-2</v>
      </c>
      <c r="D260" s="52">
        <f t="shared" si="326"/>
        <v>4.0008060688895702E-2</v>
      </c>
      <c r="E260" s="52">
        <f t="shared" si="326"/>
        <v>4.0901675951626623E-2</v>
      </c>
      <c r="F260" s="52">
        <f t="shared" si="326"/>
        <v>3.6204010782120703E-2</v>
      </c>
      <c r="G260" s="52">
        <f t="shared" si="326"/>
        <v>3.4991334684349139E-2</v>
      </c>
      <c r="H260" s="52">
        <f t="shared" si="326"/>
        <v>3.3926565010092821E-2</v>
      </c>
      <c r="I260" s="52">
        <f t="shared" si="326"/>
        <v>3.1466971522037479E-2</v>
      </c>
      <c r="J260" s="52">
        <f t="shared" si="326"/>
        <v>2.9757076479178888E-2</v>
      </c>
      <c r="K260" s="52">
        <f t="shared" si="326"/>
        <v>2.7421384530354018E-2</v>
      </c>
      <c r="L260" s="52">
        <f t="shared" si="326"/>
        <v>2.647846621146677E-2</v>
      </c>
      <c r="M260" s="52">
        <f t="shared" si="326"/>
        <v>2.6668267365220027E-2</v>
      </c>
      <c r="N260" s="52">
        <f t="shared" si="326"/>
        <v>2.7671267769719371E-2</v>
      </c>
      <c r="O260" s="52">
        <f t="shared" si="326"/>
        <v>2.7329997078787166E-2</v>
      </c>
      <c r="P260" s="52">
        <f t="shared" si="326"/>
        <v>2.7602766156765143E-2</v>
      </c>
      <c r="Q260" s="52">
        <f t="shared" si="326"/>
        <v>2.8639961360561628E-2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0</v>
      </c>
      <c r="D261" s="52">
        <f t="shared" si="327"/>
        <v>0</v>
      </c>
      <c r="E261" s="52">
        <f t="shared" si="327"/>
        <v>0</v>
      </c>
      <c r="F261" s="52">
        <f t="shared" si="327"/>
        <v>0</v>
      </c>
      <c r="G261" s="52">
        <f t="shared" si="327"/>
        <v>0</v>
      </c>
      <c r="H261" s="52">
        <f t="shared" si="327"/>
        <v>0</v>
      </c>
      <c r="I261" s="52">
        <f t="shared" si="327"/>
        <v>0</v>
      </c>
      <c r="J261" s="52">
        <f t="shared" si="327"/>
        <v>0</v>
      </c>
      <c r="K261" s="52">
        <f t="shared" si="327"/>
        <v>0</v>
      </c>
      <c r="L261" s="52">
        <f t="shared" si="327"/>
        <v>0</v>
      </c>
      <c r="M261" s="52">
        <f t="shared" si="327"/>
        <v>0</v>
      </c>
      <c r="N261" s="52">
        <f t="shared" si="327"/>
        <v>0</v>
      </c>
      <c r="O261" s="52">
        <f t="shared" si="327"/>
        <v>0</v>
      </c>
      <c r="P261" s="52">
        <f t="shared" si="327"/>
        <v>0</v>
      </c>
      <c r="Q261" s="52">
        <f t="shared" si="327"/>
        <v>0</v>
      </c>
    </row>
    <row r="262" spans="1:17" ht="11.45" customHeight="1" x14ac:dyDescent="0.25">
      <c r="A262" s="53" t="s">
        <v>56</v>
      </c>
      <c r="B262" s="52">
        <f t="shared" ref="B262:Q262" si="328">IF(B44=0,0,B44/B$31)</f>
        <v>0</v>
      </c>
      <c r="C262" s="52">
        <f t="shared" si="328"/>
        <v>0</v>
      </c>
      <c r="D262" s="52">
        <f t="shared" si="328"/>
        <v>0</v>
      </c>
      <c r="E262" s="52">
        <f t="shared" si="328"/>
        <v>0</v>
      </c>
      <c r="F262" s="52">
        <f t="shared" si="328"/>
        <v>0</v>
      </c>
      <c r="G262" s="52">
        <f t="shared" si="328"/>
        <v>0</v>
      </c>
      <c r="H262" s="52">
        <f t="shared" si="328"/>
        <v>0</v>
      </c>
      <c r="I262" s="52">
        <f t="shared" si="328"/>
        <v>0</v>
      </c>
      <c r="J262" s="52">
        <f t="shared" si="328"/>
        <v>0</v>
      </c>
      <c r="K262" s="52">
        <f t="shared" si="328"/>
        <v>0</v>
      </c>
      <c r="L262" s="52">
        <f t="shared" si="328"/>
        <v>0</v>
      </c>
      <c r="M262" s="52">
        <f t="shared" si="328"/>
        <v>0</v>
      </c>
      <c r="N262" s="52">
        <f t="shared" si="328"/>
        <v>0</v>
      </c>
      <c r="O262" s="52">
        <f t="shared" si="328"/>
        <v>0</v>
      </c>
      <c r="P262" s="52">
        <f t="shared" si="328"/>
        <v>0</v>
      </c>
      <c r="Q262" s="52">
        <f t="shared" si="328"/>
        <v>0</v>
      </c>
    </row>
    <row r="263" spans="1:17" ht="11.45" customHeight="1" x14ac:dyDescent="0.25">
      <c r="A263" s="53" t="s">
        <v>55</v>
      </c>
      <c r="B263" s="52">
        <f t="shared" ref="B263:Q263" si="329">IF(B45=0,0,B45/B$31)</f>
        <v>0</v>
      </c>
      <c r="C263" s="52">
        <f t="shared" si="329"/>
        <v>0</v>
      </c>
      <c r="D263" s="52">
        <f t="shared" si="329"/>
        <v>0</v>
      </c>
      <c r="E263" s="52">
        <f t="shared" si="329"/>
        <v>0</v>
      </c>
      <c r="F263" s="52">
        <f t="shared" si="329"/>
        <v>0</v>
      </c>
      <c r="G263" s="52">
        <f t="shared" si="329"/>
        <v>0</v>
      </c>
      <c r="H263" s="52">
        <f t="shared" si="329"/>
        <v>0</v>
      </c>
      <c r="I263" s="52">
        <f t="shared" si="329"/>
        <v>0</v>
      </c>
      <c r="J263" s="52">
        <f t="shared" si="329"/>
        <v>7.4084394290870994E-6</v>
      </c>
      <c r="K263" s="52">
        <f t="shared" si="329"/>
        <v>7.1524835871249589E-6</v>
      </c>
      <c r="L263" s="52">
        <f t="shared" si="329"/>
        <v>7.0062315478015567E-6</v>
      </c>
      <c r="M263" s="52">
        <f t="shared" si="329"/>
        <v>6.9376189679065041E-6</v>
      </c>
      <c r="N263" s="52">
        <f t="shared" si="329"/>
        <v>7.0422790147545689E-6</v>
      </c>
      <c r="O263" s="52">
        <f t="shared" si="329"/>
        <v>7.0993243812508973E-6</v>
      </c>
      <c r="P263" s="52">
        <f t="shared" si="329"/>
        <v>7.068897356303798E-6</v>
      </c>
      <c r="Q263" s="52">
        <f t="shared" si="329"/>
        <v>1.3878906693918125E-5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0.90651073971562435</v>
      </c>
      <c r="C265" s="54">
        <f t="shared" si="331"/>
        <v>0.90755909257927125</v>
      </c>
      <c r="D265" s="54">
        <f t="shared" si="331"/>
        <v>0.91117131615322111</v>
      </c>
      <c r="E265" s="54">
        <f t="shared" si="331"/>
        <v>0.90590283855167508</v>
      </c>
      <c r="F265" s="54">
        <f t="shared" si="331"/>
        <v>0.91562997372762378</v>
      </c>
      <c r="G265" s="54">
        <f t="shared" si="331"/>
        <v>0.90010075578075033</v>
      </c>
      <c r="H265" s="54">
        <f t="shared" si="331"/>
        <v>0.91092473238434679</v>
      </c>
      <c r="I265" s="54">
        <f t="shared" si="331"/>
        <v>0.90658118595726878</v>
      </c>
      <c r="J265" s="54">
        <f t="shared" si="331"/>
        <v>0.90390543273159574</v>
      </c>
      <c r="K265" s="54">
        <f t="shared" si="331"/>
        <v>0.92049133762538649</v>
      </c>
      <c r="L265" s="54">
        <f t="shared" si="331"/>
        <v>0.91231111660968256</v>
      </c>
      <c r="M265" s="54">
        <f t="shared" si="331"/>
        <v>0.92412058389424656</v>
      </c>
      <c r="N265" s="54">
        <f t="shared" si="331"/>
        <v>0.93042985753663099</v>
      </c>
      <c r="O265" s="54">
        <f t="shared" si="331"/>
        <v>0.94667260898435068</v>
      </c>
      <c r="P265" s="54">
        <f t="shared" si="331"/>
        <v>0.95093633804880451</v>
      </c>
      <c r="Q265" s="54">
        <f t="shared" si="331"/>
        <v>0.95105554713513218</v>
      </c>
    </row>
    <row r="266" spans="1:17" ht="11.45" customHeight="1" x14ac:dyDescent="0.25">
      <c r="A266" s="53" t="s">
        <v>59</v>
      </c>
      <c r="B266" s="52">
        <f t="shared" ref="B266:Q266" si="332">IF(B48=0,0,B48/B$46)</f>
        <v>5.9504221417194893E-2</v>
      </c>
      <c r="C266" s="52">
        <f t="shared" si="332"/>
        <v>6.0490063260928921E-2</v>
      </c>
      <c r="D266" s="52">
        <f t="shared" si="332"/>
        <v>5.6555960102943427E-2</v>
      </c>
      <c r="E266" s="52">
        <f t="shared" si="332"/>
        <v>6.0377998806508432E-2</v>
      </c>
      <c r="F266" s="52">
        <f t="shared" si="332"/>
        <v>5.4908126021033357E-2</v>
      </c>
      <c r="G266" s="52">
        <f t="shared" si="332"/>
        <v>3.9809504484458164E-2</v>
      </c>
      <c r="H266" s="52">
        <f t="shared" si="332"/>
        <v>4.0286078462981836E-2</v>
      </c>
      <c r="I266" s="52">
        <f t="shared" si="332"/>
        <v>3.7036062953291211E-2</v>
      </c>
      <c r="J266" s="52">
        <f t="shared" si="332"/>
        <v>3.8549701945878312E-2</v>
      </c>
      <c r="K266" s="52">
        <f t="shared" si="332"/>
        <v>3.9122328337162046E-2</v>
      </c>
      <c r="L266" s="52">
        <f t="shared" si="332"/>
        <v>3.7079514229980536E-2</v>
      </c>
      <c r="M266" s="52">
        <f t="shared" si="332"/>
        <v>3.6878843480575484E-2</v>
      </c>
      <c r="N266" s="52">
        <f t="shared" si="332"/>
        <v>3.6857506900616621E-2</v>
      </c>
      <c r="O266" s="52">
        <f t="shared" si="332"/>
        <v>3.7610428940828708E-2</v>
      </c>
      <c r="P266" s="52">
        <f t="shared" si="332"/>
        <v>3.7302027238225947E-2</v>
      </c>
      <c r="Q266" s="52">
        <f t="shared" si="332"/>
        <v>3.7206885757092717E-2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0.84700651829842954</v>
      </c>
      <c r="C267" s="52">
        <f t="shared" si="333"/>
        <v>0.84706902931834238</v>
      </c>
      <c r="D267" s="52">
        <f t="shared" si="333"/>
        <v>0.85461535605027772</v>
      </c>
      <c r="E267" s="52">
        <f t="shared" si="333"/>
        <v>0.84552483974516657</v>
      </c>
      <c r="F267" s="52">
        <f t="shared" si="333"/>
        <v>0.86072184770659055</v>
      </c>
      <c r="G267" s="52">
        <f t="shared" si="333"/>
        <v>0.86029125129629214</v>
      </c>
      <c r="H267" s="52">
        <f t="shared" si="333"/>
        <v>0.87063865392136497</v>
      </c>
      <c r="I267" s="52">
        <f t="shared" si="333"/>
        <v>0.86953564204784406</v>
      </c>
      <c r="J267" s="52">
        <f t="shared" si="333"/>
        <v>0.86534211639044556</v>
      </c>
      <c r="K267" s="52">
        <f t="shared" si="333"/>
        <v>0.88135330488402031</v>
      </c>
      <c r="L267" s="52">
        <f t="shared" si="333"/>
        <v>0.87520570191547675</v>
      </c>
      <c r="M267" s="52">
        <f t="shared" si="333"/>
        <v>0.88721042589101329</v>
      </c>
      <c r="N267" s="52">
        <f t="shared" si="333"/>
        <v>0.89354102509672129</v>
      </c>
      <c r="O267" s="52">
        <f t="shared" si="333"/>
        <v>0.90902776282320896</v>
      </c>
      <c r="P267" s="52">
        <f t="shared" si="333"/>
        <v>0.91360372874405538</v>
      </c>
      <c r="Q267" s="52">
        <f t="shared" si="333"/>
        <v>0.91381759582026212</v>
      </c>
    </row>
    <row r="268" spans="1:17" ht="11.45" customHeight="1" x14ac:dyDescent="0.25">
      <c r="A268" s="53" t="s">
        <v>57</v>
      </c>
      <c r="B268" s="52">
        <f t="shared" ref="B268:Q268" si="334">IF(B50=0,0,B50/B$46)</f>
        <v>0</v>
      </c>
      <c r="C268" s="52">
        <f t="shared" si="334"/>
        <v>0</v>
      </c>
      <c r="D268" s="52">
        <f t="shared" si="334"/>
        <v>0</v>
      </c>
      <c r="E268" s="52">
        <f t="shared" si="334"/>
        <v>0</v>
      </c>
      <c r="F268" s="52">
        <f t="shared" si="334"/>
        <v>0</v>
      </c>
      <c r="G268" s="52">
        <f t="shared" si="334"/>
        <v>0</v>
      </c>
      <c r="H268" s="52">
        <f t="shared" si="334"/>
        <v>0</v>
      </c>
      <c r="I268" s="52">
        <f t="shared" si="334"/>
        <v>0</v>
      </c>
      <c r="J268" s="52">
        <f t="shared" si="334"/>
        <v>0</v>
      </c>
      <c r="K268" s="52">
        <f t="shared" si="334"/>
        <v>0</v>
      </c>
      <c r="L268" s="52">
        <f t="shared" si="334"/>
        <v>0</v>
      </c>
      <c r="M268" s="52">
        <f t="shared" si="334"/>
        <v>0</v>
      </c>
      <c r="N268" s="52">
        <f t="shared" si="334"/>
        <v>0</v>
      </c>
      <c r="O268" s="52">
        <f t="shared" si="334"/>
        <v>0</v>
      </c>
      <c r="P268" s="52">
        <f t="shared" si="334"/>
        <v>0</v>
      </c>
      <c r="Q268" s="52">
        <f t="shared" si="334"/>
        <v>0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0</v>
      </c>
      <c r="D269" s="52">
        <f t="shared" si="335"/>
        <v>0</v>
      </c>
      <c r="E269" s="52">
        <f t="shared" si="335"/>
        <v>0</v>
      </c>
      <c r="F269" s="52">
        <f t="shared" si="335"/>
        <v>0</v>
      </c>
      <c r="G269" s="52">
        <f t="shared" si="335"/>
        <v>0</v>
      </c>
      <c r="H269" s="52">
        <f t="shared" si="335"/>
        <v>0</v>
      </c>
      <c r="I269" s="52">
        <f t="shared" si="335"/>
        <v>0</v>
      </c>
      <c r="J269" s="52">
        <f t="shared" si="335"/>
        <v>0</v>
      </c>
      <c r="K269" s="52">
        <f t="shared" si="335"/>
        <v>0</v>
      </c>
      <c r="L269" s="52">
        <f t="shared" si="335"/>
        <v>0</v>
      </c>
      <c r="M269" s="52">
        <f t="shared" si="335"/>
        <v>0</v>
      </c>
      <c r="N269" s="52">
        <f t="shared" si="335"/>
        <v>0</v>
      </c>
      <c r="O269" s="52">
        <f t="shared" si="335"/>
        <v>0</v>
      </c>
      <c r="P269" s="52">
        <f t="shared" si="335"/>
        <v>0</v>
      </c>
      <c r="Q269" s="52">
        <f t="shared" si="335"/>
        <v>0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0</v>
      </c>
      <c r="F270" s="52">
        <f t="shared" si="336"/>
        <v>0</v>
      </c>
      <c r="G270" s="52">
        <f t="shared" si="336"/>
        <v>0</v>
      </c>
      <c r="H270" s="52">
        <f t="shared" si="336"/>
        <v>0</v>
      </c>
      <c r="I270" s="52">
        <f t="shared" si="336"/>
        <v>9.48095613353598E-6</v>
      </c>
      <c r="J270" s="52">
        <f t="shared" si="336"/>
        <v>1.3614395271721281E-5</v>
      </c>
      <c r="K270" s="52">
        <f t="shared" si="336"/>
        <v>1.570440420419432E-5</v>
      </c>
      <c r="L270" s="52">
        <f t="shared" si="336"/>
        <v>2.5900464225160038E-5</v>
      </c>
      <c r="M270" s="52">
        <f t="shared" si="336"/>
        <v>3.1314522657754308E-5</v>
      </c>
      <c r="N270" s="52">
        <f t="shared" si="336"/>
        <v>3.13255392931688E-5</v>
      </c>
      <c r="O270" s="52">
        <f t="shared" si="336"/>
        <v>3.441722031287384E-5</v>
      </c>
      <c r="P270" s="52">
        <f t="shared" si="336"/>
        <v>3.0582066523291798E-5</v>
      </c>
      <c r="Q270" s="52">
        <f t="shared" si="336"/>
        <v>3.1065557777389287E-5</v>
      </c>
    </row>
    <row r="271" spans="1:17" ht="11.45" customHeight="1" x14ac:dyDescent="0.25">
      <c r="A271" s="51" t="s">
        <v>24</v>
      </c>
      <c r="B271" s="50">
        <f t="shared" ref="B271:Q271" si="337">IF(B53=0,0,B53/B$46)</f>
        <v>9.348926028437568E-2</v>
      </c>
      <c r="C271" s="50">
        <f t="shared" si="337"/>
        <v>9.2440907420728746E-2</v>
      </c>
      <c r="D271" s="50">
        <f t="shared" si="337"/>
        <v>8.8828683846778875E-2</v>
      </c>
      <c r="E271" s="50">
        <f t="shared" si="337"/>
        <v>9.4097161448324973E-2</v>
      </c>
      <c r="F271" s="50">
        <f t="shared" si="337"/>
        <v>8.4370026272376178E-2</v>
      </c>
      <c r="G271" s="50">
        <f t="shared" si="337"/>
        <v>9.9899244219249644E-2</v>
      </c>
      <c r="H271" s="50">
        <f t="shared" si="337"/>
        <v>8.9075267615653167E-2</v>
      </c>
      <c r="I271" s="50">
        <f t="shared" si="337"/>
        <v>9.3418814042731252E-2</v>
      </c>
      <c r="J271" s="50">
        <f t="shared" si="337"/>
        <v>9.6094567268404291E-2</v>
      </c>
      <c r="K271" s="50">
        <f t="shared" si="337"/>
        <v>7.9508662374613473E-2</v>
      </c>
      <c r="L271" s="50">
        <f t="shared" si="337"/>
        <v>8.7688883390317468E-2</v>
      </c>
      <c r="M271" s="50">
        <f t="shared" si="337"/>
        <v>7.5879416105753425E-2</v>
      </c>
      <c r="N271" s="50">
        <f t="shared" si="337"/>
        <v>6.9570142463369011E-2</v>
      </c>
      <c r="O271" s="50">
        <f t="shared" si="337"/>
        <v>5.3327391015649366E-2</v>
      </c>
      <c r="P271" s="50">
        <f t="shared" si="337"/>
        <v>4.9063661951195436E-2</v>
      </c>
      <c r="Q271" s="50">
        <f t="shared" si="337"/>
        <v>4.894445286486783E-2</v>
      </c>
    </row>
    <row r="272" spans="1:17" ht="11.45" customHeight="1" x14ac:dyDescent="0.25">
      <c r="A272" s="49" t="s">
        <v>23</v>
      </c>
      <c r="B272" s="48">
        <f t="shared" ref="B272:Q272" si="338">IF(B54=0,0,B54/B$46)</f>
        <v>9.348926028437568E-2</v>
      </c>
      <c r="C272" s="48">
        <f t="shared" si="338"/>
        <v>9.2440907420728746E-2</v>
      </c>
      <c r="D272" s="48">
        <f t="shared" si="338"/>
        <v>8.8828683846778875E-2</v>
      </c>
      <c r="E272" s="48">
        <f t="shared" si="338"/>
        <v>9.4097161448324973E-2</v>
      </c>
      <c r="F272" s="48">
        <f t="shared" si="338"/>
        <v>8.4370026272376178E-2</v>
      </c>
      <c r="G272" s="48">
        <f t="shared" si="338"/>
        <v>9.9899244219249644E-2</v>
      </c>
      <c r="H272" s="48">
        <f t="shared" si="338"/>
        <v>8.9075267615653167E-2</v>
      </c>
      <c r="I272" s="48">
        <f t="shared" si="338"/>
        <v>9.3418814042731252E-2</v>
      </c>
      <c r="J272" s="48">
        <f t="shared" si="338"/>
        <v>9.6094567268404291E-2</v>
      </c>
      <c r="K272" s="48">
        <f t="shared" si="338"/>
        <v>7.9508662374613473E-2</v>
      </c>
      <c r="L272" s="48">
        <f t="shared" si="338"/>
        <v>8.7688883390317468E-2</v>
      </c>
      <c r="M272" s="48">
        <f t="shared" si="338"/>
        <v>7.5879416105753425E-2</v>
      </c>
      <c r="N272" s="48">
        <f t="shared" si="338"/>
        <v>6.9570142463369011E-2</v>
      </c>
      <c r="O272" s="48">
        <f t="shared" si="338"/>
        <v>5.3327391015649366E-2</v>
      </c>
      <c r="P272" s="48">
        <f t="shared" si="338"/>
        <v>4.9063661951195436E-2</v>
      </c>
      <c r="Q272" s="48">
        <f t="shared" si="338"/>
        <v>4.894445286486783E-2</v>
      </c>
    </row>
    <row r="273" spans="1:17" ht="11.45" customHeight="1" x14ac:dyDescent="0.25">
      <c r="A273" s="47" t="s">
        <v>22</v>
      </c>
      <c r="B273" s="46">
        <f t="shared" ref="B273:Q273" si="339">IF(B55=0,0,B55/B$46)</f>
        <v>0</v>
      </c>
      <c r="C273" s="46">
        <f t="shared" si="339"/>
        <v>0</v>
      </c>
      <c r="D273" s="46">
        <f t="shared" si="339"/>
        <v>0</v>
      </c>
      <c r="E273" s="46">
        <f t="shared" si="339"/>
        <v>0</v>
      </c>
      <c r="F273" s="46">
        <f t="shared" si="339"/>
        <v>0</v>
      </c>
      <c r="G273" s="46">
        <f t="shared" si="339"/>
        <v>0</v>
      </c>
      <c r="H273" s="46">
        <f t="shared" si="339"/>
        <v>0</v>
      </c>
      <c r="I273" s="46">
        <f t="shared" si="339"/>
        <v>0</v>
      </c>
      <c r="J273" s="46">
        <f t="shared" si="339"/>
        <v>0</v>
      </c>
      <c r="K273" s="46">
        <f t="shared" si="339"/>
        <v>0</v>
      </c>
      <c r="L273" s="46">
        <f t="shared" si="339"/>
        <v>0</v>
      </c>
      <c r="M273" s="46">
        <f t="shared" si="339"/>
        <v>0</v>
      </c>
      <c r="N273" s="46">
        <f t="shared" si="339"/>
        <v>0</v>
      </c>
      <c r="O273" s="46">
        <f t="shared" si="339"/>
        <v>0</v>
      </c>
      <c r="P273" s="46">
        <f t="shared" si="339"/>
        <v>0</v>
      </c>
      <c r="Q273" s="46">
        <f t="shared" si="339"/>
        <v>0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577.4312862348761</v>
      </c>
      <c r="C4" s="96">
        <f t="shared" ref="C4:Q4" si="0">C5+C9+C10+C15</f>
        <v>596.37421000000006</v>
      </c>
      <c r="D4" s="96">
        <f t="shared" si="0"/>
        <v>591.44817</v>
      </c>
      <c r="E4" s="96">
        <f t="shared" si="0"/>
        <v>627.08140000000003</v>
      </c>
      <c r="F4" s="96">
        <f t="shared" si="0"/>
        <v>662.02296999999999</v>
      </c>
      <c r="G4" s="96">
        <f t="shared" si="0"/>
        <v>675.96437307903648</v>
      </c>
      <c r="H4" s="96">
        <f t="shared" si="0"/>
        <v>673.55003000000011</v>
      </c>
      <c r="I4" s="96">
        <f t="shared" si="0"/>
        <v>719.49720545985895</v>
      </c>
      <c r="J4" s="96">
        <f t="shared" si="0"/>
        <v>747.47941475881578</v>
      </c>
      <c r="K4" s="96">
        <f t="shared" si="0"/>
        <v>749.47468046643303</v>
      </c>
      <c r="L4" s="96">
        <f t="shared" si="0"/>
        <v>765.4475746379627</v>
      </c>
      <c r="M4" s="96">
        <f t="shared" si="0"/>
        <v>744.31818397330528</v>
      </c>
      <c r="N4" s="96">
        <f t="shared" si="0"/>
        <v>687.93587052485759</v>
      </c>
      <c r="O4" s="96">
        <f t="shared" si="0"/>
        <v>619.96119539608969</v>
      </c>
      <c r="P4" s="96">
        <f t="shared" si="0"/>
        <v>599.56775930544086</v>
      </c>
      <c r="Q4" s="96">
        <f t="shared" si="0"/>
        <v>621.97969364665391</v>
      </c>
    </row>
    <row r="5" spans="1:17" ht="11.45" customHeight="1" x14ac:dyDescent="0.25">
      <c r="A5" s="95" t="s">
        <v>91</v>
      </c>
      <c r="B5" s="94">
        <f>SUM(B6:B8)</f>
        <v>577.4312862348761</v>
      </c>
      <c r="C5" s="94">
        <f t="shared" ref="C5:Q5" si="1">SUM(C6:C8)</f>
        <v>596.37421000000006</v>
      </c>
      <c r="D5" s="94">
        <f t="shared" si="1"/>
        <v>591.44817</v>
      </c>
      <c r="E5" s="94">
        <f t="shared" si="1"/>
        <v>627.08140000000003</v>
      </c>
      <c r="F5" s="94">
        <f t="shared" si="1"/>
        <v>662.02296999999999</v>
      </c>
      <c r="G5" s="94">
        <f t="shared" si="1"/>
        <v>675.96437307903648</v>
      </c>
      <c r="H5" s="94">
        <f t="shared" si="1"/>
        <v>673.55003000000011</v>
      </c>
      <c r="I5" s="94">
        <f t="shared" si="1"/>
        <v>718.59879000000001</v>
      </c>
      <c r="J5" s="94">
        <f t="shared" si="1"/>
        <v>733.40697</v>
      </c>
      <c r="K5" s="94">
        <f t="shared" si="1"/>
        <v>734.46237999999994</v>
      </c>
      <c r="L5" s="94">
        <f t="shared" si="1"/>
        <v>750.41008896202857</v>
      </c>
      <c r="M5" s="94">
        <f t="shared" si="1"/>
        <v>728.40586872278072</v>
      </c>
      <c r="N5" s="94">
        <f t="shared" si="1"/>
        <v>672.02377323529868</v>
      </c>
      <c r="O5" s="94">
        <f t="shared" si="1"/>
        <v>604.92109120842542</v>
      </c>
      <c r="P5" s="94">
        <f t="shared" si="1"/>
        <v>589.82713994862752</v>
      </c>
      <c r="Q5" s="94">
        <f t="shared" si="1"/>
        <v>612.21851481709803</v>
      </c>
    </row>
    <row r="6" spans="1:17" ht="11.45" customHeight="1" x14ac:dyDescent="0.25">
      <c r="A6" s="17" t="s">
        <v>90</v>
      </c>
      <c r="B6" s="94">
        <v>0</v>
      </c>
      <c r="C6" s="94">
        <v>0</v>
      </c>
      <c r="D6" s="94">
        <v>0</v>
      </c>
      <c r="E6" s="94">
        <v>0</v>
      </c>
      <c r="F6" s="94">
        <v>0</v>
      </c>
      <c r="G6" s="94">
        <v>0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  <c r="P6" s="94">
        <v>0</v>
      </c>
      <c r="Q6" s="94">
        <v>0</v>
      </c>
    </row>
    <row r="7" spans="1:17" ht="11.45" customHeight="1" x14ac:dyDescent="0.25">
      <c r="A7" s="17" t="s">
        <v>89</v>
      </c>
      <c r="B7" s="94">
        <v>217.9695584944775</v>
      </c>
      <c r="C7" s="94">
        <v>231.69318000000001</v>
      </c>
      <c r="D7" s="94">
        <v>241.2</v>
      </c>
      <c r="E7" s="94">
        <v>266.66248000000002</v>
      </c>
      <c r="F7" s="94">
        <v>298.41014999999999</v>
      </c>
      <c r="G7" s="94">
        <v>320.6045647587946</v>
      </c>
      <c r="H7" s="94">
        <v>341.80515000000003</v>
      </c>
      <c r="I7" s="94">
        <v>372.42527999999999</v>
      </c>
      <c r="J7" s="94">
        <v>394.61662000000001</v>
      </c>
      <c r="K7" s="94">
        <v>405.28496000000001</v>
      </c>
      <c r="L7" s="94">
        <v>412.65295136672489</v>
      </c>
      <c r="M7" s="94">
        <v>407.36411019675768</v>
      </c>
      <c r="N7" s="94">
        <v>393.6034359508613</v>
      </c>
      <c r="O7" s="94">
        <v>369.27955561784779</v>
      </c>
      <c r="P7" s="94">
        <v>360.8117742711263</v>
      </c>
      <c r="Q7" s="94">
        <v>365.02535627237273</v>
      </c>
    </row>
    <row r="8" spans="1:17" ht="11.45" customHeight="1" x14ac:dyDescent="0.25">
      <c r="A8" s="17" t="s">
        <v>88</v>
      </c>
      <c r="B8" s="94">
        <v>359.4617277403986</v>
      </c>
      <c r="C8" s="94">
        <v>364.68103000000002</v>
      </c>
      <c r="D8" s="94">
        <v>350.24817000000002</v>
      </c>
      <c r="E8" s="94">
        <v>360.41892000000001</v>
      </c>
      <c r="F8" s="94">
        <v>363.61282</v>
      </c>
      <c r="G8" s="94">
        <v>355.35980832024188</v>
      </c>
      <c r="H8" s="94">
        <v>331.74488000000002</v>
      </c>
      <c r="I8" s="94">
        <v>346.17351000000002</v>
      </c>
      <c r="J8" s="94">
        <v>338.79034999999999</v>
      </c>
      <c r="K8" s="94">
        <v>329.17741999999998</v>
      </c>
      <c r="L8" s="94">
        <v>337.75713759530373</v>
      </c>
      <c r="M8" s="94">
        <v>321.04175852602299</v>
      </c>
      <c r="N8" s="94">
        <v>278.42033728443744</v>
      </c>
      <c r="O8" s="94">
        <v>235.64153559057758</v>
      </c>
      <c r="P8" s="94">
        <v>229.01536567750128</v>
      </c>
      <c r="Q8" s="94">
        <v>247.19315854472532</v>
      </c>
    </row>
    <row r="9" spans="1:17" ht="11.45" customHeight="1" x14ac:dyDescent="0.25">
      <c r="A9" s="95" t="s">
        <v>25</v>
      </c>
      <c r="B9" s="94">
        <v>0</v>
      </c>
      <c r="C9" s="94">
        <v>0</v>
      </c>
      <c r="D9" s="94">
        <v>0</v>
      </c>
      <c r="E9" s="94">
        <v>0</v>
      </c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  <c r="P9" s="94">
        <v>0</v>
      </c>
      <c r="Q9" s="94">
        <v>0</v>
      </c>
    </row>
    <row r="10" spans="1:17" ht="11.45" customHeight="1" x14ac:dyDescent="0.25">
      <c r="A10" s="95" t="s">
        <v>87</v>
      </c>
      <c r="B10" s="94">
        <f>SUM(B11:B14)</f>
        <v>0</v>
      </c>
      <c r="C10" s="94">
        <f t="shared" ref="C10:Q10" si="2">SUM(C11:C14)</f>
        <v>0</v>
      </c>
      <c r="D10" s="94">
        <f t="shared" si="2"/>
        <v>0</v>
      </c>
      <c r="E10" s="94">
        <f t="shared" si="2"/>
        <v>0</v>
      </c>
      <c r="F10" s="94">
        <f t="shared" si="2"/>
        <v>0</v>
      </c>
      <c r="G10" s="94">
        <f t="shared" si="2"/>
        <v>0</v>
      </c>
      <c r="H10" s="94">
        <f t="shared" si="2"/>
        <v>0</v>
      </c>
      <c r="I10" s="94">
        <f t="shared" si="2"/>
        <v>0.89779999999999993</v>
      </c>
      <c r="J10" s="94">
        <f t="shared" si="2"/>
        <v>14.058870000000001</v>
      </c>
      <c r="K10" s="94">
        <f t="shared" si="2"/>
        <v>14.99869</v>
      </c>
      <c r="L10" s="94">
        <f t="shared" si="2"/>
        <v>15.023171917107534</v>
      </c>
      <c r="M10" s="94">
        <f t="shared" si="2"/>
        <v>15.897617668349277</v>
      </c>
      <c r="N10" s="94">
        <f t="shared" si="2"/>
        <v>15.897355375116982</v>
      </c>
      <c r="O10" s="94">
        <f t="shared" si="2"/>
        <v>15.023406897869499</v>
      </c>
      <c r="P10" s="94">
        <f t="shared" si="2"/>
        <v>9.721280772652646</v>
      </c>
      <c r="Q10" s="94">
        <f t="shared" si="2"/>
        <v>9.7268206232034338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0</v>
      </c>
      <c r="F12" s="94">
        <v>0</v>
      </c>
      <c r="G12" s="94"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  <c r="P12" s="94">
        <v>0</v>
      </c>
      <c r="Q12" s="94">
        <v>0</v>
      </c>
    </row>
    <row r="13" spans="1:17" ht="11.45" customHeight="1" x14ac:dyDescent="0.25">
      <c r="A13" s="17" t="s">
        <v>84</v>
      </c>
      <c r="B13" s="94">
        <v>0</v>
      </c>
      <c r="C13" s="94">
        <v>0</v>
      </c>
      <c r="D13" s="94">
        <v>0</v>
      </c>
      <c r="E13" s="94">
        <v>0</v>
      </c>
      <c r="F13" s="94">
        <v>0</v>
      </c>
      <c r="G13" s="94">
        <v>0</v>
      </c>
      <c r="H13" s="94">
        <v>0</v>
      </c>
      <c r="I13" s="94">
        <v>0.89779999999999993</v>
      </c>
      <c r="J13" s="94">
        <v>14.058870000000001</v>
      </c>
      <c r="K13" s="94">
        <v>14.99869</v>
      </c>
      <c r="L13" s="94">
        <v>15.023171917107534</v>
      </c>
      <c r="M13" s="94">
        <v>15.897617668349277</v>
      </c>
      <c r="N13" s="94">
        <v>15.897355375116982</v>
      </c>
      <c r="O13" s="94">
        <v>15.023406897869499</v>
      </c>
      <c r="P13" s="94">
        <v>9.721280772652646</v>
      </c>
      <c r="Q13" s="94">
        <v>9.7268206232034338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0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6.154598589673307E-4</v>
      </c>
      <c r="J15" s="92">
        <v>1.3574758815858729E-2</v>
      </c>
      <c r="K15" s="92">
        <v>1.3610466433089885E-2</v>
      </c>
      <c r="L15" s="92">
        <v>1.4313758826547476E-2</v>
      </c>
      <c r="M15" s="92">
        <v>1.4697582175216939E-2</v>
      </c>
      <c r="N15" s="92">
        <v>1.4741914441916309E-2</v>
      </c>
      <c r="O15" s="92">
        <v>1.6697289794826153E-2</v>
      </c>
      <c r="P15" s="92">
        <v>1.9338584160688472E-2</v>
      </c>
      <c r="Q15" s="92">
        <v>3.4358206352377942E-2</v>
      </c>
    </row>
    <row r="17" spans="1:17" ht="11.45" customHeight="1" x14ac:dyDescent="0.25">
      <c r="A17" s="27" t="s">
        <v>81</v>
      </c>
      <c r="B17" s="71">
        <f t="shared" ref="B17:Q17" si="3">B18+B42</f>
        <v>577.4312862348761</v>
      </c>
      <c r="C17" s="71">
        <f t="shared" si="3"/>
        <v>596.37421000000006</v>
      </c>
      <c r="D17" s="71">
        <f t="shared" si="3"/>
        <v>591.44817</v>
      </c>
      <c r="E17" s="71">
        <f t="shared" si="3"/>
        <v>627.08140000000003</v>
      </c>
      <c r="F17" s="71">
        <f t="shared" si="3"/>
        <v>662.02296999999999</v>
      </c>
      <c r="G17" s="71">
        <f t="shared" si="3"/>
        <v>675.96437307903636</v>
      </c>
      <c r="H17" s="71">
        <f t="shared" si="3"/>
        <v>673.55003000000011</v>
      </c>
      <c r="I17" s="71">
        <f t="shared" si="3"/>
        <v>719.49720545985906</v>
      </c>
      <c r="J17" s="71">
        <f t="shared" si="3"/>
        <v>747.47941475881589</v>
      </c>
      <c r="K17" s="71">
        <f t="shared" si="3"/>
        <v>749.47468046643303</v>
      </c>
      <c r="L17" s="71">
        <f t="shared" si="3"/>
        <v>765.4475746379627</v>
      </c>
      <c r="M17" s="71">
        <f t="shared" si="3"/>
        <v>744.31818397330517</v>
      </c>
      <c r="N17" s="71">
        <f t="shared" si="3"/>
        <v>687.93587052485759</v>
      </c>
      <c r="O17" s="71">
        <f t="shared" si="3"/>
        <v>619.96119539608969</v>
      </c>
      <c r="P17" s="71">
        <f t="shared" si="3"/>
        <v>599.56775930544086</v>
      </c>
      <c r="Q17" s="71">
        <f t="shared" si="3"/>
        <v>621.9796936466538</v>
      </c>
    </row>
    <row r="18" spans="1:17" ht="11.45" customHeight="1" x14ac:dyDescent="0.25">
      <c r="A18" s="25" t="s">
        <v>39</v>
      </c>
      <c r="B18" s="24">
        <f t="shared" ref="B18:Q18" si="4">B19+B21+B33</f>
        <v>348.79332984661471</v>
      </c>
      <c r="C18" s="24">
        <f t="shared" si="4"/>
        <v>366.83837736637133</v>
      </c>
      <c r="D18" s="24">
        <f t="shared" si="4"/>
        <v>370.46826588157995</v>
      </c>
      <c r="E18" s="24">
        <f t="shared" si="4"/>
        <v>399.68459035543168</v>
      </c>
      <c r="F18" s="24">
        <f t="shared" si="4"/>
        <v>441.44467557112409</v>
      </c>
      <c r="G18" s="24">
        <f t="shared" si="4"/>
        <v>450.65612428581295</v>
      </c>
      <c r="H18" s="24">
        <f t="shared" si="4"/>
        <v>472.74349142110958</v>
      </c>
      <c r="I18" s="24">
        <f t="shared" si="4"/>
        <v>511.08438515204818</v>
      </c>
      <c r="J18" s="24">
        <f t="shared" si="4"/>
        <v>531.51494316795777</v>
      </c>
      <c r="K18" s="24">
        <f t="shared" si="4"/>
        <v>550.0699634330291</v>
      </c>
      <c r="L18" s="24">
        <f t="shared" si="4"/>
        <v>557.48879322658934</v>
      </c>
      <c r="M18" s="24">
        <f t="shared" si="4"/>
        <v>549.75144698357121</v>
      </c>
      <c r="N18" s="24">
        <f t="shared" si="4"/>
        <v>519.02733564181926</v>
      </c>
      <c r="O18" s="24">
        <f t="shared" si="4"/>
        <v>484.82938686097077</v>
      </c>
      <c r="P18" s="24">
        <f t="shared" si="4"/>
        <v>476.91771530482185</v>
      </c>
      <c r="Q18" s="24">
        <f t="shared" si="4"/>
        <v>495.57203948978713</v>
      </c>
    </row>
    <row r="19" spans="1:17" ht="11.45" customHeight="1" x14ac:dyDescent="0.25">
      <c r="A19" s="91" t="s">
        <v>80</v>
      </c>
      <c r="B19" s="90">
        <v>5.6943361239989549</v>
      </c>
      <c r="C19" s="90">
        <v>5.5737590312790557</v>
      </c>
      <c r="D19" s="90">
        <v>5.4339827442839352</v>
      </c>
      <c r="E19" s="90">
        <v>5.5046548765991519</v>
      </c>
      <c r="F19" s="90">
        <v>5.4747842855419036</v>
      </c>
      <c r="G19" s="90">
        <v>5.3779320030475617</v>
      </c>
      <c r="H19" s="90">
        <v>5.3426510585526286</v>
      </c>
      <c r="I19" s="90">
        <v>5.3587312396527702</v>
      </c>
      <c r="J19" s="90">
        <v>5.4385518472888812</v>
      </c>
      <c r="K19" s="90">
        <v>5.3541732435671223</v>
      </c>
      <c r="L19" s="90">
        <v>5.2436688624328234</v>
      </c>
      <c r="M19" s="90">
        <v>5.0999719156189194</v>
      </c>
      <c r="N19" s="90">
        <v>5.1631296795968318</v>
      </c>
      <c r="O19" s="90">
        <v>5.0473930406730121</v>
      </c>
      <c r="P19" s="90">
        <v>5.0753940659562016</v>
      </c>
      <c r="Q19" s="90">
        <v>4.8989368081600517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8">
        <v>0</v>
      </c>
      <c r="I20" s="88">
        <v>0</v>
      </c>
      <c r="J20" s="88">
        <v>0</v>
      </c>
      <c r="K20" s="88">
        <v>0</v>
      </c>
      <c r="L20" s="88">
        <v>0</v>
      </c>
      <c r="M20" s="88">
        <v>0</v>
      </c>
      <c r="N20" s="88">
        <v>0</v>
      </c>
      <c r="O20" s="88">
        <v>0</v>
      </c>
      <c r="P20" s="88">
        <v>0</v>
      </c>
      <c r="Q20" s="88">
        <v>0</v>
      </c>
    </row>
    <row r="21" spans="1:17" ht="11.45" customHeight="1" x14ac:dyDescent="0.25">
      <c r="A21" s="19" t="s">
        <v>29</v>
      </c>
      <c r="B21" s="21">
        <f>B22+B24+B26+B27+B29+B32</f>
        <v>250.03725157072606</v>
      </c>
      <c r="C21" s="21">
        <f t="shared" ref="C21:Q21" si="5">C22+C24+C26+C27+C29+C32</f>
        <v>265.85376215599848</v>
      </c>
      <c r="D21" s="21">
        <f t="shared" si="5"/>
        <v>272.20199180711836</v>
      </c>
      <c r="E21" s="21">
        <f t="shared" si="5"/>
        <v>295.82683613465474</v>
      </c>
      <c r="F21" s="21">
        <f t="shared" si="5"/>
        <v>331.86583389259499</v>
      </c>
      <c r="G21" s="21">
        <f t="shared" si="5"/>
        <v>349.98050285996754</v>
      </c>
      <c r="H21" s="21">
        <f t="shared" si="5"/>
        <v>370.3117290612347</v>
      </c>
      <c r="I21" s="21">
        <f t="shared" si="5"/>
        <v>404.40339611597784</v>
      </c>
      <c r="J21" s="21">
        <f t="shared" si="5"/>
        <v>427.35987818270684</v>
      </c>
      <c r="K21" s="21">
        <f t="shared" si="5"/>
        <v>443.57804170078072</v>
      </c>
      <c r="L21" s="21">
        <f t="shared" si="5"/>
        <v>452.45983258028639</v>
      </c>
      <c r="M21" s="21">
        <f t="shared" si="5"/>
        <v>445.77692710739302</v>
      </c>
      <c r="N21" s="21">
        <f t="shared" si="5"/>
        <v>424.09794816681665</v>
      </c>
      <c r="O21" s="21">
        <f t="shared" si="5"/>
        <v>398.47673281133166</v>
      </c>
      <c r="P21" s="21">
        <f t="shared" si="5"/>
        <v>391.40134230814493</v>
      </c>
      <c r="Q21" s="21">
        <f t="shared" si="5"/>
        <v>401.35780942867831</v>
      </c>
    </row>
    <row r="22" spans="1:17" ht="11.45" customHeight="1" x14ac:dyDescent="0.25">
      <c r="A22" s="62" t="s">
        <v>59</v>
      </c>
      <c r="B22" s="70">
        <v>204.76949235409828</v>
      </c>
      <c r="C22" s="70">
        <v>218.13699023509099</v>
      </c>
      <c r="D22" s="70">
        <v>227.89987045792205</v>
      </c>
      <c r="E22" s="70">
        <v>252.2341412596333</v>
      </c>
      <c r="F22" s="70">
        <v>285.28369332468628</v>
      </c>
      <c r="G22" s="70">
        <v>308.99427030402984</v>
      </c>
      <c r="H22" s="70">
        <v>330.53532010529023</v>
      </c>
      <c r="I22" s="70">
        <v>361.65057558528571</v>
      </c>
      <c r="J22" s="70">
        <v>383.33161689479863</v>
      </c>
      <c r="K22" s="70">
        <v>394.50361604935097</v>
      </c>
      <c r="L22" s="70">
        <v>402.16259180132363</v>
      </c>
      <c r="M22" s="70">
        <v>397.12732618969466</v>
      </c>
      <c r="N22" s="70">
        <v>383.38146214036175</v>
      </c>
      <c r="O22" s="70">
        <v>359.62000057900178</v>
      </c>
      <c r="P22" s="70">
        <v>351.85649635640391</v>
      </c>
      <c r="Q22" s="70">
        <v>356.30664646657789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</row>
    <row r="24" spans="1:17" ht="11.45" customHeight="1" x14ac:dyDescent="0.25">
      <c r="A24" s="62" t="s">
        <v>58</v>
      </c>
      <c r="B24" s="70">
        <v>45.26775921662778</v>
      </c>
      <c r="C24" s="70">
        <v>47.716771920907512</v>
      </c>
      <c r="D24" s="70">
        <v>44.302121349196341</v>
      </c>
      <c r="E24" s="70">
        <v>43.592694875021451</v>
      </c>
      <c r="F24" s="70">
        <v>46.582140567908731</v>
      </c>
      <c r="G24" s="70">
        <v>40.986232555937697</v>
      </c>
      <c r="H24" s="70">
        <v>39.776408955944461</v>
      </c>
      <c r="I24" s="70">
        <v>42.752820530692119</v>
      </c>
      <c r="J24" s="70">
        <v>44.028261287908201</v>
      </c>
      <c r="K24" s="70">
        <v>49.074425651429735</v>
      </c>
      <c r="L24" s="70">
        <v>50.297240778962774</v>
      </c>
      <c r="M24" s="70">
        <v>48.649600917698351</v>
      </c>
      <c r="N24" s="70">
        <v>40.716486026454874</v>
      </c>
      <c r="O24" s="70">
        <v>38.854868381911302</v>
      </c>
      <c r="P24" s="70">
        <v>39.539791558560204</v>
      </c>
      <c r="Q24" s="70">
        <v>45.043561166967038</v>
      </c>
    </row>
    <row r="25" spans="1:17" ht="11.45" customHeight="1" x14ac:dyDescent="0.25">
      <c r="A25" s="87" t="s">
        <v>75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0.11059249545131049</v>
      </c>
      <c r="J25" s="70">
        <v>1.7542552645368863</v>
      </c>
      <c r="K25" s="70">
        <v>2.1385914823485064</v>
      </c>
      <c r="L25" s="70">
        <v>2.141911197432989</v>
      </c>
      <c r="M25" s="70">
        <v>2.2954062651946598</v>
      </c>
      <c r="N25" s="70">
        <v>2.1992712777117003</v>
      </c>
      <c r="O25" s="70">
        <v>2.3287360883802943</v>
      </c>
      <c r="P25" s="70">
        <v>1.6100478127189382</v>
      </c>
      <c r="Q25" s="70">
        <v>1.7053194583010924</v>
      </c>
    </row>
    <row r="26" spans="1:17" ht="11.45" customHeight="1" x14ac:dyDescent="0.25">
      <c r="A26" s="62" t="s">
        <v>57</v>
      </c>
      <c r="B26" s="70">
        <v>0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3.6771981503503335E-4</v>
      </c>
      <c r="Q29" s="70">
        <v>3.7042363317674946E-4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1.1050062682286921E-4</v>
      </c>
      <c r="Q31" s="70">
        <v>1.1081531994138389E-4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1.8638504185710498E-3</v>
      </c>
      <c r="P32" s="70">
        <v>4.6866733658142354E-3</v>
      </c>
      <c r="Q32" s="70">
        <v>7.2313715002240977E-3</v>
      </c>
    </row>
    <row r="33" spans="1:17" ht="11.45" customHeight="1" x14ac:dyDescent="0.25">
      <c r="A33" s="19" t="s">
        <v>28</v>
      </c>
      <c r="B33" s="21">
        <f>B34+B36+B38+B39+B41</f>
        <v>93.061742151889675</v>
      </c>
      <c r="C33" s="21">
        <f t="shared" ref="C33:Q33" si="6">C34+C36+C38+C39+C41</f>
        <v>95.41085617909377</v>
      </c>
      <c r="D33" s="21">
        <f t="shared" si="6"/>
        <v>92.832291330177668</v>
      </c>
      <c r="E33" s="21">
        <f t="shared" si="6"/>
        <v>98.353099344177778</v>
      </c>
      <c r="F33" s="21">
        <f t="shared" si="6"/>
        <v>104.10405739298724</v>
      </c>
      <c r="G33" s="21">
        <f t="shared" si="6"/>
        <v>95.297689422797873</v>
      </c>
      <c r="H33" s="21">
        <f t="shared" si="6"/>
        <v>97.089111301322248</v>
      </c>
      <c r="I33" s="21">
        <f t="shared" si="6"/>
        <v>101.32225779641752</v>
      </c>
      <c r="J33" s="21">
        <f t="shared" si="6"/>
        <v>98.71651313796211</v>
      </c>
      <c r="K33" s="21">
        <f t="shared" si="6"/>
        <v>101.1377484886813</v>
      </c>
      <c r="L33" s="21">
        <f t="shared" si="6"/>
        <v>99.785291783870107</v>
      </c>
      <c r="M33" s="21">
        <f t="shared" si="6"/>
        <v>98.874547960559241</v>
      </c>
      <c r="N33" s="21">
        <f t="shared" si="6"/>
        <v>89.766257795405821</v>
      </c>
      <c r="O33" s="21">
        <f t="shared" si="6"/>
        <v>81.305261008966099</v>
      </c>
      <c r="P33" s="21">
        <f t="shared" si="6"/>
        <v>80.44097893072076</v>
      </c>
      <c r="Q33" s="21">
        <f t="shared" si="6"/>
        <v>89.315293252948763</v>
      </c>
    </row>
    <row r="34" spans="1:17" ht="11.45" customHeight="1" x14ac:dyDescent="0.25">
      <c r="A34" s="62" t="s">
        <v>59</v>
      </c>
      <c r="B34" s="20">
        <v>0.87222904077574603</v>
      </c>
      <c r="C34" s="20">
        <v>0.88879768447414431</v>
      </c>
      <c r="D34" s="20">
        <v>0.87948149679722298</v>
      </c>
      <c r="E34" s="20">
        <v>0.92771154607258588</v>
      </c>
      <c r="F34" s="20">
        <v>0.9303579875448259</v>
      </c>
      <c r="G34" s="20">
        <v>0.94504929278860605</v>
      </c>
      <c r="H34" s="20">
        <v>0.98099676165250072</v>
      </c>
      <c r="I34" s="20">
        <v>0.97693023566104364</v>
      </c>
      <c r="J34" s="20">
        <v>0.97829315078603618</v>
      </c>
      <c r="K34" s="20">
        <v>0.96191024592792818</v>
      </c>
      <c r="L34" s="20">
        <v>0.97792069561995354</v>
      </c>
      <c r="M34" s="20">
        <v>0.9752160723062836</v>
      </c>
      <c r="N34" s="20">
        <v>0.96520784665787995</v>
      </c>
      <c r="O34" s="20">
        <v>0.91105992445810202</v>
      </c>
      <c r="P34" s="20">
        <v>0.30583052138365191</v>
      </c>
      <c r="Q34" s="20">
        <v>0.27105698073758316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</row>
    <row r="36" spans="1:17" ht="11.45" customHeight="1" x14ac:dyDescent="0.25">
      <c r="A36" s="62" t="s">
        <v>58</v>
      </c>
      <c r="B36" s="20">
        <v>92.189513111113925</v>
      </c>
      <c r="C36" s="20">
        <v>94.522058494619628</v>
      </c>
      <c r="D36" s="20">
        <v>91.952809833380442</v>
      </c>
      <c r="E36" s="20">
        <v>97.425387798105191</v>
      </c>
      <c r="F36" s="20">
        <v>103.17369940544242</v>
      </c>
      <c r="G36" s="20">
        <v>94.352640130009263</v>
      </c>
      <c r="H36" s="20">
        <v>96.108114539669742</v>
      </c>
      <c r="I36" s="20">
        <v>100.34532756075647</v>
      </c>
      <c r="J36" s="20">
        <v>97.72559593013554</v>
      </c>
      <c r="K36" s="20">
        <v>100.16322223334708</v>
      </c>
      <c r="L36" s="20">
        <v>98.794723593698407</v>
      </c>
      <c r="M36" s="20">
        <v>97.886652981160523</v>
      </c>
      <c r="N36" s="20">
        <v>88.788343260468352</v>
      </c>
      <c r="O36" s="20">
        <v>80.381464433391926</v>
      </c>
      <c r="P36" s="20">
        <v>80.122369984394311</v>
      </c>
      <c r="Q36" s="20">
        <v>89.018992691621875</v>
      </c>
    </row>
    <row r="37" spans="1:17" ht="11.45" customHeight="1" x14ac:dyDescent="0.25">
      <c r="A37" s="87" t="s">
        <v>75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0.25957211814496323</v>
      </c>
      <c r="J37" s="20">
        <v>3.8937635992345525</v>
      </c>
      <c r="K37" s="20">
        <v>4.3649662949560346</v>
      </c>
      <c r="L37" s="20">
        <v>4.2071795874963209</v>
      </c>
      <c r="M37" s="20">
        <v>4.6185299014477845</v>
      </c>
      <c r="N37" s="20">
        <v>4.7958375632288606</v>
      </c>
      <c r="O37" s="20">
        <v>4.8176000809731478</v>
      </c>
      <c r="P37" s="20">
        <v>3.262557577021505</v>
      </c>
      <c r="Q37" s="20">
        <v>3.3702002342282218</v>
      </c>
    </row>
    <row r="38" spans="1:17" ht="11.45" customHeight="1" x14ac:dyDescent="0.25">
      <c r="A38" s="62" t="s">
        <v>57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</row>
    <row r="39" spans="1:17" ht="11.45" customHeight="1" x14ac:dyDescent="0.25">
      <c r="A39" s="62" t="s">
        <v>56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ht="11.45" customHeight="1" x14ac:dyDescent="0.25">
      <c r="A41" s="62" t="s">
        <v>55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1.2624057040538508E-2</v>
      </c>
      <c r="K41" s="20">
        <v>1.2616009406292988E-2</v>
      </c>
      <c r="L41" s="20">
        <v>1.2647494551748673E-2</v>
      </c>
      <c r="M41" s="20">
        <v>1.2678907092438905E-2</v>
      </c>
      <c r="N41" s="20">
        <v>1.2706688279594298E-2</v>
      </c>
      <c r="O41" s="20">
        <v>1.2736651116073843E-2</v>
      </c>
      <c r="P41" s="20">
        <v>1.2778424942798787E-2</v>
      </c>
      <c r="Q41" s="20">
        <v>2.524358058930435E-2</v>
      </c>
    </row>
    <row r="42" spans="1:17" ht="11.45" customHeight="1" x14ac:dyDescent="0.25">
      <c r="A42" s="25" t="s">
        <v>18</v>
      </c>
      <c r="B42" s="24">
        <f t="shared" ref="B42" si="7">B43+B52</f>
        <v>228.63795638826139</v>
      </c>
      <c r="C42" s="24">
        <f t="shared" ref="C42:Q42" si="8">C43+C52</f>
        <v>229.5358326336287</v>
      </c>
      <c r="D42" s="24">
        <f t="shared" si="8"/>
        <v>220.97990411842005</v>
      </c>
      <c r="E42" s="24">
        <f t="shared" si="8"/>
        <v>227.39680964456835</v>
      </c>
      <c r="F42" s="24">
        <f t="shared" si="8"/>
        <v>220.57829442887586</v>
      </c>
      <c r="G42" s="24">
        <f t="shared" si="8"/>
        <v>225.30824879322344</v>
      </c>
      <c r="H42" s="24">
        <f t="shared" si="8"/>
        <v>200.80653857889052</v>
      </c>
      <c r="I42" s="24">
        <f t="shared" si="8"/>
        <v>208.41282030781088</v>
      </c>
      <c r="J42" s="24">
        <f t="shared" si="8"/>
        <v>215.96447159085807</v>
      </c>
      <c r="K42" s="24">
        <f t="shared" si="8"/>
        <v>199.40471703340395</v>
      </c>
      <c r="L42" s="24">
        <f t="shared" si="8"/>
        <v>207.95878141137337</v>
      </c>
      <c r="M42" s="24">
        <f t="shared" si="8"/>
        <v>194.56673698973395</v>
      </c>
      <c r="N42" s="24">
        <f t="shared" si="8"/>
        <v>168.90853488303836</v>
      </c>
      <c r="O42" s="24">
        <f t="shared" si="8"/>
        <v>135.13180853511889</v>
      </c>
      <c r="P42" s="24">
        <f t="shared" si="8"/>
        <v>122.65004400061903</v>
      </c>
      <c r="Q42" s="24">
        <f t="shared" si="8"/>
        <v>126.40765415686671</v>
      </c>
    </row>
    <row r="43" spans="1:17" ht="11.45" customHeight="1" x14ac:dyDescent="0.25">
      <c r="A43" s="23" t="s">
        <v>27</v>
      </c>
      <c r="B43" s="22">
        <f>B44+B46+B48+B49+B51</f>
        <v>149.93044105542216</v>
      </c>
      <c r="C43" s="22">
        <f t="shared" ref="C43:Q43" si="9">C44+C46+C48+C49+C51</f>
        <v>151.09314409575532</v>
      </c>
      <c r="D43" s="22">
        <f t="shared" si="9"/>
        <v>147.46967960047772</v>
      </c>
      <c r="E43" s="22">
        <f t="shared" si="9"/>
        <v>148.36933326757861</v>
      </c>
      <c r="F43" s="22">
        <f t="shared" si="9"/>
        <v>150.36312659110393</v>
      </c>
      <c r="G43" s="22">
        <f t="shared" si="9"/>
        <v>143.62584255019348</v>
      </c>
      <c r="H43" s="22">
        <f t="shared" si="9"/>
        <v>133.75002438039292</v>
      </c>
      <c r="I43" s="22">
        <f t="shared" si="9"/>
        <v>136.67225717695257</v>
      </c>
      <c r="J43" s="22">
        <f t="shared" si="9"/>
        <v>139.55912213206895</v>
      </c>
      <c r="K43" s="22">
        <f t="shared" si="9"/>
        <v>138.15652864525225</v>
      </c>
      <c r="L43" s="22">
        <f t="shared" si="9"/>
        <v>139.04553320665195</v>
      </c>
      <c r="M43" s="22">
        <f t="shared" si="9"/>
        <v>136.33650001104962</v>
      </c>
      <c r="N43" s="22">
        <f t="shared" si="9"/>
        <v>120.7004285761105</v>
      </c>
      <c r="O43" s="22">
        <f t="shared" si="9"/>
        <v>104.97697331607888</v>
      </c>
      <c r="P43" s="22">
        <f t="shared" si="9"/>
        <v>96.991749928633212</v>
      </c>
      <c r="Q43" s="22">
        <f t="shared" si="9"/>
        <v>100.05299820222596</v>
      </c>
    </row>
    <row r="44" spans="1:17" ht="11.45" customHeight="1" x14ac:dyDescent="0.25">
      <c r="A44" s="62" t="s">
        <v>59</v>
      </c>
      <c r="B44" s="70">
        <v>6.6335009756044947</v>
      </c>
      <c r="C44" s="70">
        <v>7.0936330491558248</v>
      </c>
      <c r="D44" s="70">
        <v>6.9866653009967923</v>
      </c>
      <c r="E44" s="70">
        <v>7.9959723176949788</v>
      </c>
      <c r="F44" s="70">
        <v>6.7213144022270122</v>
      </c>
      <c r="G44" s="70">
        <v>5.2873131589285318</v>
      </c>
      <c r="H44" s="70">
        <v>4.9461820745046943</v>
      </c>
      <c r="I44" s="70">
        <v>4.4390429394004594</v>
      </c>
      <c r="J44" s="70">
        <v>4.8681581071264963</v>
      </c>
      <c r="K44" s="70">
        <v>4.4652604611540028</v>
      </c>
      <c r="L44" s="70">
        <v>4.2687700073484871</v>
      </c>
      <c r="M44" s="70">
        <v>4.1615960191377797</v>
      </c>
      <c r="N44" s="70">
        <v>4.0936362842448606</v>
      </c>
      <c r="O44" s="70">
        <v>3.7011020737148614</v>
      </c>
      <c r="P44" s="70">
        <v>3.573796108194363</v>
      </c>
      <c r="Q44" s="70">
        <v>3.5484564085839794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</row>
    <row r="46" spans="1:17" ht="11.45" customHeight="1" x14ac:dyDescent="0.25">
      <c r="A46" s="62" t="s">
        <v>58</v>
      </c>
      <c r="B46" s="70">
        <v>143.29694007981766</v>
      </c>
      <c r="C46" s="70">
        <v>143.99951104659951</v>
      </c>
      <c r="D46" s="70">
        <v>140.48301429948091</v>
      </c>
      <c r="E46" s="70">
        <v>140.37336094988362</v>
      </c>
      <c r="F46" s="70">
        <v>143.64181218887691</v>
      </c>
      <c r="G46" s="70">
        <v>138.33852939126496</v>
      </c>
      <c r="H46" s="70">
        <v>128.80384230588822</v>
      </c>
      <c r="I46" s="70">
        <v>132.23259877769314</v>
      </c>
      <c r="J46" s="70">
        <v>134.69001332316714</v>
      </c>
      <c r="K46" s="70">
        <v>133.69027372707146</v>
      </c>
      <c r="L46" s="70">
        <v>134.77509693502867</v>
      </c>
      <c r="M46" s="70">
        <v>132.17288531682905</v>
      </c>
      <c r="N46" s="70">
        <v>116.60475706570331</v>
      </c>
      <c r="O46" s="70">
        <v>101.27377445410384</v>
      </c>
      <c r="P46" s="70">
        <v>93.416190835213598</v>
      </c>
      <c r="Q46" s="70">
        <v>96.502769354699083</v>
      </c>
    </row>
    <row r="47" spans="1:17" ht="11.45" customHeight="1" x14ac:dyDescent="0.25">
      <c r="A47" s="87" t="s">
        <v>75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0.34205773788277943</v>
      </c>
      <c r="J47" s="70">
        <v>5.3665681551136055</v>
      </c>
      <c r="K47" s="70">
        <v>5.8260260180391068</v>
      </c>
      <c r="L47" s="70">
        <v>5.7394060745573867</v>
      </c>
      <c r="M47" s="70">
        <v>6.2362375707532998</v>
      </c>
      <c r="N47" s="70">
        <v>6.2983208544207487</v>
      </c>
      <c r="O47" s="70">
        <v>6.0697643100897007</v>
      </c>
      <c r="P47" s="70">
        <v>3.8038777595479911</v>
      </c>
      <c r="Q47" s="70">
        <v>3.6535310729649337</v>
      </c>
    </row>
    <row r="48" spans="1:17" ht="11.45" customHeight="1" x14ac:dyDescent="0.25">
      <c r="A48" s="62" t="s">
        <v>57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0</v>
      </c>
    </row>
    <row r="49" spans="1:17" ht="11.45" customHeight="1" x14ac:dyDescent="0.25">
      <c r="A49" s="62" t="s">
        <v>56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6.154598589673307E-4</v>
      </c>
      <c r="J51" s="70">
        <v>9.5070177532022044E-4</v>
      </c>
      <c r="K51" s="70">
        <v>9.9445702679689697E-4</v>
      </c>
      <c r="L51" s="70">
        <v>1.6662642747988026E-3</v>
      </c>
      <c r="M51" s="70">
        <v>2.0186750827780333E-3</v>
      </c>
      <c r="N51" s="70">
        <v>2.0352261623220111E-3</v>
      </c>
      <c r="O51" s="70">
        <v>2.0967882601812594E-3</v>
      </c>
      <c r="P51" s="70">
        <v>1.762985225252581E-3</v>
      </c>
      <c r="Q51" s="70">
        <v>1.772438942908115E-3</v>
      </c>
    </row>
    <row r="52" spans="1:17" ht="11.45" customHeight="1" x14ac:dyDescent="0.25">
      <c r="A52" s="19" t="s">
        <v>76</v>
      </c>
      <c r="B52" s="21">
        <f>B53+B55</f>
        <v>78.707515332839236</v>
      </c>
      <c r="C52" s="21">
        <f t="shared" ref="C52:Q52" si="10">C53+C55</f>
        <v>78.44268853787338</v>
      </c>
      <c r="D52" s="21">
        <f t="shared" si="10"/>
        <v>73.510224517942319</v>
      </c>
      <c r="E52" s="21">
        <f t="shared" si="10"/>
        <v>79.027476376989753</v>
      </c>
      <c r="F52" s="21">
        <f t="shared" si="10"/>
        <v>70.215167837771929</v>
      </c>
      <c r="G52" s="21">
        <f t="shared" si="10"/>
        <v>81.682406243029959</v>
      </c>
      <c r="H52" s="21">
        <f t="shared" si="10"/>
        <v>67.056514198497595</v>
      </c>
      <c r="I52" s="21">
        <f t="shared" si="10"/>
        <v>71.740563130858291</v>
      </c>
      <c r="J52" s="21">
        <f t="shared" si="10"/>
        <v>76.405349458789118</v>
      </c>
      <c r="K52" s="21">
        <f t="shared" si="10"/>
        <v>61.248188388151704</v>
      </c>
      <c r="L52" s="21">
        <f t="shared" si="10"/>
        <v>68.913248204721427</v>
      </c>
      <c r="M52" s="21">
        <f t="shared" si="10"/>
        <v>58.230236978684339</v>
      </c>
      <c r="N52" s="21">
        <f t="shared" si="10"/>
        <v>48.208106306927867</v>
      </c>
      <c r="O52" s="21">
        <f t="shared" si="10"/>
        <v>30.154835219040002</v>
      </c>
      <c r="P52" s="21">
        <f t="shared" si="10"/>
        <v>25.658294071985814</v>
      </c>
      <c r="Q52" s="21">
        <f t="shared" si="10"/>
        <v>26.354655954640748</v>
      </c>
    </row>
    <row r="53" spans="1:17" ht="11.45" customHeight="1" x14ac:dyDescent="0.25">
      <c r="A53" s="17" t="s">
        <v>23</v>
      </c>
      <c r="B53" s="20">
        <v>78.707515332839236</v>
      </c>
      <c r="C53" s="20">
        <v>78.44268853787338</v>
      </c>
      <c r="D53" s="20">
        <v>73.510224517942319</v>
      </c>
      <c r="E53" s="20">
        <v>79.027476376989753</v>
      </c>
      <c r="F53" s="20">
        <v>70.215167837771929</v>
      </c>
      <c r="G53" s="20">
        <v>81.682406243029959</v>
      </c>
      <c r="H53" s="20">
        <v>67.056514198497595</v>
      </c>
      <c r="I53" s="20">
        <v>71.740563130858291</v>
      </c>
      <c r="J53" s="20">
        <v>76.405349458789118</v>
      </c>
      <c r="K53" s="20">
        <v>61.248188388151704</v>
      </c>
      <c r="L53" s="20">
        <v>68.913248204721427</v>
      </c>
      <c r="M53" s="20">
        <v>58.230236978684339</v>
      </c>
      <c r="N53" s="20">
        <v>48.208106306927867</v>
      </c>
      <c r="O53" s="20">
        <v>30.154835219040002</v>
      </c>
      <c r="P53" s="20">
        <v>25.658294071985814</v>
      </c>
      <c r="Q53" s="20">
        <v>26.354655954640748</v>
      </c>
    </row>
    <row r="54" spans="1:17" ht="11.45" customHeight="1" x14ac:dyDescent="0.25">
      <c r="A54" s="87" t="s">
        <v>75</v>
      </c>
      <c r="B54" s="20">
        <v>0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0.18557764852094683</v>
      </c>
      <c r="J54" s="20">
        <v>3.0442829811149554</v>
      </c>
      <c r="K54" s="20">
        <v>2.6691062046563521</v>
      </c>
      <c r="L54" s="20">
        <v>2.9346750576208378</v>
      </c>
      <c r="M54" s="20">
        <v>2.7474439309535326</v>
      </c>
      <c r="N54" s="20">
        <v>2.6039256797556716</v>
      </c>
      <c r="O54" s="20">
        <v>1.8073064184263563</v>
      </c>
      <c r="P54" s="20">
        <v>1.0447976233642122</v>
      </c>
      <c r="Q54" s="20">
        <v>0.9977698577091858</v>
      </c>
    </row>
    <row r="55" spans="1:17" ht="11.45" customHeight="1" x14ac:dyDescent="0.25">
      <c r="A55" s="17" t="s">
        <v>22</v>
      </c>
      <c r="B55" s="20">
        <v>0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</row>
    <row r="56" spans="1:17" ht="11.45" customHeight="1" x14ac:dyDescent="0.25">
      <c r="A56" s="86" t="s">
        <v>75</v>
      </c>
      <c r="B56" s="69">
        <v>0</v>
      </c>
      <c r="C56" s="69">
        <v>0</v>
      </c>
      <c r="D56" s="69">
        <v>0</v>
      </c>
      <c r="E56" s="69">
        <v>0</v>
      </c>
      <c r="F56" s="69">
        <v>0</v>
      </c>
      <c r="G56" s="69">
        <v>0</v>
      </c>
      <c r="H56" s="69">
        <v>0</v>
      </c>
      <c r="I56" s="69">
        <v>0</v>
      </c>
      <c r="J56" s="69">
        <v>0</v>
      </c>
      <c r="K56" s="69">
        <v>0</v>
      </c>
      <c r="L56" s="69">
        <v>0</v>
      </c>
      <c r="M56" s="69">
        <v>0</v>
      </c>
      <c r="N56" s="69">
        <v>0</v>
      </c>
      <c r="O56" s="69">
        <v>0</v>
      </c>
      <c r="P56" s="69">
        <v>0</v>
      </c>
      <c r="Q56" s="69">
        <v>0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11.831663631634569</v>
      </c>
      <c r="C60" s="71">
        <f>IF(C17=0,"",C17/TrRoad_act!C30*100)</f>
        <v>11.77851355857265</v>
      </c>
      <c r="D60" s="71">
        <f>IF(D17=0,"",D17/TrRoad_act!D30*100)</f>
        <v>11.386910521918923</v>
      </c>
      <c r="E60" s="71">
        <f>IF(E17=0,"",E17/TrRoad_act!E30*100)</f>
        <v>11.653887833512371</v>
      </c>
      <c r="F60" s="71">
        <f>IF(F17=0,"",F17/TrRoad_act!F30*100)</f>
        <v>11.885865873212406</v>
      </c>
      <c r="G60" s="71">
        <f>IF(G17=0,"",G17/TrRoad_act!G30*100)</f>
        <v>11.473012521937493</v>
      </c>
      <c r="H60" s="71">
        <f>IF(H17=0,"",H17/TrRoad_act!H30*100)</f>
        <v>11.360610923425542</v>
      </c>
      <c r="I60" s="71">
        <f>IF(I17=0,"",I17/TrRoad_act!I30*100)</f>
        <v>11.405002492764806</v>
      </c>
      <c r="J60" s="71">
        <f>IF(J17=0,"",J17/TrRoad_act!J30*100)</f>
        <v>11.049792262594888</v>
      </c>
      <c r="K60" s="71">
        <f>IF(K17=0,"",K17/TrRoad_act!K30*100)</f>
        <v>11.065591944239724</v>
      </c>
      <c r="L60" s="71">
        <f>IF(L17=0,"",L17/TrRoad_act!L30*100)</f>
        <v>11.088347914096978</v>
      </c>
      <c r="M60" s="71">
        <f>IF(M17=0,"",M17/TrRoad_act!M30*100)</f>
        <v>10.701622033704352</v>
      </c>
      <c r="N60" s="71">
        <f>IF(N17=0,"",N17/TrRoad_act!N30*100)</f>
        <v>9.9979388024197835</v>
      </c>
      <c r="O60" s="71">
        <f>IF(O17=0,"",O17/TrRoad_act!O30*100)</f>
        <v>9.2002919693172878</v>
      </c>
      <c r="P60" s="71">
        <f>IF(P17=0,"",P17/TrRoad_act!P30*100)</f>
        <v>8.968116338779792</v>
      </c>
      <c r="Q60" s="71">
        <f>IF(Q17=0,"",Q17/TrRoad_act!Q30*100)</f>
        <v>9.1828558395086173</v>
      </c>
    </row>
    <row r="61" spans="1:17" ht="11.45" customHeight="1" x14ac:dyDescent="0.25">
      <c r="A61" s="25" t="s">
        <v>39</v>
      </c>
      <c r="B61" s="24">
        <f>IF(B18=0,"",B18/TrRoad_act!B31*100)</f>
        <v>10.580540652587747</v>
      </c>
      <c r="C61" s="24">
        <f>IF(C18=0,"",C18/TrRoad_act!C31*100)</f>
        <v>10.649350445284046</v>
      </c>
      <c r="D61" s="24">
        <f>IF(D18=0,"",D18/TrRoad_act!D31*100)</f>
        <v>10.534484039717743</v>
      </c>
      <c r="E61" s="24">
        <f>IF(E18=0,"",E18/TrRoad_act!E31*100)</f>
        <v>10.890944868963432</v>
      </c>
      <c r="F61" s="24">
        <f>IF(F18=0,"",F18/TrRoad_act!F31*100)</f>
        <v>11.021521394881567</v>
      </c>
      <c r="G61" s="24">
        <f>IF(G18=0,"",G18/TrRoad_act!G31*100)</f>
        <v>10.729721141945758</v>
      </c>
      <c r="H61" s="24">
        <f>IF(H18=0,"",H18/TrRoad_act!H31*100)</f>
        <v>10.794297123120037</v>
      </c>
      <c r="I61" s="24">
        <f>IF(I18=0,"",I18/TrRoad_act!I31*100)</f>
        <v>10.7209285527452</v>
      </c>
      <c r="J61" s="24">
        <f>IF(J18=0,"",J18/TrRoad_act!J31*100)</f>
        <v>10.401412269858783</v>
      </c>
      <c r="K61" s="24">
        <f>IF(K18=0,"",K18/TrRoad_act!K31*100)</f>
        <v>10.425243877631797</v>
      </c>
      <c r="L61" s="24">
        <f>IF(L18=0,"",L18/TrRoad_act!L31*100)</f>
        <v>10.349847112125179</v>
      </c>
      <c r="M61" s="24">
        <f>IF(M18=0,"",M18/TrRoad_act!M31*100)</f>
        <v>10.106416549824466</v>
      </c>
      <c r="N61" s="24">
        <f>IF(N18=0,"",N18/TrRoad_act!N31*100)</f>
        <v>9.6885247644920547</v>
      </c>
      <c r="O61" s="24">
        <f>IF(O18=0,"",O18/TrRoad_act!O31*100)</f>
        <v>9.1247642986121349</v>
      </c>
      <c r="P61" s="24">
        <f>IF(P18=0,"",P18/TrRoad_act!P31*100)</f>
        <v>8.9304457563222819</v>
      </c>
      <c r="Q61" s="24">
        <f>IF(Q18=0,"",Q18/TrRoad_act!Q31*100)</f>
        <v>9.101022559675334</v>
      </c>
    </row>
    <row r="62" spans="1:17" ht="11.45" customHeight="1" x14ac:dyDescent="0.25">
      <c r="A62" s="23" t="s">
        <v>30</v>
      </c>
      <c r="B62" s="22">
        <f>IF(B19=0,"",B19/TrRoad_act!B32*100)</f>
        <v>4.4164879251008902</v>
      </c>
      <c r="C62" s="22">
        <f>IF(C19=0,"",C19/TrRoad_act!C32*100)</f>
        <v>4.390906790325352</v>
      </c>
      <c r="D62" s="22">
        <f>IF(D19=0,"",D19/TrRoad_act!D32*100)</f>
        <v>4.370671807200404</v>
      </c>
      <c r="E62" s="22">
        <f>IF(E19=0,"",E19/TrRoad_act!E32*100)</f>
        <v>4.3608932071107098</v>
      </c>
      <c r="F62" s="22">
        <f>IF(F19=0,"",F19/TrRoad_act!F32*100)</f>
        <v>4.3435110492610765</v>
      </c>
      <c r="G62" s="22">
        <f>IF(G19=0,"",G19/TrRoad_act!G32*100)</f>
        <v>4.3199615338918491</v>
      </c>
      <c r="H62" s="22">
        <f>IF(H19=0,"",H19/TrRoad_act!H32*100)</f>
        <v>4.2927907506187379</v>
      </c>
      <c r="I62" s="22">
        <f>IF(I19=0,"",I19/TrRoad_act!I32*100)</f>
        <v>4.2609703029478707</v>
      </c>
      <c r="J62" s="22">
        <f>IF(J19=0,"",J19/TrRoad_act!J32*100)</f>
        <v>4.2227855222365509</v>
      </c>
      <c r="K62" s="22">
        <f>IF(K19=0,"",K19/TrRoad_act!K32*100)</f>
        <v>4.1829478465368144</v>
      </c>
      <c r="L62" s="22">
        <f>IF(L19=0,"",L19/TrRoad_act!L32*100)</f>
        <v>4.1288731200258448</v>
      </c>
      <c r="M62" s="22">
        <f>IF(M19=0,"",M19/TrRoad_act!M32*100)</f>
        <v>4.0816101765657615</v>
      </c>
      <c r="N62" s="22">
        <f>IF(N19=0,"",N19/TrRoad_act!N32*100)</f>
        <v>4.066187020173925</v>
      </c>
      <c r="O62" s="22">
        <f>IF(O19=0,"",O19/TrRoad_act!O32*100)</f>
        <v>4.0311329902904403</v>
      </c>
      <c r="P62" s="22">
        <f>IF(P19=0,"",P19/TrRoad_act!P32*100)</f>
        <v>4.003671425300368</v>
      </c>
      <c r="Q62" s="22">
        <f>IF(Q19=0,"",Q19/TrRoad_act!Q32*100)</f>
        <v>3.9466324704868749</v>
      </c>
    </row>
    <row r="63" spans="1:17" ht="11.45" customHeight="1" x14ac:dyDescent="0.25">
      <c r="A63" s="19" t="s">
        <v>29</v>
      </c>
      <c r="B63" s="21">
        <f>IF(B21=0,"",B21/TrRoad_act!B33*100)</f>
        <v>8.2466574106617934</v>
      </c>
      <c r="C63" s="21">
        <f>IF(C21=0,"",C21/TrRoad_act!C33*100)</f>
        <v>8.3670558648990472</v>
      </c>
      <c r="D63" s="21">
        <f>IF(D21=0,"",D21/TrRoad_act!D33*100)</f>
        <v>8.3823272734288157</v>
      </c>
      <c r="E63" s="21">
        <f>IF(E21=0,"",E21/TrRoad_act!E33*100)</f>
        <v>8.7286143983226285</v>
      </c>
      <c r="F63" s="21">
        <f>IF(F21=0,"",F21/TrRoad_act!F33*100)</f>
        <v>8.8973990295483514</v>
      </c>
      <c r="G63" s="21">
        <f>IF(G21=0,"",G21/TrRoad_act!G33*100)</f>
        <v>8.9182449356793558</v>
      </c>
      <c r="H63" s="21">
        <f>IF(H21=0,"",H21/TrRoad_act!H33*100)</f>
        <v>9.0272833413618851</v>
      </c>
      <c r="I63" s="21">
        <f>IF(I21=0,"",I21/TrRoad_act!I33*100)</f>
        <v>9.0127015689955439</v>
      </c>
      <c r="J63" s="21">
        <f>IF(J21=0,"",J21/TrRoad_act!J33*100)</f>
        <v>8.857644085354563</v>
      </c>
      <c r="K63" s="21">
        <f>IF(K21=0,"",K21/TrRoad_act!K33*100)</f>
        <v>8.8727550063827341</v>
      </c>
      <c r="L63" s="21">
        <f>IF(L21=0,"",L21/TrRoad_act!L33*100)</f>
        <v>8.8501657704442387</v>
      </c>
      <c r="M63" s="21">
        <f>IF(M21=0,"",M21/TrRoad_act!M33*100)</f>
        <v>8.6304274899172562</v>
      </c>
      <c r="N63" s="21">
        <f>IF(N21=0,"",N21/TrRoad_act!N33*100)</f>
        <v>8.3525675647769102</v>
      </c>
      <c r="O63" s="21">
        <f>IF(O21=0,"",O21/TrRoad_act!O33*100)</f>
        <v>7.9086233841770381</v>
      </c>
      <c r="P63" s="21">
        <f>IF(P21=0,"",P21/TrRoad_act!P33*100)</f>
        <v>7.7281378175013158</v>
      </c>
      <c r="Q63" s="21">
        <f>IF(Q21=0,"",Q21/TrRoad_act!Q33*100)</f>
        <v>7.7726189557381806</v>
      </c>
    </row>
    <row r="64" spans="1:17" ht="11.45" customHeight="1" x14ac:dyDescent="0.25">
      <c r="A64" s="62" t="s">
        <v>59</v>
      </c>
      <c r="B64" s="70">
        <f>IF(B22=0,"",B22/TrRoad_act!B34*100)</f>
        <v>8.1447889650652741</v>
      </c>
      <c r="C64" s="70">
        <f>IF(C22=0,"",C22/TrRoad_act!C34*100)</f>
        <v>8.3286497720607784</v>
      </c>
      <c r="D64" s="70">
        <f>IF(D22=0,"",D22/TrRoad_act!D34*100)</f>
        <v>8.4531220680224077</v>
      </c>
      <c r="E64" s="70">
        <f>IF(E22=0,"",E22/TrRoad_act!E34*100)</f>
        <v>8.8692526702412984</v>
      </c>
      <c r="F64" s="70">
        <f>IF(F22=0,"",F22/TrRoad_act!F34*100)</f>
        <v>8.9352047892035955</v>
      </c>
      <c r="G64" s="70">
        <f>IF(G22=0,"",G22/TrRoad_act!G34*100)</f>
        <v>9.0744999648717179</v>
      </c>
      <c r="H64" s="70">
        <f>IF(H22=0,"",H22/TrRoad_act!H34*100)</f>
        <v>9.1816183709994483</v>
      </c>
      <c r="I64" s="70">
        <f>IF(I22=0,"",I22/TrRoad_act!I34*100)</f>
        <v>9.1286006563575874</v>
      </c>
      <c r="J64" s="70">
        <f>IF(J22=0,"",J22/TrRoad_act!J34*100)</f>
        <v>8.9982143383347637</v>
      </c>
      <c r="K64" s="70">
        <f>IF(K22=0,"",K22/TrRoad_act!K34*100)</f>
        <v>8.9545141532634105</v>
      </c>
      <c r="L64" s="70">
        <f>IF(L22=0,"",L22/TrRoad_act!L34*100)</f>
        <v>8.9282394119441211</v>
      </c>
      <c r="M64" s="70">
        <f>IF(M22=0,"",M22/TrRoad_act!M34*100)</f>
        <v>8.713170971700567</v>
      </c>
      <c r="N64" s="70">
        <f>IF(N22=0,"",N22/TrRoad_act!N34*100)</f>
        <v>8.5058505235349333</v>
      </c>
      <c r="O64" s="70">
        <f>IF(O22=0,"",O22/TrRoad_act!O34*100)</f>
        <v>8.0180939348062861</v>
      </c>
      <c r="P64" s="70">
        <f>IF(P22=0,"",P22/TrRoad_act!P34*100)</f>
        <v>7.8464294293546759</v>
      </c>
      <c r="Q64" s="70">
        <f>IF(Q22=0,"",Q22/TrRoad_act!Q34*100)</f>
        <v>7.8783755206808648</v>
      </c>
    </row>
    <row r="65" spans="1:17" ht="11.45" customHeight="1" x14ac:dyDescent="0.25">
      <c r="A65" s="62" t="s">
        <v>58</v>
      </c>
      <c r="B65" s="70">
        <f>IF(B24=0,"",B24/TrRoad_act!B35*100)</f>
        <v>8.7412041744034781</v>
      </c>
      <c r="C65" s="70">
        <f>IF(C24=0,"",C24/TrRoad_act!C35*100)</f>
        <v>8.5472370916517111</v>
      </c>
      <c r="D65" s="70">
        <f>IF(D24=0,"",D24/TrRoad_act!D35*100)</f>
        <v>8.0361093255379785</v>
      </c>
      <c r="E65" s="70">
        <f>IF(E24=0,"",E24/TrRoad_act!E35*100)</f>
        <v>7.9950661133591145</v>
      </c>
      <c r="F65" s="70">
        <f>IF(F24=0,"",F24/TrRoad_act!F35*100)</f>
        <v>8.6726676746449343</v>
      </c>
      <c r="G65" s="70">
        <f>IF(G24=0,"",G24/TrRoad_act!G35*100)</f>
        <v>7.8935468634052253</v>
      </c>
      <c r="H65" s="70">
        <f>IF(H24=0,"",H24/TrRoad_act!H35*100)</f>
        <v>7.9208855236297016</v>
      </c>
      <c r="I65" s="70">
        <f>IF(I24=0,"",I24/TrRoad_act!I35*100)</f>
        <v>8.1386218083400887</v>
      </c>
      <c r="J65" s="70">
        <f>IF(J24=0,"",J24/TrRoad_act!J35*100)</f>
        <v>7.7971331543833848</v>
      </c>
      <c r="K65" s="70">
        <f>IF(K24=0,"",K24/TrRoad_act!K35*100)</f>
        <v>8.266036287537041</v>
      </c>
      <c r="L65" s="70">
        <f>IF(L24=0,"",L24/TrRoad_act!L35*100)</f>
        <v>8.2718080134196192</v>
      </c>
      <c r="M65" s="70">
        <f>IF(M24=0,"",M24/TrRoad_act!M35*100)</f>
        <v>8.0095364034894452</v>
      </c>
      <c r="N65" s="70">
        <f>IF(N24=0,"",N24/TrRoad_act!N35*100)</f>
        <v>7.140884694129408</v>
      </c>
      <c r="O65" s="70">
        <f>IF(O24=0,"",O24/TrRoad_act!O35*100)</f>
        <v>7.0218967278368947</v>
      </c>
      <c r="P65" s="70">
        <f>IF(P24=0,"",P24/TrRoad_act!P35*100)</f>
        <v>6.8152489233959015</v>
      </c>
      <c r="Q65" s="70">
        <f>IF(Q24=0,"",Q24/TrRoad_act!Q35*100)</f>
        <v>7.0282800267428014</v>
      </c>
    </row>
    <row r="66" spans="1:17" ht="11.45" customHeight="1" x14ac:dyDescent="0.25">
      <c r="A66" s="62" t="s">
        <v>57</v>
      </c>
      <c r="B66" s="70" t="str">
        <f>IF(B26=0,"",B26/TrRoad_act!B36*100)</f>
        <v/>
      </c>
      <c r="C66" s="70" t="str">
        <f>IF(C26=0,"",C26/TrRoad_act!C36*100)</f>
        <v/>
      </c>
      <c r="D66" s="70" t="str">
        <f>IF(D26=0,"",D26/TrRoad_act!D36*100)</f>
        <v/>
      </c>
      <c r="E66" s="70" t="str">
        <f>IF(E26=0,"",E26/TrRoad_act!E36*100)</f>
        <v/>
      </c>
      <c r="F66" s="70" t="str">
        <f>IF(F26=0,"",F26/TrRoad_act!F36*100)</f>
        <v/>
      </c>
      <c r="G66" s="70" t="str">
        <f>IF(G26=0,"",G26/TrRoad_act!G36*100)</f>
        <v/>
      </c>
      <c r="H66" s="70" t="str">
        <f>IF(H26=0,"",H26/TrRoad_act!H36*100)</f>
        <v/>
      </c>
      <c r="I66" s="70" t="str">
        <f>IF(I26=0,"",I26/TrRoad_act!I36*100)</f>
        <v/>
      </c>
      <c r="J66" s="70" t="str">
        <f>IF(J26=0,"",J26/TrRoad_act!J36*100)</f>
        <v/>
      </c>
      <c r="K66" s="70" t="str">
        <f>IF(K26=0,"",K26/TrRoad_act!K36*100)</f>
        <v/>
      </c>
      <c r="L66" s="70" t="str">
        <f>IF(L26=0,"",L26/TrRoad_act!L36*100)</f>
        <v/>
      </c>
      <c r="M66" s="70" t="str">
        <f>IF(M26=0,"",M26/TrRoad_act!M36*100)</f>
        <v/>
      </c>
      <c r="N66" s="70" t="str">
        <f>IF(N26=0,"",N26/TrRoad_act!N36*100)</f>
        <v/>
      </c>
      <c r="O66" s="70" t="str">
        <f>IF(O26=0,"",O26/TrRoad_act!O36*100)</f>
        <v/>
      </c>
      <c r="P66" s="70" t="str">
        <f>IF(P26=0,"",P26/TrRoad_act!P36*100)</f>
        <v/>
      </c>
      <c r="Q66" s="70" t="str">
        <f>IF(Q26=0,"",Q26/TrRoad_act!Q36*100)</f>
        <v/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 t="str">
        <f>IF(D27=0,"",D27/TrRoad_act!D37*100)</f>
        <v/>
      </c>
      <c r="E67" s="70" t="str">
        <f>IF(E27=0,"",E27/TrRoad_act!E37*100)</f>
        <v/>
      </c>
      <c r="F67" s="70" t="str">
        <f>IF(F27=0,"",F27/TrRoad_act!F37*100)</f>
        <v/>
      </c>
      <c r="G67" s="70" t="str">
        <f>IF(G27=0,"",G27/TrRoad_act!G37*100)</f>
        <v/>
      </c>
      <c r="H67" s="70" t="str">
        <f>IF(H27=0,"",H27/TrRoad_act!H37*100)</f>
        <v/>
      </c>
      <c r="I67" s="70" t="str">
        <f>IF(I27=0,"",I27/TrRoad_act!I37*100)</f>
        <v/>
      </c>
      <c r="J67" s="70" t="str">
        <f>IF(J27=0,"",J27/TrRoad_act!J37*100)</f>
        <v/>
      </c>
      <c r="K67" s="70" t="str">
        <f>IF(K27=0,"",K27/TrRoad_act!K37*100)</f>
        <v/>
      </c>
      <c r="L67" s="70" t="str">
        <f>IF(L27=0,"",L27/TrRoad_act!L37*100)</f>
        <v/>
      </c>
      <c r="M67" s="70" t="str">
        <f>IF(M27=0,"",M27/TrRoad_act!M37*100)</f>
        <v/>
      </c>
      <c r="N67" s="70" t="str">
        <f>IF(N27=0,"",N27/TrRoad_act!N37*100)</f>
        <v/>
      </c>
      <c r="O67" s="70" t="str">
        <f>IF(O27=0,"",O27/TrRoad_act!O37*100)</f>
        <v/>
      </c>
      <c r="P67" s="70" t="str">
        <f>IF(P27=0,"",P27/TrRoad_act!P37*100)</f>
        <v/>
      </c>
      <c r="Q67" s="70" t="str">
        <f>IF(Q27=0,"",Q27/TrRoad_act!Q37*100)</f>
        <v/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 t="str">
        <f>IF(N29=0,"",N29/TrRoad_act!N38*100)</f>
        <v/>
      </c>
      <c r="O68" s="70" t="str">
        <f>IF(O29=0,"",O29/TrRoad_act!O38*100)</f>
        <v/>
      </c>
      <c r="P68" s="70">
        <f>IF(P29=0,"",P29/TrRoad_act!P38*100)</f>
        <v>3.7016786948045763</v>
      </c>
      <c r="Q68" s="70">
        <f>IF(Q29=0,"",Q29/TrRoad_act!Q38*100)</f>
        <v>3.727603335153149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 t="str">
        <f>IF(J32=0,"",J32/TrRoad_act!J39*100)</f>
        <v/>
      </c>
      <c r="K69" s="70" t="str">
        <f>IF(K32=0,"",K32/TrRoad_act!K39*100)</f>
        <v/>
      </c>
      <c r="L69" s="70" t="str">
        <f>IF(L32=0,"",L32/TrRoad_act!L39*100)</f>
        <v/>
      </c>
      <c r="M69" s="70" t="str">
        <f>IF(M32=0,"",M32/TrRoad_act!M39*100)</f>
        <v/>
      </c>
      <c r="N69" s="70" t="str">
        <f>IF(N32=0,"",N32/TrRoad_act!N39*100)</f>
        <v/>
      </c>
      <c r="O69" s="70">
        <f>IF(O32=0,"",O32/TrRoad_act!O39*100)</f>
        <v>2.8719122568724429</v>
      </c>
      <c r="P69" s="70">
        <f>IF(P32=0,"",P32/TrRoad_act!P39*100)</f>
        <v>2.8865279122436052</v>
      </c>
      <c r="Q69" s="70">
        <f>IF(Q32=0,"",Q32/TrRoad_act!Q39*100)</f>
        <v>2.9017470042188522</v>
      </c>
    </row>
    <row r="70" spans="1:17" ht="11.45" customHeight="1" x14ac:dyDescent="0.25">
      <c r="A70" s="19" t="s">
        <v>28</v>
      </c>
      <c r="B70" s="21">
        <f>IF(B33=0,"",B33/TrRoad_act!B40*100)</f>
        <v>68.610227968869935</v>
      </c>
      <c r="C70" s="21">
        <f>IF(C33=0,"",C33/TrRoad_act!C40*100)</f>
        <v>67.968057502006957</v>
      </c>
      <c r="D70" s="21">
        <f>IF(D33=0,"",D33/TrRoad_act!D40*100)</f>
        <v>63.99608036341624</v>
      </c>
      <c r="E70" s="21">
        <f>IF(E33=0,"",E33/TrRoad_act!E40*100)</f>
        <v>63.662805001414867</v>
      </c>
      <c r="F70" s="21">
        <f>IF(F33=0,"",F33/TrRoad_act!F40*100)</f>
        <v>69.713013726835314</v>
      </c>
      <c r="G70" s="21">
        <f>IF(G33=0,"",G33/TrRoad_act!G40*100)</f>
        <v>63.001577420764058</v>
      </c>
      <c r="H70" s="21">
        <f>IF(H33=0,"",H33/TrRoad_act!H40*100)</f>
        <v>63.468720099802432</v>
      </c>
      <c r="I70" s="21">
        <f>IF(I33=0,"",I33/TrRoad_act!I40*100)</f>
        <v>65.638719541350383</v>
      </c>
      <c r="J70" s="21">
        <f>IF(J33=0,"",J33/TrRoad_act!J40*100)</f>
        <v>63.086424860469073</v>
      </c>
      <c r="K70" s="21">
        <f>IF(K33=0,"",K33/TrRoad_act!K40*100)</f>
        <v>67.877683549450524</v>
      </c>
      <c r="L70" s="21">
        <f>IF(L33=0,"",L33/TrRoad_act!L40*100)</f>
        <v>67.881150873381017</v>
      </c>
      <c r="M70" s="21">
        <f>IF(M33=0,"",M33/TrRoad_act!M40*100)</f>
        <v>66.136821378300482</v>
      </c>
      <c r="N70" s="21">
        <f>IF(N33=0,"",N33/TrRoad_act!N40*100)</f>
        <v>58.785408967781116</v>
      </c>
      <c r="O70" s="21">
        <f>IF(O33=0,"",O33/TrRoad_act!O40*100)</f>
        <v>54.342508464641135</v>
      </c>
      <c r="P70" s="21">
        <f>IF(P33=0,"",P33/TrRoad_act!P40*100)</f>
        <v>54.001006298963119</v>
      </c>
      <c r="Q70" s="21">
        <f>IF(Q33=0,"",Q33/TrRoad_act!Q40*100)</f>
        <v>56.756596015518923</v>
      </c>
    </row>
    <row r="71" spans="1:17" ht="11.45" customHeight="1" x14ac:dyDescent="0.25">
      <c r="A71" s="62" t="s">
        <v>59</v>
      </c>
      <c r="B71" s="20">
        <f>IF(B34=0,"",B34/TrRoad_act!B41*100)</f>
        <v>19.129040810557569</v>
      </c>
      <c r="C71" s="20">
        <f>IF(C34=0,"",C34/TrRoad_act!C41*100)</f>
        <v>19.734609918559606</v>
      </c>
      <c r="D71" s="20">
        <f>IF(D34=0,"",D34/TrRoad_act!D41*100)</f>
        <v>20.16138499358409</v>
      </c>
      <c r="E71" s="20">
        <f>IF(E34=0,"",E34/TrRoad_act!E41*100)</f>
        <v>21.149521084271427</v>
      </c>
      <c r="F71" s="20">
        <f>IF(F34=0,"",F34/TrRoad_act!F41*100)</f>
        <v>21.51367332480261</v>
      </c>
      <c r="G71" s="20">
        <f>IF(G34=0,"",G34/TrRoad_act!G41*100)</f>
        <v>21.997201564459338</v>
      </c>
      <c r="H71" s="20">
        <f>IF(H34=0,"",H34/TrRoad_act!H41*100)</f>
        <v>22.356751280116178</v>
      </c>
      <c r="I71" s="20">
        <f>IF(I34=0,"",I34/TrRoad_act!I41*100)</f>
        <v>22.430859135500864</v>
      </c>
      <c r="J71" s="20">
        <f>IF(J34=0,"",J34/TrRoad_act!J41*100)</f>
        <v>22.330845070963775</v>
      </c>
      <c r="K71" s="20">
        <f>IF(K34=0,"",K34/TrRoad_act!K41*100)</f>
        <v>22.484687928170825</v>
      </c>
      <c r="L71" s="20">
        <f>IF(L34=0,"",L34/TrRoad_act!L41*100)</f>
        <v>22.545894549412203</v>
      </c>
      <c r="M71" s="20">
        <f>IF(M34=0,"",M34/TrRoad_act!M41*100)</f>
        <v>22.180068733826246</v>
      </c>
      <c r="N71" s="20">
        <f>IF(N34=0,"",N34/TrRoad_act!N41*100)</f>
        <v>21.811832458653949</v>
      </c>
      <c r="O71" s="20">
        <f>IF(O34=0,"",O34/TrRoad_act!O41*100)</f>
        <v>20.871261085025996</v>
      </c>
      <c r="P71" s="20">
        <f>IF(P34=0,"",P34/TrRoad_act!P41*100)</f>
        <v>20.178646809027789</v>
      </c>
      <c r="Q71" s="20">
        <f>IF(Q34=0,"",Q34/TrRoad_act!Q41*100)</f>
        <v>20.24928072551452</v>
      </c>
    </row>
    <row r="72" spans="1:17" ht="11.45" customHeight="1" x14ac:dyDescent="0.25">
      <c r="A72" s="62" t="s">
        <v>58</v>
      </c>
      <c r="B72" s="20">
        <f>IF(B36=0,"",B36/TrRoad_act!B42*100)</f>
        <v>70.331484992333998</v>
      </c>
      <c r="C72" s="20">
        <f>IF(C36=0,"",C36/TrRoad_act!C42*100)</f>
        <v>69.566849017416857</v>
      </c>
      <c r="D72" s="20">
        <f>IF(D36=0,"",D36/TrRoad_act!D42*100)</f>
        <v>65.355141812482614</v>
      </c>
      <c r="E72" s="20">
        <f>IF(E36=0,"",E36/TrRoad_act!E42*100)</f>
        <v>64.905155471719155</v>
      </c>
      <c r="F72" s="20">
        <f>IF(F36=0,"",F36/TrRoad_act!F42*100)</f>
        <v>71.150438731519671</v>
      </c>
      <c r="G72" s="20">
        <f>IF(G36=0,"",G36/TrRoad_act!G42*100)</f>
        <v>64.200248100464833</v>
      </c>
      <c r="H72" s="20">
        <f>IF(H36=0,"",H36/TrRoad_act!H42*100)</f>
        <v>64.682824611979768</v>
      </c>
      <c r="I72" s="20">
        <f>IF(I36=0,"",I36/TrRoad_act!I42*100)</f>
        <v>66.893203887643011</v>
      </c>
      <c r="J72" s="20">
        <f>IF(J36=0,"",J36/TrRoad_act!J42*100)</f>
        <v>64.268016682357597</v>
      </c>
      <c r="K72" s="20">
        <f>IF(K36=0,"",K36/TrRoad_act!K42*100)</f>
        <v>69.228863270008205</v>
      </c>
      <c r="L72" s="20">
        <f>IF(L36=0,"",L36/TrRoad_act!L42*100)</f>
        <v>69.268968232429344</v>
      </c>
      <c r="M72" s="20">
        <f>IF(M36=0,"",M36/TrRoad_act!M42*100)</f>
        <v>67.477578897841653</v>
      </c>
      <c r="N72" s="20">
        <f>IF(N36=0,"",N36/TrRoad_act!N42*100)</f>
        <v>59.895516954606457</v>
      </c>
      <c r="O72" s="20">
        <f>IF(O36=0,"",O36/TrRoad_act!O42*100)</f>
        <v>55.35400493726187</v>
      </c>
      <c r="P72" s="20">
        <f>IF(P36=0,"",P36/TrRoad_act!P42*100)</f>
        <v>54.353919015176423</v>
      </c>
      <c r="Q72" s="20">
        <f>IF(Q36=0,"",Q36/TrRoad_act!Q42*100)</f>
        <v>57.081272164987972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 t="str">
        <f>IF(C38=0,"",C38/TrRoad_act!C43*100)</f>
        <v/>
      </c>
      <c r="D73" s="20" t="str">
        <f>IF(D38=0,"",D38/TrRoad_act!D43*100)</f>
        <v/>
      </c>
      <c r="E73" s="20" t="str">
        <f>IF(E38=0,"",E38/TrRoad_act!E43*100)</f>
        <v/>
      </c>
      <c r="F73" s="20" t="str">
        <f>IF(F38=0,"",F38/TrRoad_act!F43*100)</f>
        <v/>
      </c>
      <c r="G73" s="20" t="str">
        <f>IF(G38=0,"",G38/TrRoad_act!G43*100)</f>
        <v/>
      </c>
      <c r="H73" s="20" t="str">
        <f>IF(H38=0,"",H38/TrRoad_act!H43*100)</f>
        <v/>
      </c>
      <c r="I73" s="20" t="str">
        <f>IF(I38=0,"",I38/TrRoad_act!I43*100)</f>
        <v/>
      </c>
      <c r="J73" s="20" t="str">
        <f>IF(J38=0,"",J38/TrRoad_act!J43*100)</f>
        <v/>
      </c>
      <c r="K73" s="20" t="str">
        <f>IF(K38=0,"",K38/TrRoad_act!K43*100)</f>
        <v/>
      </c>
      <c r="L73" s="20" t="str">
        <f>IF(L38=0,"",L38/TrRoad_act!L43*100)</f>
        <v/>
      </c>
      <c r="M73" s="20" t="str">
        <f>IF(M38=0,"",M38/TrRoad_act!M43*100)</f>
        <v/>
      </c>
      <c r="N73" s="20" t="str">
        <f>IF(N38=0,"",N38/TrRoad_act!N43*100)</f>
        <v/>
      </c>
      <c r="O73" s="20" t="str">
        <f>IF(O38=0,"",O38/TrRoad_act!O43*100)</f>
        <v/>
      </c>
      <c r="P73" s="20" t="str">
        <f>IF(P38=0,"",P38/TrRoad_act!P43*100)</f>
        <v/>
      </c>
      <c r="Q73" s="20" t="str">
        <f>IF(Q38=0,"",Q38/TrRoad_act!Q43*100)</f>
        <v/>
      </c>
    </row>
    <row r="74" spans="1:17" ht="11.45" customHeight="1" x14ac:dyDescent="0.25">
      <c r="A74" s="62" t="s">
        <v>56</v>
      </c>
      <c r="B74" s="20" t="str">
        <f>IF(B39=0,"",B39/TrRoad_act!B44*100)</f>
        <v/>
      </c>
      <c r="C74" s="20" t="str">
        <f>IF(C39=0,"",C39/TrRoad_act!C44*100)</f>
        <v/>
      </c>
      <c r="D74" s="20" t="str">
        <f>IF(D39=0,"",D39/TrRoad_act!D44*100)</f>
        <v/>
      </c>
      <c r="E74" s="20" t="str">
        <f>IF(E39=0,"",E39/TrRoad_act!E44*100)</f>
        <v/>
      </c>
      <c r="F74" s="20" t="str">
        <f>IF(F39=0,"",F39/TrRoad_act!F44*100)</f>
        <v/>
      </c>
      <c r="G74" s="20" t="str">
        <f>IF(G39=0,"",G39/TrRoad_act!G44*100)</f>
        <v/>
      </c>
      <c r="H74" s="20" t="str">
        <f>IF(H39=0,"",H39/TrRoad_act!H44*100)</f>
        <v/>
      </c>
      <c r="I74" s="20" t="str">
        <f>IF(I39=0,"",I39/TrRoad_act!I44*100)</f>
        <v/>
      </c>
      <c r="J74" s="20" t="str">
        <f>IF(J39=0,"",J39/TrRoad_act!J44*100)</f>
        <v/>
      </c>
      <c r="K74" s="20" t="str">
        <f>IF(K39=0,"",K39/TrRoad_act!K44*100)</f>
        <v/>
      </c>
      <c r="L74" s="20" t="str">
        <f>IF(L39=0,"",L39/TrRoad_act!L44*100)</f>
        <v/>
      </c>
      <c r="M74" s="20" t="str">
        <f>IF(M39=0,"",M39/TrRoad_act!M44*100)</f>
        <v/>
      </c>
      <c r="N74" s="20" t="str">
        <f>IF(N39=0,"",N39/TrRoad_act!N44*100)</f>
        <v/>
      </c>
      <c r="O74" s="20" t="str">
        <f>IF(O39=0,"",O39/TrRoad_act!O44*100)</f>
        <v/>
      </c>
      <c r="P74" s="20" t="str">
        <f>IF(P39=0,"",P39/TrRoad_act!P44*100)</f>
        <v/>
      </c>
      <c r="Q74" s="20" t="str">
        <f>IF(Q39=0,"",Q39/TrRoad_act!Q44*100)</f>
        <v/>
      </c>
    </row>
    <row r="75" spans="1:17" ht="11.45" customHeight="1" x14ac:dyDescent="0.25">
      <c r="A75" s="62" t="s">
        <v>55</v>
      </c>
      <c r="B75" s="20" t="str">
        <f>IF(B41=0,"",B41/TrRoad_act!B45*100)</f>
        <v/>
      </c>
      <c r="C75" s="20" t="str">
        <f>IF(C41=0,"",C41/TrRoad_act!C45*100)</f>
        <v/>
      </c>
      <c r="D75" s="20" t="str">
        <f>IF(D41=0,"",D41/TrRoad_act!D45*100)</f>
        <v/>
      </c>
      <c r="E75" s="20" t="str">
        <f>IF(E41=0,"",E41/TrRoad_act!E45*100)</f>
        <v/>
      </c>
      <c r="F75" s="20" t="str">
        <f>IF(F41=0,"",F41/TrRoad_act!F45*100)</f>
        <v/>
      </c>
      <c r="G75" s="20" t="str">
        <f>IF(G41=0,"",G41/TrRoad_act!G45*100)</f>
        <v/>
      </c>
      <c r="H75" s="20" t="str">
        <f>IF(H41=0,"",H41/TrRoad_act!H45*100)</f>
        <v/>
      </c>
      <c r="I75" s="20" t="str">
        <f>IF(I41=0,"",I41/TrRoad_act!I45*100)</f>
        <v/>
      </c>
      <c r="J75" s="20">
        <f>IF(J41=0,"",J41/TrRoad_act!J45*100)</f>
        <v>33.346406897911379</v>
      </c>
      <c r="K75" s="20">
        <f>IF(K41=0,"",K41/TrRoad_act!K45*100)</f>
        <v>33.429772915156157</v>
      </c>
      <c r="L75" s="20">
        <f>IF(L41=0,"",L41/TrRoad_act!L45*100)</f>
        <v>33.513347347444054</v>
      </c>
      <c r="M75" s="20">
        <f>IF(M41=0,"",M41/TrRoad_act!M45*100)</f>
        <v>33.597130715812646</v>
      </c>
      <c r="N75" s="20">
        <f>IF(N41=0,"",N41/TrRoad_act!N45*100)</f>
        <v>33.68112354260218</v>
      </c>
      <c r="O75" s="20">
        <f>IF(O41=0,"",O41/TrRoad_act!O45*100)</f>
        <v>33.76532635145869</v>
      </c>
      <c r="P75" s="20">
        <f>IF(P41=0,"",P41/TrRoad_act!P45*100)</f>
        <v>33.849739667337339</v>
      </c>
      <c r="Q75" s="20">
        <f>IF(Q41=0,"",Q41/TrRoad_act!Q45*100)</f>
        <v>33.402509453643077</v>
      </c>
    </row>
    <row r="76" spans="1:17" ht="11.45" customHeight="1" x14ac:dyDescent="0.25">
      <c r="A76" s="25" t="s">
        <v>18</v>
      </c>
      <c r="B76" s="24">
        <f>IF(B42=0,"",B42/TrRoad_act!B46*100)</f>
        <v>14.435720372099306</v>
      </c>
      <c r="C76" s="24">
        <f>IF(C42=0,"",C42/TrRoad_act!C46*100)</f>
        <v>14.181691097829402</v>
      </c>
      <c r="D76" s="24">
        <f>IF(D42=0,"",D42/TrRoad_act!D46*100)</f>
        <v>13.174063113709156</v>
      </c>
      <c r="E76" s="24">
        <f>IF(E42=0,"",E42/TrRoad_act!E46*100)</f>
        <v>13.290307024819233</v>
      </c>
      <c r="F76" s="24">
        <f>IF(F42=0,"",F42/TrRoad_act!F46*100)</f>
        <v>14.098633709151656</v>
      </c>
      <c r="G76" s="24">
        <f>IF(G42=0,"",G42/TrRoad_act!G46*100)</f>
        <v>13.3184164324294</v>
      </c>
      <c r="H76" s="24">
        <f>IF(H42=0,"",H42/TrRoad_act!H46*100)</f>
        <v>12.961518958614244</v>
      </c>
      <c r="I76" s="24">
        <f>IF(I42=0,"",I42/TrRoad_act!I46*100)</f>
        <v>13.520610072539268</v>
      </c>
      <c r="J76" s="24">
        <f>IF(J42=0,"",J42/TrRoad_act!J46*100)</f>
        <v>13.052209083567986</v>
      </c>
      <c r="K76" s="24">
        <f>IF(K42=0,"",K42/TrRoad_act!K46*100)</f>
        <v>13.323027161776682</v>
      </c>
      <c r="L76" s="24">
        <f>IF(L42=0,"",L42/TrRoad_act!L46*100)</f>
        <v>13.711032581334164</v>
      </c>
      <c r="M76" s="24">
        <f>IF(M42=0,"",M42/TrRoad_act!M46*100)</f>
        <v>12.837922083811051</v>
      </c>
      <c r="N76" s="24">
        <f>IF(N42=0,"",N42/TrRoad_act!N46*100)</f>
        <v>11.085840410464067</v>
      </c>
      <c r="O76" s="24">
        <f>IF(O42=0,"",O42/TrRoad_act!O46*100)</f>
        <v>9.4818773584265124</v>
      </c>
      <c r="P76" s="24">
        <f>IF(P42=0,"",P42/TrRoad_act!P46*100)</f>
        <v>9.1176671168873007</v>
      </c>
      <c r="Q76" s="24">
        <f>IF(Q42=0,"",Q42/TrRoad_act!Q46*100)</f>
        <v>9.5183899548296562</v>
      </c>
    </row>
    <row r="77" spans="1:17" ht="11.45" customHeight="1" x14ac:dyDescent="0.25">
      <c r="A77" s="23" t="s">
        <v>27</v>
      </c>
      <c r="B77" s="22">
        <f>IF(B43=0,"",B43/TrRoad_act!B47*100)</f>
        <v>10.442560406414184</v>
      </c>
      <c r="C77" s="22">
        <f>IF(C43=0,"",C43/TrRoad_act!C47*100)</f>
        <v>10.286020256719128</v>
      </c>
      <c r="D77" s="22">
        <f>IF(D43=0,"",D43/TrRoad_act!D47*100)</f>
        <v>9.6487189414331169</v>
      </c>
      <c r="E77" s="22">
        <f>IF(E43=0,"",E43/TrRoad_act!E47*100)</f>
        <v>9.5722310133302457</v>
      </c>
      <c r="F77" s="22">
        <f>IF(F43=0,"",F43/TrRoad_act!F47*100)</f>
        <v>10.496284645291709</v>
      </c>
      <c r="G77" s="22">
        <f>IF(G43=0,"",G43/TrRoad_act!G47*100)</f>
        <v>9.432286007370875</v>
      </c>
      <c r="H77" s="22">
        <f>IF(H43=0,"",H43/TrRoad_act!H47*100)</f>
        <v>9.4774046888794601</v>
      </c>
      <c r="I77" s="22">
        <f>IF(I43=0,"",I43/TrRoad_act!I47*100)</f>
        <v>9.7801501519785585</v>
      </c>
      <c r="J77" s="22">
        <f>IF(J43=0,"",J43/TrRoad_act!J47*100)</f>
        <v>9.3311880846405071</v>
      </c>
      <c r="K77" s="22">
        <f>IF(K43=0,"",K43/TrRoad_act!K47*100)</f>
        <v>10.028112382246277</v>
      </c>
      <c r="L77" s="22">
        <f>IF(L43=0,"",L43/TrRoad_act!L47*100)</f>
        <v>10.048632743775176</v>
      </c>
      <c r="M77" s="22">
        <f>IF(M43=0,"",M43/TrRoad_act!M47*100)</f>
        <v>9.7344100599532144</v>
      </c>
      <c r="N77" s="22">
        <f>IF(N43=0,"",N43/TrRoad_act!N47*100)</f>
        <v>8.5141677211572713</v>
      </c>
      <c r="O77" s="22">
        <f>IF(O43=0,"",O43/TrRoad_act!O47*100)</f>
        <v>7.7809205389723273</v>
      </c>
      <c r="P77" s="22">
        <f>IF(P43=0,"",P43/TrRoad_act!P47*100)</f>
        <v>7.5822722716702806</v>
      </c>
      <c r="Q77" s="22">
        <f>IF(Q43=0,"",Q43/TrRoad_act!Q47*100)</f>
        <v>7.9216262058249542</v>
      </c>
    </row>
    <row r="78" spans="1:17" ht="11.45" customHeight="1" x14ac:dyDescent="0.25">
      <c r="A78" s="62" t="s">
        <v>59</v>
      </c>
      <c r="B78" s="70">
        <f>IF(B44=0,"",B44/TrRoad_act!B48*100)</f>
        <v>7.0385816281600748</v>
      </c>
      <c r="C78" s="70">
        <f>IF(C44=0,"",C44/TrRoad_act!C48*100)</f>
        <v>7.2453973696884129</v>
      </c>
      <c r="D78" s="70">
        <f>IF(D44=0,"",D44/TrRoad_act!D48*100)</f>
        <v>7.36475863295286</v>
      </c>
      <c r="E78" s="70">
        <f>IF(E44=0,"",E44/TrRoad_act!E48*100)</f>
        <v>7.7400401588741907</v>
      </c>
      <c r="F78" s="70">
        <f>IF(F44=0,"",F44/TrRoad_act!F48*100)</f>
        <v>7.8240540538732546</v>
      </c>
      <c r="G78" s="70">
        <f>IF(G44=0,"",G44/TrRoad_act!G48*100)</f>
        <v>7.8509779901778902</v>
      </c>
      <c r="H78" s="70">
        <f>IF(H44=0,"",H44/TrRoad_act!H48*100)</f>
        <v>7.9248883861537971</v>
      </c>
      <c r="I78" s="70">
        <f>IF(I44=0,"",I44/TrRoad_act!I48*100)</f>
        <v>7.7756443805442927</v>
      </c>
      <c r="J78" s="70">
        <f>IF(J44=0,"",J44/TrRoad_act!J48*100)</f>
        <v>7.6321230062695422</v>
      </c>
      <c r="K78" s="70">
        <f>IF(K44=0,"",K44/TrRoad_act!K48*100)</f>
        <v>7.6258733578098274</v>
      </c>
      <c r="L78" s="70">
        <f>IF(L44=0,"",L44/TrRoad_act!L48*100)</f>
        <v>7.5903468079816294</v>
      </c>
      <c r="M78" s="70">
        <f>IF(M44=0,"",M44/TrRoad_act!M48*100)</f>
        <v>7.4457554191052253</v>
      </c>
      <c r="N78" s="70">
        <f>IF(N44=0,"",N44/TrRoad_act!N48*100)</f>
        <v>7.2895433884874459</v>
      </c>
      <c r="O78" s="70">
        <f>IF(O44=0,"",O44/TrRoad_act!O48*100)</f>
        <v>6.9049338256802759</v>
      </c>
      <c r="P78" s="70">
        <f>IF(P44=0,"",P44/TrRoad_act!P48*100)</f>
        <v>7.1221868068558347</v>
      </c>
      <c r="Q78" s="70">
        <f>IF(Q44=0,"",Q44/TrRoad_act!Q48*100)</f>
        <v>7.1813530003699055</v>
      </c>
    </row>
    <row r="79" spans="1:17" ht="11.45" customHeight="1" x14ac:dyDescent="0.25">
      <c r="A79" s="62" t="s">
        <v>58</v>
      </c>
      <c r="B79" s="70">
        <f>IF(B46=0,"",B46/TrRoad_act!B49*100)</f>
        <v>10.68169800753628</v>
      </c>
      <c r="C79" s="70">
        <f>IF(C46=0,"",C46/TrRoad_act!C49*100)</f>
        <v>10.503154238039549</v>
      </c>
      <c r="D79" s="70">
        <f>IF(D46=0,"",D46/TrRoad_act!D49*100)</f>
        <v>9.7998647957272631</v>
      </c>
      <c r="E79" s="70">
        <f>IF(E46=0,"",E46/TrRoad_act!E49*100)</f>
        <v>9.7030657470052297</v>
      </c>
      <c r="F79" s="70">
        <f>IF(F46=0,"",F46/TrRoad_act!F49*100)</f>
        <v>10.666754553150817</v>
      </c>
      <c r="G79" s="70">
        <f>IF(G46=0,"",G46/TrRoad_act!G49*100)</f>
        <v>9.5054601661303622</v>
      </c>
      <c r="H79" s="70">
        <f>IF(H46=0,"",H46/TrRoad_act!H49*100)</f>
        <v>9.5492425211477183</v>
      </c>
      <c r="I79" s="70">
        <f>IF(I46=0,"",I46/TrRoad_act!I49*100)</f>
        <v>9.8655886274954572</v>
      </c>
      <c r="J79" s="70">
        <f>IF(J46=0,"",J46/TrRoad_act!J49*100)</f>
        <v>9.4069593110638667</v>
      </c>
      <c r="K79" s="70">
        <f>IF(K46=0,"",K46/TrRoad_act!K49*100)</f>
        <v>10.134848495010056</v>
      </c>
      <c r="L79" s="70">
        <f>IF(L46=0,"",L46/TrRoad_act!L49*100)</f>
        <v>10.152953880054564</v>
      </c>
      <c r="M79" s="70">
        <f>IF(M46=0,"",M46/TrRoad_act!M49*100)</f>
        <v>9.8297364512963394</v>
      </c>
      <c r="N79" s="70">
        <f>IF(N46=0,"",N46/TrRoad_act!N49*100)</f>
        <v>8.5648310181133542</v>
      </c>
      <c r="O79" s="70">
        <f>IF(O46=0,"",O46/TrRoad_act!O49*100)</f>
        <v>7.8172966634437717</v>
      </c>
      <c r="P79" s="70">
        <f>IF(P46=0,"",P46/TrRoad_act!P49*100)</f>
        <v>7.6011677109095492</v>
      </c>
      <c r="Q79" s="70">
        <f>IF(Q46=0,"",Q46/TrRoad_act!Q49*100)</f>
        <v>7.9518903277755824</v>
      </c>
    </row>
    <row r="80" spans="1:17" ht="11.45" customHeight="1" x14ac:dyDescent="0.25">
      <c r="A80" s="62" t="s">
        <v>57</v>
      </c>
      <c r="B80" s="70" t="str">
        <f>IF(B48=0,"",B48/TrRoad_act!B50*100)</f>
        <v/>
      </c>
      <c r="C80" s="70" t="str">
        <f>IF(C48=0,"",C48/TrRoad_act!C50*100)</f>
        <v/>
      </c>
      <c r="D80" s="70" t="str">
        <f>IF(D48=0,"",D48/TrRoad_act!D50*100)</f>
        <v/>
      </c>
      <c r="E80" s="70" t="str">
        <f>IF(E48=0,"",E48/TrRoad_act!E50*100)</f>
        <v/>
      </c>
      <c r="F80" s="70" t="str">
        <f>IF(F48=0,"",F48/TrRoad_act!F50*100)</f>
        <v/>
      </c>
      <c r="G80" s="70" t="str">
        <f>IF(G48=0,"",G48/TrRoad_act!G50*100)</f>
        <v/>
      </c>
      <c r="H80" s="70" t="str">
        <f>IF(H48=0,"",H48/TrRoad_act!H50*100)</f>
        <v/>
      </c>
      <c r="I80" s="70" t="str">
        <f>IF(I48=0,"",I48/TrRoad_act!I50*100)</f>
        <v/>
      </c>
      <c r="J80" s="70" t="str">
        <f>IF(J48=0,"",J48/TrRoad_act!J50*100)</f>
        <v/>
      </c>
      <c r="K80" s="70" t="str">
        <f>IF(K48=0,"",K48/TrRoad_act!K50*100)</f>
        <v/>
      </c>
      <c r="L80" s="70" t="str">
        <f>IF(L48=0,"",L48/TrRoad_act!L50*100)</f>
        <v/>
      </c>
      <c r="M80" s="70" t="str">
        <f>IF(M48=0,"",M48/TrRoad_act!M50*100)</f>
        <v/>
      </c>
      <c r="N80" s="70" t="str">
        <f>IF(N48=0,"",N48/TrRoad_act!N50*100)</f>
        <v/>
      </c>
      <c r="O80" s="70" t="str">
        <f>IF(O48=0,"",O48/TrRoad_act!O50*100)</f>
        <v/>
      </c>
      <c r="P80" s="70" t="str">
        <f>IF(P48=0,"",P48/TrRoad_act!P50*100)</f>
        <v/>
      </c>
      <c r="Q80" s="70" t="str">
        <f>IF(Q48=0,"",Q48/TrRoad_act!Q50*100)</f>
        <v/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 t="str">
        <f>IF(C49=0,"",C49/TrRoad_act!C51*100)</f>
        <v/>
      </c>
      <c r="D81" s="70" t="str">
        <f>IF(D49=0,"",D49/TrRoad_act!D51*100)</f>
        <v/>
      </c>
      <c r="E81" s="70" t="str">
        <f>IF(E49=0,"",E49/TrRoad_act!E51*100)</f>
        <v/>
      </c>
      <c r="F81" s="70" t="str">
        <f>IF(F49=0,"",F49/TrRoad_act!F51*100)</f>
        <v/>
      </c>
      <c r="G81" s="70" t="str">
        <f>IF(G49=0,"",G49/TrRoad_act!G51*100)</f>
        <v/>
      </c>
      <c r="H81" s="70" t="str">
        <f>IF(H49=0,"",H49/TrRoad_act!H51*100)</f>
        <v/>
      </c>
      <c r="I81" s="70" t="str">
        <f>IF(I49=0,"",I49/TrRoad_act!I51*100)</f>
        <v/>
      </c>
      <c r="J81" s="70" t="str">
        <f>IF(J49=0,"",J49/TrRoad_act!J51*100)</f>
        <v/>
      </c>
      <c r="K81" s="70" t="str">
        <f>IF(K49=0,"",K49/TrRoad_act!K51*100)</f>
        <v/>
      </c>
      <c r="L81" s="70" t="str">
        <f>IF(L49=0,"",L49/TrRoad_act!L51*100)</f>
        <v/>
      </c>
      <c r="M81" s="70" t="str">
        <f>IF(M49=0,"",M49/TrRoad_act!M51*100)</f>
        <v/>
      </c>
      <c r="N81" s="70" t="str">
        <f>IF(N49=0,"",N49/TrRoad_act!N51*100)</f>
        <v/>
      </c>
      <c r="O81" s="70" t="str">
        <f>IF(O49=0,"",O49/TrRoad_act!O51*100)</f>
        <v/>
      </c>
      <c r="P81" s="70" t="str">
        <f>IF(P49=0,"",P49/TrRoad_act!P51*100)</f>
        <v/>
      </c>
      <c r="Q81" s="70" t="str">
        <f>IF(Q49=0,"",Q49/TrRoad_act!Q51*100)</f>
        <v/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 t="str">
        <f>IF(E51=0,"",E51/TrRoad_act!E52*100)</f>
        <v/>
      </c>
      <c r="F82" s="70" t="str">
        <f>IF(F51=0,"",F51/TrRoad_act!F52*100)</f>
        <v/>
      </c>
      <c r="G82" s="70" t="str">
        <f>IF(G51=0,"",G51/TrRoad_act!G52*100)</f>
        <v/>
      </c>
      <c r="H82" s="70" t="str">
        <f>IF(H51=0,"",H51/TrRoad_act!H52*100)</f>
        <v/>
      </c>
      <c r="I82" s="70">
        <f>IF(I51=0,"",I51/TrRoad_act!I52*100)</f>
        <v>4.211331737730502</v>
      </c>
      <c r="J82" s="70">
        <f>IF(J51=0,"",J51/TrRoad_act!J52*100)</f>
        <v>4.2203421418515186</v>
      </c>
      <c r="K82" s="70">
        <f>IF(K51=0,"",K51/TrRoad_act!K52*100)</f>
        <v>4.2308929972061478</v>
      </c>
      <c r="L82" s="70">
        <f>IF(L51=0,"",L51/TrRoad_act!L52*100)</f>
        <v>4.2415953449288644</v>
      </c>
      <c r="M82" s="70">
        <f>IF(M51=0,"",M51/TrRoad_act!M52*100)</f>
        <v>4.2535032252005767</v>
      </c>
      <c r="N82" s="70">
        <f>IF(N51=0,"",N51/TrRoad_act!N52*100)</f>
        <v>4.2641369832635769</v>
      </c>
      <c r="O82" s="70">
        <f>IF(O51=0,"",O51/TrRoad_act!O52*100)</f>
        <v>4.2747973257217362</v>
      </c>
      <c r="P82" s="70">
        <f>IF(P51=0,"",P51/TrRoad_act!P52*100)</f>
        <v>4.2854641649893033</v>
      </c>
      <c r="Q82" s="70">
        <f>IF(Q51=0,"",Q51/TrRoad_act!Q52*100)</f>
        <v>4.2961778254017746</v>
      </c>
    </row>
    <row r="83" spans="1:17" ht="11.45" customHeight="1" x14ac:dyDescent="0.25">
      <c r="A83" s="19" t="s">
        <v>24</v>
      </c>
      <c r="B83" s="21">
        <f>IF(B52=0,"",B52/TrRoad_act!B53*100)</f>
        <v>53.155059719583683</v>
      </c>
      <c r="C83" s="21">
        <f>IF(C52=0,"",C52/TrRoad_act!C53*100)</f>
        <v>52.428302821945408</v>
      </c>
      <c r="D83" s="21">
        <f>IF(D52=0,"",D52/TrRoad_act!D53*100)</f>
        <v>49.335721152981421</v>
      </c>
      <c r="E83" s="21">
        <f>IF(E52=0,"",E52/TrRoad_act!E53*100)</f>
        <v>49.085389054030905</v>
      </c>
      <c r="F83" s="21">
        <f>IF(F52=0,"",F52/TrRoad_act!F53*100)</f>
        <v>53.193308968009035</v>
      </c>
      <c r="G83" s="21">
        <f>IF(G52=0,"",G52/TrRoad_act!G53*100)</f>
        <v>48.332784759189323</v>
      </c>
      <c r="H83" s="21">
        <f>IF(H52=0,"",H52/TrRoad_act!H53*100)</f>
        <v>48.591676955433037</v>
      </c>
      <c r="I83" s="21">
        <f>IF(I52=0,"",I52/TrRoad_act!I53*100)</f>
        <v>49.819835507540475</v>
      </c>
      <c r="J83" s="21">
        <f>IF(J52=0,"",J52/TrRoad_act!J53*100)</f>
        <v>48.053678904898817</v>
      </c>
      <c r="K83" s="21">
        <f>IF(K52=0,"",K52/TrRoad_act!K53*100)</f>
        <v>51.469065872396392</v>
      </c>
      <c r="L83" s="21">
        <f>IF(L52=0,"",L52/TrRoad_act!L53*100)</f>
        <v>51.814472334377015</v>
      </c>
      <c r="M83" s="21">
        <f>IF(M52=0,"",M52/TrRoad_act!M53*100)</f>
        <v>50.634988677116823</v>
      </c>
      <c r="N83" s="21">
        <f>IF(N52=0,"",N52/TrRoad_act!N53*100)</f>
        <v>45.479345572573457</v>
      </c>
      <c r="O83" s="21">
        <f>IF(O52=0,"",O52/TrRoad_act!O53*100)</f>
        <v>39.677414761894738</v>
      </c>
      <c r="P83" s="21">
        <f>IF(P52=0,"",P52/TrRoad_act!P53*100)</f>
        <v>38.876203139372443</v>
      </c>
      <c r="Q83" s="21">
        <f>IF(Q52=0,"",Q52/TrRoad_act!Q53*100)</f>
        <v>40.54562454560115</v>
      </c>
    </row>
    <row r="84" spans="1:17" ht="11.45" customHeight="1" x14ac:dyDescent="0.25">
      <c r="A84" s="17" t="s">
        <v>23</v>
      </c>
      <c r="B84" s="20">
        <f>IF(B53=0,"",B53/TrRoad_act!B54*100)</f>
        <v>53.155059719583683</v>
      </c>
      <c r="C84" s="20">
        <f>IF(C53=0,"",C53/TrRoad_act!C54*100)</f>
        <v>52.428302821945408</v>
      </c>
      <c r="D84" s="20">
        <f>IF(D53=0,"",D53/TrRoad_act!D54*100)</f>
        <v>49.335721152981421</v>
      </c>
      <c r="E84" s="20">
        <f>IF(E53=0,"",E53/TrRoad_act!E54*100)</f>
        <v>49.085389054030905</v>
      </c>
      <c r="F84" s="20">
        <f>IF(F53=0,"",F53/TrRoad_act!F54*100)</f>
        <v>53.193308968009035</v>
      </c>
      <c r="G84" s="20">
        <f>IF(G53=0,"",G53/TrRoad_act!G54*100)</f>
        <v>48.332784759189323</v>
      </c>
      <c r="H84" s="20">
        <f>IF(H53=0,"",H53/TrRoad_act!H54*100)</f>
        <v>48.591676955433037</v>
      </c>
      <c r="I84" s="20">
        <f>IF(I53=0,"",I53/TrRoad_act!I54*100)</f>
        <v>49.819835507540475</v>
      </c>
      <c r="J84" s="20">
        <f>IF(J53=0,"",J53/TrRoad_act!J54*100)</f>
        <v>48.053678904898817</v>
      </c>
      <c r="K84" s="20">
        <f>IF(K53=0,"",K53/TrRoad_act!K54*100)</f>
        <v>51.469065872396392</v>
      </c>
      <c r="L84" s="20">
        <f>IF(L53=0,"",L53/TrRoad_act!L54*100)</f>
        <v>51.814472334377015</v>
      </c>
      <c r="M84" s="20">
        <f>IF(M53=0,"",M53/TrRoad_act!M54*100)</f>
        <v>50.634988677116823</v>
      </c>
      <c r="N84" s="20">
        <f>IF(N53=0,"",N53/TrRoad_act!N54*100)</f>
        <v>45.479345572573457</v>
      </c>
      <c r="O84" s="20">
        <f>IF(O53=0,"",O53/TrRoad_act!O54*100)</f>
        <v>39.677414761894738</v>
      </c>
      <c r="P84" s="20">
        <f>IF(P53=0,"",P53/TrRoad_act!P54*100)</f>
        <v>38.876203139372443</v>
      </c>
      <c r="Q84" s="20">
        <f>IF(Q53=0,"",Q53/TrRoad_act!Q54*100)</f>
        <v>40.54562454560115</v>
      </c>
    </row>
    <row r="85" spans="1:17" ht="11.45" customHeight="1" x14ac:dyDescent="0.25">
      <c r="A85" s="15" t="s">
        <v>22</v>
      </c>
      <c r="B85" s="69" t="str">
        <f>IF(B55=0,"",B55/TrRoad_act!B55*100)</f>
        <v/>
      </c>
      <c r="C85" s="69" t="str">
        <f>IF(C55=0,"",C55/TrRoad_act!C55*100)</f>
        <v/>
      </c>
      <c r="D85" s="69" t="str">
        <f>IF(D55=0,"",D55/TrRoad_act!D55*100)</f>
        <v/>
      </c>
      <c r="E85" s="69" t="str">
        <f>IF(E55=0,"",E55/TrRoad_act!E55*100)</f>
        <v/>
      </c>
      <c r="F85" s="69" t="str">
        <f>IF(F55=0,"",F55/TrRoad_act!F55*100)</f>
        <v/>
      </c>
      <c r="G85" s="69" t="str">
        <f>IF(G55=0,"",G55/TrRoad_act!G55*100)</f>
        <v/>
      </c>
      <c r="H85" s="69" t="str">
        <f>IF(H55=0,"",H55/TrRoad_act!H55*100)</f>
        <v/>
      </c>
      <c r="I85" s="69" t="str">
        <f>IF(I55=0,"",I55/TrRoad_act!I55*100)</f>
        <v/>
      </c>
      <c r="J85" s="69" t="str">
        <f>IF(J55=0,"",J55/TrRoad_act!J55*100)</f>
        <v/>
      </c>
      <c r="K85" s="69" t="str">
        <f>IF(K55=0,"",K55/TrRoad_act!K55*100)</f>
        <v/>
      </c>
      <c r="L85" s="69" t="str">
        <f>IF(L55=0,"",L55/TrRoad_act!L55*100)</f>
        <v/>
      </c>
      <c r="M85" s="69" t="str">
        <f>IF(M55=0,"",M55/TrRoad_act!M55*100)</f>
        <v/>
      </c>
      <c r="N85" s="69" t="str">
        <f>IF(N55=0,"",N55/TrRoad_act!N55*100)</f>
        <v/>
      </c>
      <c r="O85" s="69" t="str">
        <f>IF(O55=0,"",O55/TrRoad_act!O55*100)</f>
        <v/>
      </c>
      <c r="P85" s="69" t="str">
        <f>IF(P55=0,"",P55/TrRoad_act!P55*100)</f>
        <v/>
      </c>
      <c r="Q85" s="69" t="str">
        <f>IF(Q55=0,"",Q55/TrRoad_act!Q55*100)</f>
        <v/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67.495976651101472</v>
      </c>
      <c r="C88" s="79">
        <f>IF(TrRoad_act!C4=0,"",C18/TrRoad_act!C4*1000)</f>
        <v>69.145253572390885</v>
      </c>
      <c r="D88" s="79">
        <f>IF(TrRoad_act!D4=0,"",D18/TrRoad_act!D4*1000)</f>
        <v>68.103040407869159</v>
      </c>
      <c r="E88" s="79">
        <f>IF(TrRoad_act!E4=0,"",E18/TrRoad_act!E4*1000)</f>
        <v>71.727073209415863</v>
      </c>
      <c r="F88" s="79">
        <f>IF(TrRoad_act!F4=0,"",F18/TrRoad_act!F4*1000)</f>
        <v>73.797608305223719</v>
      </c>
      <c r="G88" s="79">
        <f>IF(TrRoad_act!G4=0,"",G18/TrRoad_act!G4*1000)</f>
        <v>72.687027142522481</v>
      </c>
      <c r="H88" s="79">
        <f>IF(TrRoad_act!H4=0,"",H18/TrRoad_act!H4*1000)</f>
        <v>73.636590994093453</v>
      </c>
      <c r="I88" s="79">
        <f>IF(TrRoad_act!I4=0,"",I18/TrRoad_act!I4*1000)</f>
        <v>75.809984479319667</v>
      </c>
      <c r="J88" s="79">
        <f>IF(TrRoad_act!J4=0,"",J18/TrRoad_act!J4*1000)</f>
        <v>73.564694489524001</v>
      </c>
      <c r="K88" s="79">
        <f>IF(TrRoad_act!K4=0,"",K18/TrRoad_act!K4*1000)</f>
        <v>74.058335302460961</v>
      </c>
      <c r="L88" s="79">
        <f>IF(TrRoad_act!L4=0,"",L18/TrRoad_act!L4*1000)</f>
        <v>76.025265559205764</v>
      </c>
      <c r="M88" s="79">
        <f>IF(TrRoad_act!M4=0,"",M18/TrRoad_act!M4*1000)</f>
        <v>74.316253968235131</v>
      </c>
      <c r="N88" s="79">
        <f>IF(TrRoad_act!N4=0,"",N18/TrRoad_act!N4*1000)</f>
        <v>69.577668439489742</v>
      </c>
      <c r="O88" s="79">
        <f>IF(TrRoad_act!O4=0,"",O18/TrRoad_act!O4*1000)</f>
        <v>65.446648398066571</v>
      </c>
      <c r="P88" s="79">
        <f>IF(TrRoad_act!P4=0,"",P18/TrRoad_act!P4*1000)</f>
        <v>63.214565029649449</v>
      </c>
      <c r="Q88" s="79">
        <f>IF(TrRoad_act!Q4=0,"",Q18/TrRoad_act!Q4*1000)</f>
        <v>63.828108891271981</v>
      </c>
    </row>
    <row r="89" spans="1:17" ht="11.45" customHeight="1" x14ac:dyDescent="0.25">
      <c r="A89" s="23" t="s">
        <v>30</v>
      </c>
      <c r="B89" s="78">
        <f>IF(TrRoad_act!B5=0,"",B19/TrRoad_act!B5*1000)</f>
        <v>38.575172810622945</v>
      </c>
      <c r="C89" s="78">
        <f>IF(TrRoad_act!C5=0,"",C19/TrRoad_act!C5*1000)</f>
        <v>38.352473710739204</v>
      </c>
      <c r="D89" s="78">
        <f>IF(TrRoad_act!D5=0,"",D19/TrRoad_act!D5*1000)</f>
        <v>38.864193440361717</v>
      </c>
      <c r="E89" s="78">
        <f>IF(TrRoad_act!E5=0,"",E19/TrRoad_act!E5*1000)</f>
        <v>38.684130621219936</v>
      </c>
      <c r="F89" s="78">
        <f>IF(TrRoad_act!F5=0,"",F19/TrRoad_act!F5*1000)</f>
        <v>38.601295908467385</v>
      </c>
      <c r="G89" s="78">
        <f>IF(TrRoad_act!G5=0,"",G19/TrRoad_act!G5*1000)</f>
        <v>38.426805077078136</v>
      </c>
      <c r="H89" s="78">
        <f>IF(TrRoad_act!H5=0,"",H19/TrRoad_act!H5*1000)</f>
        <v>38.174467688259952</v>
      </c>
      <c r="I89" s="78">
        <f>IF(TrRoad_act!I5=0,"",I19/TrRoad_act!I5*1000)</f>
        <v>37.830777263320044</v>
      </c>
      <c r="J89" s="78">
        <f>IF(TrRoad_act!J5=0,"",J19/TrRoad_act!J5*1000)</f>
        <v>37.47203527749906</v>
      </c>
      <c r="K89" s="78">
        <f>IF(TrRoad_act!K5=0,"",K19/TrRoad_act!K5*1000)</f>
        <v>37.100720539016336</v>
      </c>
      <c r="L89" s="78">
        <f>IF(TrRoad_act!L5=0,"",L19/TrRoad_act!L5*1000)</f>
        <v>36.684126933299915</v>
      </c>
      <c r="M89" s="78">
        <f>IF(TrRoad_act!M5=0,"",M19/TrRoad_act!M5*1000)</f>
        <v>36.296001483132315</v>
      </c>
      <c r="N89" s="78">
        <f>IF(TrRoad_act!N5=0,"",N19/TrRoad_act!N5*1000)</f>
        <v>36.225584618414658</v>
      </c>
      <c r="O89" s="78">
        <f>IF(TrRoad_act!O5=0,"",O19/TrRoad_act!O5*1000)</f>
        <v>35.931136119957515</v>
      </c>
      <c r="P89" s="78">
        <f>IF(TrRoad_act!P5=0,"",P19/TrRoad_act!P5*1000)</f>
        <v>35.673374092821916</v>
      </c>
      <c r="Q89" s="78">
        <f>IF(TrRoad_act!Q5=0,"",Q19/TrRoad_act!Q5*1000)</f>
        <v>35.164391499479322</v>
      </c>
    </row>
    <row r="90" spans="1:17" ht="11.45" customHeight="1" x14ac:dyDescent="0.25">
      <c r="A90" s="19" t="s">
        <v>29</v>
      </c>
      <c r="B90" s="76">
        <f>IF(TrRoad_act!B6=0,"",B21/TrRoad_act!B6*1000)</f>
        <v>64.112115787365653</v>
      </c>
      <c r="C90" s="76">
        <f>IF(TrRoad_act!C6=0,"",C21/TrRoad_act!C6*1000)</f>
        <v>66.46344053899962</v>
      </c>
      <c r="D90" s="76">
        <f>IF(TrRoad_act!D6=0,"",D21/TrRoad_act!D6*1000)</f>
        <v>66.390729709053261</v>
      </c>
      <c r="E90" s="76">
        <f>IF(TrRoad_act!E6=0,"",E21/TrRoad_act!E6*1000)</f>
        <v>71.283574972205955</v>
      </c>
      <c r="F90" s="76">
        <f>IF(TrRoad_act!F6=0,"",F21/TrRoad_act!F6*1000)</f>
        <v>72.144746498390219</v>
      </c>
      <c r="G90" s="76">
        <f>IF(TrRoad_act!G6=0,"",G21/TrRoad_act!G6*1000)</f>
        <v>72.912604762493245</v>
      </c>
      <c r="H90" s="76">
        <f>IF(TrRoad_act!H6=0,"",H21/TrRoad_act!H6*1000)</f>
        <v>74.062345812246932</v>
      </c>
      <c r="I90" s="76">
        <f>IF(TrRoad_act!I6=0,"",I21/TrRoad_act!I6*1000)</f>
        <v>76.30252756905243</v>
      </c>
      <c r="J90" s="76">
        <f>IF(TrRoad_act!J6=0,"",J21/TrRoad_act!J6*1000)</f>
        <v>74.323457075253373</v>
      </c>
      <c r="K90" s="76">
        <f>IF(TrRoad_act!K6=0,"",K21/TrRoad_act!K6*1000)</f>
        <v>73.929673616796777</v>
      </c>
      <c r="L90" s="76">
        <f>IF(TrRoad_act!L6=0,"",L21/TrRoad_act!L6*1000)</f>
        <v>76.688107216997693</v>
      </c>
      <c r="M90" s="76">
        <f>IF(TrRoad_act!M6=0,"",M21/TrRoad_act!M6*1000)</f>
        <v>75.149021697429063</v>
      </c>
      <c r="N90" s="76">
        <f>IF(TrRoad_act!N6=0,"",N21/TrRoad_act!N6*1000)</f>
        <v>71.258085061970803</v>
      </c>
      <c r="O90" s="76">
        <f>IF(TrRoad_act!O6=0,"",O21/TrRoad_act!O6*1000)</f>
        <v>67.297260632053408</v>
      </c>
      <c r="P90" s="76">
        <f>IF(TrRoad_act!P6=0,"",P21/TrRoad_act!P6*1000)</f>
        <v>64.632882889875901</v>
      </c>
      <c r="Q90" s="76">
        <f>IF(TrRoad_act!Q6=0,"",Q21/TrRoad_act!Q6*1000)</f>
        <v>64.754624065656301</v>
      </c>
    </row>
    <row r="91" spans="1:17" ht="11.45" customHeight="1" x14ac:dyDescent="0.25">
      <c r="A91" s="62" t="s">
        <v>59</v>
      </c>
      <c r="B91" s="77">
        <f>IF(TrRoad_act!B7=0,"",B22/TrRoad_act!B7*1000)</f>
        <v>66.015076803893152</v>
      </c>
      <c r="C91" s="77">
        <f>IF(TrRoad_act!C7=0,"",C22/TrRoad_act!C7*1000)</f>
        <v>69.054856601657505</v>
      </c>
      <c r="D91" s="77">
        <f>IF(TrRoad_act!D7=0,"",D22/TrRoad_act!D7*1000)</f>
        <v>69.783651936358936</v>
      </c>
      <c r="E91" s="77">
        <f>IF(TrRoad_act!E7=0,"",E22/TrRoad_act!E7*1000)</f>
        <v>75.335762329913507</v>
      </c>
      <c r="F91" s="77">
        <f>IF(TrRoad_act!F7=0,"",F22/TrRoad_act!F7*1000)</f>
        <v>75.051012330191938</v>
      </c>
      <c r="G91" s="77">
        <f>IF(TrRoad_act!G7=0,"",G22/TrRoad_act!G7*1000)</f>
        <v>76.63611355261385</v>
      </c>
      <c r="H91" s="77">
        <f>IF(TrRoad_act!H7=0,"",H22/TrRoad_act!H7*1000)</f>
        <v>77.626361344523048</v>
      </c>
      <c r="I91" s="77">
        <f>IF(TrRoad_act!I7=0,"",I22/TrRoad_act!I7*1000)</f>
        <v>79.538266285127321</v>
      </c>
      <c r="J91" s="77">
        <f>IF(TrRoad_act!J7=0,"",J22/TrRoad_act!J7*1000)</f>
        <v>77.704866395957907</v>
      </c>
      <c r="K91" s="77">
        <f>IF(TrRoad_act!K7=0,"",K22/TrRoad_act!K7*1000)</f>
        <v>76.818716431790591</v>
      </c>
      <c r="L91" s="77">
        <f>IF(TrRoad_act!L7=0,"",L22/TrRoad_act!L7*1000)</f>
        <v>79.657449091552138</v>
      </c>
      <c r="M91" s="77">
        <f>IF(TrRoad_act!M7=0,"",M22/TrRoad_act!M7*1000)</f>
        <v>78.092645129806556</v>
      </c>
      <c r="N91" s="77">
        <f>IF(TrRoad_act!N7=0,"",N22/TrRoad_act!N7*1000)</f>
        <v>74.596348643675782</v>
      </c>
      <c r="O91" s="77">
        <f>IF(TrRoad_act!O7=0,"",O22/TrRoad_act!O7*1000)</f>
        <v>70.095735758268674</v>
      </c>
      <c r="P91" s="77">
        <f>IF(TrRoad_act!P7=0,"",P22/TrRoad_act!P7*1000)</f>
        <v>67.494953247594324</v>
      </c>
      <c r="Q91" s="77">
        <f>IF(TrRoad_act!Q7=0,"",Q22/TrRoad_act!Q7*1000)</f>
        <v>67.665028851392279</v>
      </c>
    </row>
    <row r="92" spans="1:17" ht="11.45" customHeight="1" x14ac:dyDescent="0.25">
      <c r="A92" s="62" t="s">
        <v>58</v>
      </c>
      <c r="B92" s="77">
        <f>IF(TrRoad_act!B8=0,"",B24/TrRoad_act!B8*1000)</f>
        <v>56.716528671658367</v>
      </c>
      <c r="C92" s="77">
        <f>IF(TrRoad_act!C8=0,"",C24/TrRoad_act!C8*1000)</f>
        <v>56.731002686607113</v>
      </c>
      <c r="D92" s="77">
        <f>IF(TrRoad_act!D8=0,"",D24/TrRoad_act!D8*1000)</f>
        <v>53.107697142164085</v>
      </c>
      <c r="E92" s="77">
        <f>IF(TrRoad_act!E8=0,"",E24/TrRoad_act!E8*1000)</f>
        <v>54.363987007864942</v>
      </c>
      <c r="F92" s="77">
        <f>IF(TrRoad_act!F8=0,"",F24/TrRoad_act!F8*1000)</f>
        <v>58.314939547197881</v>
      </c>
      <c r="G92" s="77">
        <f>IF(TrRoad_act!G8=0,"",G24/TrRoad_act!G8*1000)</f>
        <v>53.365187707607326</v>
      </c>
      <c r="H92" s="77">
        <f>IF(TrRoad_act!H8=0,"",H24/TrRoad_act!H8*1000)</f>
        <v>53.609136180762903</v>
      </c>
      <c r="I92" s="77">
        <f>IF(TrRoad_act!I8=0,"",I24/TrRoad_act!I8*1000)</f>
        <v>56.767250547558341</v>
      </c>
      <c r="J92" s="77">
        <f>IF(TrRoad_act!J8=0,"",J24/TrRoad_act!J8*1000)</f>
        <v>53.901632135779955</v>
      </c>
      <c r="K92" s="77">
        <f>IF(TrRoad_act!K8=0,"",K24/TrRoad_act!K8*1000)</f>
        <v>56.767191335567183</v>
      </c>
      <c r="L92" s="77">
        <f>IF(TrRoad_act!L8=0,"",L24/TrRoad_act!L8*1000)</f>
        <v>59.079402440298537</v>
      </c>
      <c r="M92" s="77">
        <f>IF(TrRoad_act!M8=0,"",M24/TrRoad_act!M8*1000)</f>
        <v>57.466713109013469</v>
      </c>
      <c r="N92" s="77">
        <f>IF(TrRoad_act!N8=0,"",N24/TrRoad_act!N8*1000)</f>
        <v>50.13337295987219</v>
      </c>
      <c r="O92" s="77">
        <f>IF(TrRoad_act!O8=0,"",O24/TrRoad_act!O8*1000)</f>
        <v>49.14167749932912</v>
      </c>
      <c r="P92" s="77">
        <f>IF(TrRoad_act!P8=0,"",P24/TrRoad_act!P8*1000)</f>
        <v>46.930591864405159</v>
      </c>
      <c r="Q92" s="77">
        <f>IF(TrRoad_act!Q8=0,"",Q24/TrRoad_act!Q8*1000)</f>
        <v>48.322759976798032</v>
      </c>
    </row>
    <row r="93" spans="1:17" ht="11.45" customHeight="1" x14ac:dyDescent="0.25">
      <c r="A93" s="62" t="s">
        <v>57</v>
      </c>
      <c r="B93" s="77" t="str">
        <f>IF(TrRoad_act!B9=0,"",B26/TrRoad_act!B9*1000)</f>
        <v/>
      </c>
      <c r="C93" s="77" t="str">
        <f>IF(TrRoad_act!C9=0,"",C26/TrRoad_act!C9*1000)</f>
        <v/>
      </c>
      <c r="D93" s="77" t="str">
        <f>IF(TrRoad_act!D9=0,"",D26/TrRoad_act!D9*1000)</f>
        <v/>
      </c>
      <c r="E93" s="77" t="str">
        <f>IF(TrRoad_act!E9=0,"",E26/TrRoad_act!E9*1000)</f>
        <v/>
      </c>
      <c r="F93" s="77" t="str">
        <f>IF(TrRoad_act!F9=0,"",F26/TrRoad_act!F9*1000)</f>
        <v/>
      </c>
      <c r="G93" s="77" t="str">
        <f>IF(TrRoad_act!G9=0,"",G26/TrRoad_act!G9*1000)</f>
        <v/>
      </c>
      <c r="H93" s="77" t="str">
        <f>IF(TrRoad_act!H9=0,"",H26/TrRoad_act!H9*1000)</f>
        <v/>
      </c>
      <c r="I93" s="77" t="str">
        <f>IF(TrRoad_act!I9=0,"",I26/TrRoad_act!I9*1000)</f>
        <v/>
      </c>
      <c r="J93" s="77" t="str">
        <f>IF(TrRoad_act!J9=0,"",J26/TrRoad_act!J9*1000)</f>
        <v/>
      </c>
      <c r="K93" s="77" t="str">
        <f>IF(TrRoad_act!K9=0,"",K26/TrRoad_act!K9*1000)</f>
        <v/>
      </c>
      <c r="L93" s="77" t="str">
        <f>IF(TrRoad_act!L9=0,"",L26/TrRoad_act!L9*1000)</f>
        <v/>
      </c>
      <c r="M93" s="77" t="str">
        <f>IF(TrRoad_act!M9=0,"",M26/TrRoad_act!M9*1000)</f>
        <v/>
      </c>
      <c r="N93" s="77" t="str">
        <f>IF(TrRoad_act!N9=0,"",N26/TrRoad_act!N9*1000)</f>
        <v/>
      </c>
      <c r="O93" s="77" t="str">
        <f>IF(TrRoad_act!O9=0,"",O26/TrRoad_act!O9*1000)</f>
        <v/>
      </c>
      <c r="P93" s="77" t="str">
        <f>IF(TrRoad_act!P9=0,"",P26/TrRoad_act!P9*1000)</f>
        <v/>
      </c>
      <c r="Q93" s="77" t="str">
        <f>IF(TrRoad_act!Q9=0,"",Q26/TrRoad_act!Q9*1000)</f>
        <v/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 t="str">
        <f>IF(TrRoad_act!D10=0,"",D27/TrRoad_act!D10*1000)</f>
        <v/>
      </c>
      <c r="E94" s="77" t="str">
        <f>IF(TrRoad_act!E10=0,"",E27/TrRoad_act!E10*1000)</f>
        <v/>
      </c>
      <c r="F94" s="77" t="str">
        <f>IF(TrRoad_act!F10=0,"",F27/TrRoad_act!F10*1000)</f>
        <v/>
      </c>
      <c r="G94" s="77" t="str">
        <f>IF(TrRoad_act!G10=0,"",G27/TrRoad_act!G10*1000)</f>
        <v/>
      </c>
      <c r="H94" s="77" t="str">
        <f>IF(TrRoad_act!H10=0,"",H27/TrRoad_act!H10*1000)</f>
        <v/>
      </c>
      <c r="I94" s="77" t="str">
        <f>IF(TrRoad_act!I10=0,"",I27/TrRoad_act!I10*1000)</f>
        <v/>
      </c>
      <c r="J94" s="77" t="str">
        <f>IF(TrRoad_act!J10=0,"",J27/TrRoad_act!J10*1000)</f>
        <v/>
      </c>
      <c r="K94" s="77" t="str">
        <f>IF(TrRoad_act!K10=0,"",K27/TrRoad_act!K10*1000)</f>
        <v/>
      </c>
      <c r="L94" s="77" t="str">
        <f>IF(TrRoad_act!L10=0,"",L27/TrRoad_act!L10*1000)</f>
        <v/>
      </c>
      <c r="M94" s="77" t="str">
        <f>IF(TrRoad_act!M10=0,"",M27/TrRoad_act!M10*1000)</f>
        <v/>
      </c>
      <c r="N94" s="77" t="str">
        <f>IF(TrRoad_act!N10=0,"",N27/TrRoad_act!N10*1000)</f>
        <v/>
      </c>
      <c r="O94" s="77" t="str">
        <f>IF(TrRoad_act!O10=0,"",O27/TrRoad_act!O10*1000)</f>
        <v/>
      </c>
      <c r="P94" s="77" t="str">
        <f>IF(TrRoad_act!P10=0,"",P27/TrRoad_act!P10*1000)</f>
        <v/>
      </c>
      <c r="Q94" s="77" t="str">
        <f>IF(TrRoad_act!Q10=0,"",Q27/TrRoad_act!Q10*1000)</f>
        <v/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 t="str">
        <f>IF(TrRoad_act!N11=0,"",N29/TrRoad_act!N11*1000)</f>
        <v/>
      </c>
      <c r="O95" s="77" t="str">
        <f>IF(TrRoad_act!O11=0,"",O29/TrRoad_act!O11*1000)</f>
        <v/>
      </c>
      <c r="P95" s="77">
        <f>IF(TrRoad_act!P11=0,"",P29/TrRoad_act!P11*1000)</f>
        <v>32.616826855801179</v>
      </c>
      <c r="Q95" s="77">
        <f>IF(TrRoad_act!Q11=0,"",Q29/TrRoad_act!Q11*1000)</f>
        <v>32.718804003192488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 t="str">
        <f>IF(TrRoad_act!J12=0,"",J32/TrRoad_act!J12*1000)</f>
        <v/>
      </c>
      <c r="K96" s="77" t="str">
        <f>IF(TrRoad_act!K12=0,"",K32/TrRoad_act!K12*1000)</f>
        <v/>
      </c>
      <c r="L96" s="77" t="str">
        <f>IF(TrRoad_act!L12=0,"",L32/TrRoad_act!L12*1000)</f>
        <v/>
      </c>
      <c r="M96" s="77" t="str">
        <f>IF(TrRoad_act!M12=0,"",M32/TrRoad_act!M12*1000)</f>
        <v/>
      </c>
      <c r="N96" s="77" t="str">
        <f>IF(TrRoad_act!N12=0,"",N32/TrRoad_act!N12*1000)</f>
        <v/>
      </c>
      <c r="O96" s="77">
        <f>IF(TrRoad_act!O12=0,"",O32/TrRoad_act!O12*1000)</f>
        <v>30.500665541720522</v>
      </c>
      <c r="P96" s="77">
        <f>IF(TrRoad_act!P12=0,"",P32/TrRoad_act!P12*1000)</f>
        <v>30.129788820160581</v>
      </c>
      <c r="Q96" s="77">
        <f>IF(TrRoad_act!Q12=0,"",Q32/TrRoad_act!Q12*1000)</f>
        <v>30.172035549006278</v>
      </c>
    </row>
    <row r="97" spans="1:17" ht="11.45" customHeight="1" x14ac:dyDescent="0.25">
      <c r="A97" s="19" t="s">
        <v>28</v>
      </c>
      <c r="B97" s="76">
        <f>IF(TrRoad_act!B13=0,"",B33/TrRoad_act!B13*1000)</f>
        <v>83.090841207044349</v>
      </c>
      <c r="C97" s="76">
        <f>IF(TrRoad_act!C13=0,"",C33/TrRoad_act!C13*1000)</f>
        <v>82.250738085425667</v>
      </c>
      <c r="D97" s="76">
        <f>IF(TrRoad_act!D13=0,"",D33/TrRoad_act!D13*1000)</f>
        <v>77.360242775148052</v>
      </c>
      <c r="E97" s="76">
        <f>IF(TrRoad_act!E13=0,"",E33/TrRoad_act!E13*1000)</f>
        <v>76.838358862638884</v>
      </c>
      <c r="F97" s="76">
        <f>IF(TrRoad_act!F13=0,"",F33/TrRoad_act!F13*1000)</f>
        <v>83.954884994344539</v>
      </c>
      <c r="G97" s="76">
        <f>IF(TrRoad_act!G13=0,"",G33/TrRoad_act!G13*1000)</f>
        <v>75.633086843490375</v>
      </c>
      <c r="H97" s="76">
        <f>IF(TrRoad_act!H13=0,"",H33/TrRoad_act!H13*1000)</f>
        <v>75.850868204158019</v>
      </c>
      <c r="I97" s="76">
        <f>IF(TrRoad_act!I13=0,"",I33/TrRoad_act!I13*1000)</f>
        <v>77.940198304936544</v>
      </c>
      <c r="J97" s="76">
        <f>IF(TrRoad_act!J13=0,"",J33/TrRoad_act!J13*1000)</f>
        <v>74.22294220899407</v>
      </c>
      <c r="K97" s="76">
        <f>IF(TrRoad_act!K13=0,"",K33/TrRoad_act!K13*1000)</f>
        <v>78.81632506932786</v>
      </c>
      <c r="L97" s="76">
        <f>IF(TrRoad_act!L13=0,"",L33/TrRoad_act!L13*1000)</f>
        <v>77.352939367341165</v>
      </c>
      <c r="M97" s="76">
        <f>IF(TrRoad_act!M13=0,"",M33/TrRoad_act!M13*1000)</f>
        <v>74.619902764328657</v>
      </c>
      <c r="N97" s="76">
        <f>IF(TrRoad_act!N13=0,"",N33/TrRoad_act!N13*1000)</f>
        <v>65.734939383422059</v>
      </c>
      <c r="O97" s="76">
        <f>IF(TrRoad_act!O13=0,"",O33/TrRoad_act!O13*1000)</f>
        <v>60.387514984416796</v>
      </c>
      <c r="P97" s="76">
        <f>IF(TrRoad_act!P13=0,"",P33/TrRoad_act!P13*1000)</f>
        <v>59.745590386880018</v>
      </c>
      <c r="Q97" s="76">
        <f>IF(TrRoad_act!Q13=0,"",Q33/TrRoad_act!Q13*1000)</f>
        <v>62.601957612448231</v>
      </c>
    </row>
    <row r="98" spans="1:17" ht="11.45" customHeight="1" x14ac:dyDescent="0.25">
      <c r="A98" s="62" t="s">
        <v>59</v>
      </c>
      <c r="B98" s="75">
        <f>IF(TrRoad_act!B14=0,"",B34/TrRoad_act!B14*1000)</f>
        <v>30.279031541297236</v>
      </c>
      <c r="C98" s="75">
        <f>IF(TrRoad_act!C14=0,"",C34/TrRoad_act!C14*1000)</f>
        <v>31.2363852643455</v>
      </c>
      <c r="D98" s="75">
        <f>IF(TrRoad_act!D14=0,"",D34/TrRoad_act!D14*1000)</f>
        <v>31.910154424861989</v>
      </c>
      <c r="E98" s="75">
        <f>IF(TrRoad_act!E14=0,"",E34/TrRoad_act!E14*1000)</f>
        <v>33.471502516856347</v>
      </c>
      <c r="F98" s="75">
        <f>IF(TrRoad_act!F14=0,"",F34/TrRoad_act!F14*1000)</f>
        <v>34.044014311311756</v>
      </c>
      <c r="G98" s="75">
        <f>IF(TrRoad_act!G14=0,"",G34/TrRoad_act!G14*1000)</f>
        <v>34.803602592796402</v>
      </c>
      <c r="H98" s="75">
        <f>IF(TrRoad_act!H14=0,"",H34/TrRoad_act!H14*1000)</f>
        <v>35.364369313109172</v>
      </c>
      <c r="I98" s="75">
        <f>IF(TrRoad_act!I14=0,"",I34/TrRoad_act!I14*1000)</f>
        <v>35.469917790344091</v>
      </c>
      <c r="J98" s="75">
        <f>IF(TrRoad_act!J14=0,"",J34/TrRoad_act!J14*1000)</f>
        <v>35.295041615529605</v>
      </c>
      <c r="K98" s="75">
        <f>IF(TrRoad_act!K14=0,"",K34/TrRoad_act!K14*1000)</f>
        <v>35.513899747519019</v>
      </c>
      <c r="L98" s="75">
        <f>IF(TrRoad_act!L14=0,"",L34/TrRoad_act!L14*1000)</f>
        <v>35.575265860727207</v>
      </c>
      <c r="M98" s="75">
        <f>IF(TrRoad_act!M14=0,"",M34/TrRoad_act!M14*1000)</f>
        <v>34.979420720685809</v>
      </c>
      <c r="N98" s="75">
        <f>IF(TrRoad_act!N14=0,"",N34/TrRoad_act!N14*1000)</f>
        <v>34.38208039324612</v>
      </c>
      <c r="O98" s="75">
        <f>IF(TrRoad_act!O14=0,"",O34/TrRoad_act!O14*1000)</f>
        <v>32.888254231575615</v>
      </c>
      <c r="P98" s="75">
        <f>IF(TrRoad_act!P14=0,"",P34/TrRoad_act!P14*1000)</f>
        <v>31.789239558202503</v>
      </c>
      <c r="Q98" s="75">
        <f>IF(TrRoad_act!Q14=0,"",Q34/TrRoad_act!Q14*1000)</f>
        <v>31.895148151290847</v>
      </c>
    </row>
    <row r="99" spans="1:17" ht="11.45" customHeight="1" x14ac:dyDescent="0.25">
      <c r="A99" s="62" t="s">
        <v>58</v>
      </c>
      <c r="B99" s="75">
        <f>IF(TrRoad_act!B15=0,"",B36/TrRoad_act!B15*1000)</f>
        <v>84.485017809764443</v>
      </c>
      <c r="C99" s="75">
        <f>IF(TrRoad_act!C15=0,"",C36/TrRoad_act!C15*1000)</f>
        <v>83.533547922972772</v>
      </c>
      <c r="D99" s="75">
        <f>IF(TrRoad_act!D15=0,"",D36/TrRoad_act!D15*1000)</f>
        <v>78.428663596365112</v>
      </c>
      <c r="E99" s="75">
        <f>IF(TrRoad_act!E15=0,"",E36/TrRoad_act!E15*1000)</f>
        <v>77.79818599566245</v>
      </c>
      <c r="F99" s="75">
        <f>IF(TrRoad_act!F15=0,"",F36/TrRoad_act!F15*1000)</f>
        <v>85.07964834162172</v>
      </c>
      <c r="G99" s="75">
        <f>IF(TrRoad_act!G15=0,"",G36/TrRoad_act!G15*1000)</f>
        <v>76.532367487482873</v>
      </c>
      <c r="H99" s="75">
        <f>IF(TrRoad_act!H15=0,"",H36/TrRoad_act!H15*1000)</f>
        <v>76.747712941403279</v>
      </c>
      <c r="I99" s="75">
        <f>IF(TrRoad_act!I15=0,"",I36/TrRoad_act!I15*1000)</f>
        <v>78.85947280452325</v>
      </c>
      <c r="J99" s="75">
        <f>IF(TrRoad_act!J15=0,"",J36/TrRoad_act!J15*1000)</f>
        <v>75.06046661120071</v>
      </c>
      <c r="K99" s="75">
        <f>IF(TrRoad_act!K15=0,"",K36/TrRoad_act!K15*1000)</f>
        <v>79.760799861423777</v>
      </c>
      <c r="L99" s="75">
        <f>IF(TrRoad_act!L15=0,"",L36/TrRoad_act!L15*1000)</f>
        <v>78.273256750045846</v>
      </c>
      <c r="M99" s="75">
        <f>IF(TrRoad_act!M15=0,"",M36/TrRoad_act!M15*1000)</f>
        <v>75.481745916389684</v>
      </c>
      <c r="N99" s="75">
        <f>IF(TrRoad_act!N15=0,"",N36/TrRoad_act!N15*1000)</f>
        <v>66.400400503470934</v>
      </c>
      <c r="O99" s="75">
        <f>IF(TrRoad_act!O15=0,"",O36/TrRoad_act!O15*1000)</f>
        <v>60.97136646214495</v>
      </c>
      <c r="P99" s="75">
        <f>IF(TrRoad_act!P15=0,"",P36/TrRoad_act!P15*1000)</f>
        <v>59.952578947974274</v>
      </c>
      <c r="Q99" s="75">
        <f>IF(TrRoad_act!Q15=0,"",Q36/TrRoad_act!Q15*1000)</f>
        <v>62.798579586933784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 t="str">
        <f>IF(TrRoad_act!C16=0,"",C38/TrRoad_act!C16*1000)</f>
        <v/>
      </c>
      <c r="D100" s="75" t="str">
        <f>IF(TrRoad_act!D16=0,"",D38/TrRoad_act!D16*1000)</f>
        <v/>
      </c>
      <c r="E100" s="75" t="str">
        <f>IF(TrRoad_act!E16=0,"",E38/TrRoad_act!E16*1000)</f>
        <v/>
      </c>
      <c r="F100" s="75" t="str">
        <f>IF(TrRoad_act!F16=0,"",F38/TrRoad_act!F16*1000)</f>
        <v/>
      </c>
      <c r="G100" s="75" t="str">
        <f>IF(TrRoad_act!G16=0,"",G38/TrRoad_act!G16*1000)</f>
        <v/>
      </c>
      <c r="H100" s="75" t="str">
        <f>IF(TrRoad_act!H16=0,"",H38/TrRoad_act!H16*1000)</f>
        <v/>
      </c>
      <c r="I100" s="75" t="str">
        <f>IF(TrRoad_act!I16=0,"",I38/TrRoad_act!I16*1000)</f>
        <v/>
      </c>
      <c r="J100" s="75" t="str">
        <f>IF(TrRoad_act!J16=0,"",J38/TrRoad_act!J16*1000)</f>
        <v/>
      </c>
      <c r="K100" s="75" t="str">
        <f>IF(TrRoad_act!K16=0,"",K38/TrRoad_act!K16*1000)</f>
        <v/>
      </c>
      <c r="L100" s="75" t="str">
        <f>IF(TrRoad_act!L16=0,"",L38/TrRoad_act!L16*1000)</f>
        <v/>
      </c>
      <c r="M100" s="75" t="str">
        <f>IF(TrRoad_act!M16=0,"",M38/TrRoad_act!M16*1000)</f>
        <v/>
      </c>
      <c r="N100" s="75" t="str">
        <f>IF(TrRoad_act!N16=0,"",N38/TrRoad_act!N16*1000)</f>
        <v/>
      </c>
      <c r="O100" s="75" t="str">
        <f>IF(TrRoad_act!O16=0,"",O38/TrRoad_act!O16*1000)</f>
        <v/>
      </c>
      <c r="P100" s="75" t="str">
        <f>IF(TrRoad_act!P16=0,"",P38/TrRoad_act!P16*1000)</f>
        <v/>
      </c>
      <c r="Q100" s="75" t="str">
        <f>IF(TrRoad_act!Q16=0,"",Q38/TrRoad_act!Q16*1000)</f>
        <v/>
      </c>
    </row>
    <row r="101" spans="1:17" ht="11.45" customHeight="1" x14ac:dyDescent="0.25">
      <c r="A101" s="62" t="s">
        <v>56</v>
      </c>
      <c r="B101" s="75" t="str">
        <f>IF(TrRoad_act!B17=0,"",B39/TrRoad_act!B17*1000)</f>
        <v/>
      </c>
      <c r="C101" s="75" t="str">
        <f>IF(TrRoad_act!C17=0,"",C39/TrRoad_act!C17*1000)</f>
        <v/>
      </c>
      <c r="D101" s="75" t="str">
        <f>IF(TrRoad_act!D17=0,"",D39/TrRoad_act!D17*1000)</f>
        <v/>
      </c>
      <c r="E101" s="75" t="str">
        <f>IF(TrRoad_act!E17=0,"",E39/TrRoad_act!E17*1000)</f>
        <v/>
      </c>
      <c r="F101" s="75" t="str">
        <f>IF(TrRoad_act!F17=0,"",F39/TrRoad_act!F17*1000)</f>
        <v/>
      </c>
      <c r="G101" s="75" t="str">
        <f>IF(TrRoad_act!G17=0,"",G39/TrRoad_act!G17*1000)</f>
        <v/>
      </c>
      <c r="H101" s="75" t="str">
        <f>IF(TrRoad_act!H17=0,"",H39/TrRoad_act!H17*1000)</f>
        <v/>
      </c>
      <c r="I101" s="75" t="str">
        <f>IF(TrRoad_act!I17=0,"",I39/TrRoad_act!I17*1000)</f>
        <v/>
      </c>
      <c r="J101" s="75" t="str">
        <f>IF(TrRoad_act!J17=0,"",J39/TrRoad_act!J17*1000)</f>
        <v/>
      </c>
      <c r="K101" s="75" t="str">
        <f>IF(TrRoad_act!K17=0,"",K39/TrRoad_act!K17*1000)</f>
        <v/>
      </c>
      <c r="L101" s="75" t="str">
        <f>IF(TrRoad_act!L17=0,"",L39/TrRoad_act!L17*1000)</f>
        <v/>
      </c>
      <c r="M101" s="75" t="str">
        <f>IF(TrRoad_act!M17=0,"",M39/TrRoad_act!M17*1000)</f>
        <v/>
      </c>
      <c r="N101" s="75" t="str">
        <f>IF(TrRoad_act!N17=0,"",N39/TrRoad_act!N17*1000)</f>
        <v/>
      </c>
      <c r="O101" s="75" t="str">
        <f>IF(TrRoad_act!O17=0,"",O39/TrRoad_act!O17*1000)</f>
        <v/>
      </c>
      <c r="P101" s="75" t="str">
        <f>IF(TrRoad_act!P17=0,"",P39/TrRoad_act!P17*1000)</f>
        <v/>
      </c>
      <c r="Q101" s="75" t="str">
        <f>IF(TrRoad_act!Q17=0,"",Q39/TrRoad_act!Q17*1000)</f>
        <v/>
      </c>
    </row>
    <row r="102" spans="1:17" ht="11.45" customHeight="1" x14ac:dyDescent="0.25">
      <c r="A102" s="62" t="s">
        <v>55</v>
      </c>
      <c r="B102" s="75" t="str">
        <f>IF(TrRoad_act!B18=0,"",B41/TrRoad_act!B18*1000)</f>
        <v/>
      </c>
      <c r="C102" s="75" t="str">
        <f>IF(TrRoad_act!C18=0,"",C41/TrRoad_act!C18*1000)</f>
        <v/>
      </c>
      <c r="D102" s="75" t="str">
        <f>IF(TrRoad_act!D18=0,"",D41/TrRoad_act!D18*1000)</f>
        <v/>
      </c>
      <c r="E102" s="75" t="str">
        <f>IF(TrRoad_act!E18=0,"",E41/TrRoad_act!E18*1000)</f>
        <v/>
      </c>
      <c r="F102" s="75" t="str">
        <f>IF(TrRoad_act!F18=0,"",F41/TrRoad_act!F18*1000)</f>
        <v/>
      </c>
      <c r="G102" s="75" t="str">
        <f>IF(TrRoad_act!G18=0,"",G41/TrRoad_act!G18*1000)</f>
        <v/>
      </c>
      <c r="H102" s="75" t="str">
        <f>IF(TrRoad_act!H18=0,"",H41/TrRoad_act!H18*1000)</f>
        <v/>
      </c>
      <c r="I102" s="75" t="str">
        <f>IF(TrRoad_act!I18=0,"",I41/TrRoad_act!I18*1000)</f>
        <v/>
      </c>
      <c r="J102" s="75">
        <f>IF(TrRoad_act!J18=0,"",J41/TrRoad_act!J18*1000)</f>
        <v>38.946228478391724</v>
      </c>
      <c r="K102" s="75">
        <f>IF(TrRoad_act!K18=0,"",K41/TrRoad_act!K18*1000)</f>
        <v>38.515516519448113</v>
      </c>
      <c r="L102" s="75">
        <f>IF(TrRoad_act!L18=0,"",L41/TrRoad_act!L18*1000)</f>
        <v>37.869754789445025</v>
      </c>
      <c r="M102" s="75">
        <f>IF(TrRoad_act!M18=0,"",M41/TrRoad_act!M18*1000)</f>
        <v>37.582410715269717</v>
      </c>
      <c r="N102" s="75">
        <f>IF(TrRoad_act!N18=0,"",N41/TrRoad_act!N18*1000)</f>
        <v>37.33902312472933</v>
      </c>
      <c r="O102" s="75">
        <f>IF(TrRoad_act!O18=0,"",O41/TrRoad_act!O18*1000)</f>
        <v>37.19185430253971</v>
      </c>
      <c r="P102" s="75">
        <f>IF(TrRoad_act!P18=0,"",P41/TrRoad_act!P18*1000)</f>
        <v>37.336391313527656</v>
      </c>
      <c r="Q102" s="75">
        <f>IF(TrRoad_act!Q18=0,"",Q41/TrRoad_act!Q18*1000)</f>
        <v>36.748132421872327</v>
      </c>
    </row>
    <row r="103" spans="1:17" ht="11.45" customHeight="1" x14ac:dyDescent="0.25">
      <c r="A103" s="25" t="s">
        <v>36</v>
      </c>
      <c r="B103" s="79">
        <f>IF(TrRoad_act!B19=0,"",B42/TrRoad_act!B19*1000)</f>
        <v>158.30354280756504</v>
      </c>
      <c r="C103" s="79">
        <f>IF(TrRoad_act!C19=0,"",C42/TrRoad_act!C19*1000)</f>
        <v>157.44389641076637</v>
      </c>
      <c r="D103" s="79">
        <f>IF(TrRoad_act!D19=0,"",D42/TrRoad_act!D19*1000)</f>
        <v>151.38281452109237</v>
      </c>
      <c r="E103" s="79">
        <f>IF(TrRoad_act!E19=0,"",E42/TrRoad_act!E19*1000)</f>
        <v>147.07784890515399</v>
      </c>
      <c r="F103" s="79">
        <f>IF(TrRoad_act!F19=0,"",F42/TrRoad_act!F19*1000)</f>
        <v>174.08110324854587</v>
      </c>
      <c r="G103" s="79">
        <f>IF(TrRoad_act!G19=0,"",G42/TrRoad_act!G19*1000)</f>
        <v>145.64926357424332</v>
      </c>
      <c r="H103" s="79">
        <f>IF(TrRoad_act!H19=0,"",H42/TrRoad_act!H19*1000)</f>
        <v>153.64844678063974</v>
      </c>
      <c r="I103" s="79">
        <f>IF(TrRoad_act!I19=0,"",I42/TrRoad_act!I19*1000)</f>
        <v>155.02510319337915</v>
      </c>
      <c r="J103" s="79">
        <f>IF(TrRoad_act!J19=0,"",J42/TrRoad_act!J19*1000)</f>
        <v>147.34316760665834</v>
      </c>
      <c r="K103" s="79">
        <f>IF(TrRoad_act!K19=0,"",K42/TrRoad_act!K19*1000)</f>
        <v>180.77940806831009</v>
      </c>
      <c r="L103" s="79">
        <f>IF(TrRoad_act!L19=0,"",L42/TrRoad_act!L19*1000)</f>
        <v>169.67797673821497</v>
      </c>
      <c r="M103" s="79">
        <f>IF(TrRoad_act!M19=0,"",M42/TrRoad_act!M19*1000)</f>
        <v>179.46631044160281</v>
      </c>
      <c r="N103" s="79">
        <f>IF(TrRoad_act!N19=0,"",N42/TrRoad_act!N19*1000)</f>
        <v>161.98451311367575</v>
      </c>
      <c r="O103" s="79">
        <f>IF(TrRoad_act!O19=0,"",O42/TrRoad_act!O19*1000)</f>
        <v>174.45819985267633</v>
      </c>
      <c r="P103" s="79">
        <f>IF(TrRoad_act!P19=0,"",P42/TrRoad_act!P19*1000)</f>
        <v>181.74195813571544</v>
      </c>
      <c r="Q103" s="79">
        <f>IF(TrRoad_act!Q19=0,"",Q42/TrRoad_act!Q19*1000)</f>
        <v>181.84246022130029</v>
      </c>
    </row>
    <row r="104" spans="1:17" ht="11.45" customHeight="1" x14ac:dyDescent="0.25">
      <c r="A104" s="23" t="s">
        <v>27</v>
      </c>
      <c r="B104" s="78">
        <f>IF(TrRoad_act!B20=0,"",B43/TrRoad_act!B20*1000)</f>
        <v>912.5354790174091</v>
      </c>
      <c r="C104" s="78">
        <f>IF(TrRoad_act!C20=0,"",C43/TrRoad_act!C20*1000)</f>
        <v>899.95489347886519</v>
      </c>
      <c r="D104" s="78">
        <f>IF(TrRoad_act!D20=0,"",D43/TrRoad_act!D20*1000)</f>
        <v>848.7837702817161</v>
      </c>
      <c r="E104" s="78">
        <f>IF(TrRoad_act!E20=0,"",E43/TrRoad_act!E20*1000)</f>
        <v>842.53708114599794</v>
      </c>
      <c r="F104" s="78">
        <f>IF(TrRoad_act!F20=0,"",F43/TrRoad_act!F20*1000)</f>
        <v>910.73564086688043</v>
      </c>
      <c r="G104" s="78">
        <f>IF(TrRoad_act!G20=0,"",G43/TrRoad_act!G20*1000)</f>
        <v>830.57511205597359</v>
      </c>
      <c r="H104" s="78">
        <f>IF(TrRoad_act!H20=0,"",H43/TrRoad_act!H20*1000)</f>
        <v>826.01503868621467</v>
      </c>
      <c r="I104" s="78">
        <f>IF(TrRoad_act!I20=0,"",I43/TrRoad_act!I20*1000)</f>
        <v>852.17178745911531</v>
      </c>
      <c r="J104" s="78">
        <f>IF(TrRoad_act!J20=0,"",J43/TrRoad_act!J20*1000)</f>
        <v>822.26919860455575</v>
      </c>
      <c r="K104" s="78">
        <f>IF(TrRoad_act!K20=0,"",K43/TrRoad_act!K20*1000)</f>
        <v>868.75696036801912</v>
      </c>
      <c r="L104" s="78">
        <f>IF(TrRoad_act!L20=0,"",L43/TrRoad_act!L20*1000)</f>
        <v>871.16586809645207</v>
      </c>
      <c r="M104" s="78">
        <f>IF(TrRoad_act!M20=0,"",M43/TrRoad_act!M20*1000)</f>
        <v>846.07100374817435</v>
      </c>
      <c r="N104" s="78">
        <f>IF(TrRoad_act!N20=0,"",N43/TrRoad_act!N20*1000)</f>
        <v>741.65385826357465</v>
      </c>
      <c r="O104" s="78">
        <f>IF(TrRoad_act!O20=0,"",O43/TrRoad_act!O20*1000)</f>
        <v>670.4372537298284</v>
      </c>
      <c r="P104" s="78">
        <f>IF(TrRoad_act!P20=0,"",P43/TrRoad_act!P20*1000)</f>
        <v>651.57159001937407</v>
      </c>
      <c r="Q104" s="78">
        <f>IF(TrRoad_act!Q20=0,"",Q43/TrRoad_act!Q20*1000)</f>
        <v>679.94218159033062</v>
      </c>
    </row>
    <row r="105" spans="1:17" ht="11.45" customHeight="1" x14ac:dyDescent="0.25">
      <c r="A105" s="62" t="s">
        <v>59</v>
      </c>
      <c r="B105" s="77">
        <f>IF(TrRoad_act!B21=0,"",B44/TrRoad_act!B21*1000)</f>
        <v>764.01376363367751</v>
      </c>
      <c r="C105" s="77">
        <f>IF(TrRoad_act!C21=0,"",C44/TrRoad_act!C21*1000)</f>
        <v>787.25835733370116</v>
      </c>
      <c r="D105" s="77">
        <f>IF(TrRoad_act!D21=0,"",D44/TrRoad_act!D21*1000)</f>
        <v>805.34633276056718</v>
      </c>
      <c r="E105" s="77">
        <f>IF(TrRoad_act!E21=0,"",E44/TrRoad_act!E21*1000)</f>
        <v>846.0595599343477</v>
      </c>
      <c r="F105" s="77">
        <f>IF(TrRoad_act!F21=0,"",F44/TrRoad_act!F21*1000)</f>
        <v>844.25881486925823</v>
      </c>
      <c r="G105" s="77">
        <f>IF(TrRoad_act!G21=0,"",G44/TrRoad_act!G21*1000)</f>
        <v>862.57111094462323</v>
      </c>
      <c r="H105" s="77">
        <f>IF(TrRoad_act!H21=0,"",H44/TrRoad_act!H21*1000)</f>
        <v>861.78928929832125</v>
      </c>
      <c r="I105" s="77">
        <f>IF(TrRoad_act!I21=0,"",I44/TrRoad_act!I21*1000)</f>
        <v>845.92490562874661</v>
      </c>
      <c r="J105" s="77">
        <f>IF(TrRoad_act!J21=0,"",J44/TrRoad_act!J21*1000)</f>
        <v>839.41066635602488</v>
      </c>
      <c r="K105" s="77">
        <f>IF(TrRoad_act!K21=0,"",K44/TrRoad_act!K21*1000)</f>
        <v>824.58187417931788</v>
      </c>
      <c r="L105" s="77">
        <f>IF(TrRoad_act!L21=0,"",L44/TrRoad_act!L21*1000)</f>
        <v>821.6526255122568</v>
      </c>
      <c r="M105" s="77">
        <f>IF(TrRoad_act!M21=0,"",M44/TrRoad_act!M21*1000)</f>
        <v>808.17453835476363</v>
      </c>
      <c r="N105" s="77">
        <f>IF(TrRoad_act!N21=0,"",N44/TrRoad_act!N21*1000)</f>
        <v>793.02171084412157</v>
      </c>
      <c r="O105" s="77">
        <f>IF(TrRoad_act!O21=0,"",O44/TrRoad_act!O21*1000)</f>
        <v>743.02207597857739</v>
      </c>
      <c r="P105" s="77">
        <f>IF(TrRoad_act!P21=0,"",P44/TrRoad_act!P21*1000)</f>
        <v>764.42760802633518</v>
      </c>
      <c r="Q105" s="77">
        <f>IF(TrRoad_act!Q21=0,"",Q44/TrRoad_act!Q21*1000)</f>
        <v>769.898702138197</v>
      </c>
    </row>
    <row r="106" spans="1:17" ht="11.45" customHeight="1" x14ac:dyDescent="0.25">
      <c r="A106" s="62" t="s">
        <v>58</v>
      </c>
      <c r="B106" s="77">
        <f>IF(TrRoad_act!B22=0,"",B46/TrRoad_act!B22*1000)</f>
        <v>920.82196355629731</v>
      </c>
      <c r="C106" s="77">
        <f>IF(TrRoad_act!C22=0,"",C46/TrRoad_act!C22*1000)</f>
        <v>906.34628094198422</v>
      </c>
      <c r="D106" s="77">
        <f>IF(TrRoad_act!D22=0,"",D46/TrRoad_act!D22*1000)</f>
        <v>851.06669309426138</v>
      </c>
      <c r="E106" s="77">
        <f>IF(TrRoad_act!E22=0,"",E46/TrRoad_act!E22*1000)</f>
        <v>842.33731583599092</v>
      </c>
      <c r="F106" s="77">
        <f>IF(TrRoad_act!F22=0,"",F46/TrRoad_act!F22*1000)</f>
        <v>914.10357363775802</v>
      </c>
      <c r="G106" s="77">
        <f>IF(TrRoad_act!G22=0,"",G46/TrRoad_act!G22*1000)</f>
        <v>829.39925025572052</v>
      </c>
      <c r="H106" s="77">
        <f>IF(TrRoad_act!H22=0,"",H46/TrRoad_act!H22*1000)</f>
        <v>824.70039839660865</v>
      </c>
      <c r="I106" s="77">
        <f>IF(TrRoad_act!I22=0,"",I46/TrRoad_act!I22*1000)</f>
        <v>852.38886434749293</v>
      </c>
      <c r="J106" s="77">
        <f>IF(TrRoad_act!J22=0,"",J46/TrRoad_act!J22*1000)</f>
        <v>821.67056823387861</v>
      </c>
      <c r="K106" s="77">
        <f>IF(TrRoad_act!K22=0,"",K46/TrRoad_act!K22*1000)</f>
        <v>870.32367869501991</v>
      </c>
      <c r="L106" s="77">
        <f>IF(TrRoad_act!L22=0,"",L46/TrRoad_act!L22*1000)</f>
        <v>872.84752440956879</v>
      </c>
      <c r="M106" s="77">
        <f>IF(TrRoad_act!M22=0,"",M46/TrRoad_act!M22*1000)</f>
        <v>847.33981737883039</v>
      </c>
      <c r="N106" s="77">
        <f>IF(TrRoad_act!N22=0,"",N46/TrRoad_act!N22*1000)</f>
        <v>739.98496223327072</v>
      </c>
      <c r="O106" s="77">
        <f>IF(TrRoad_act!O22=0,"",O46/TrRoad_act!O22*1000)</f>
        <v>668.06409821285797</v>
      </c>
      <c r="P106" s="77">
        <f>IF(TrRoad_act!P22=0,"",P46/TrRoad_act!P22*1000)</f>
        <v>647.92190258080586</v>
      </c>
      <c r="Q106" s="77">
        <f>IF(TrRoad_act!Q22=0,"",Q46/TrRoad_act!Q22*1000)</f>
        <v>677.04422406060007</v>
      </c>
    </row>
    <row r="107" spans="1:17" ht="11.45" customHeight="1" x14ac:dyDescent="0.25">
      <c r="A107" s="62" t="s">
        <v>57</v>
      </c>
      <c r="B107" s="77" t="str">
        <f>IF(TrRoad_act!B23=0,"",B48/TrRoad_act!B23*1000)</f>
        <v/>
      </c>
      <c r="C107" s="77" t="str">
        <f>IF(TrRoad_act!C23=0,"",C48/TrRoad_act!C23*1000)</f>
        <v/>
      </c>
      <c r="D107" s="77" t="str">
        <f>IF(TrRoad_act!D23=0,"",D48/TrRoad_act!D23*1000)</f>
        <v/>
      </c>
      <c r="E107" s="77" t="str">
        <f>IF(TrRoad_act!E23=0,"",E48/TrRoad_act!E23*1000)</f>
        <v/>
      </c>
      <c r="F107" s="77" t="str">
        <f>IF(TrRoad_act!F23=0,"",F48/TrRoad_act!F23*1000)</f>
        <v/>
      </c>
      <c r="G107" s="77" t="str">
        <f>IF(TrRoad_act!G23=0,"",G48/TrRoad_act!G23*1000)</f>
        <v/>
      </c>
      <c r="H107" s="77" t="str">
        <f>IF(TrRoad_act!H23=0,"",H48/TrRoad_act!H23*1000)</f>
        <v/>
      </c>
      <c r="I107" s="77" t="str">
        <f>IF(TrRoad_act!I23=0,"",I48/TrRoad_act!I23*1000)</f>
        <v/>
      </c>
      <c r="J107" s="77" t="str">
        <f>IF(TrRoad_act!J23=0,"",J48/TrRoad_act!J23*1000)</f>
        <v/>
      </c>
      <c r="K107" s="77" t="str">
        <f>IF(TrRoad_act!K23=0,"",K48/TrRoad_act!K23*1000)</f>
        <v/>
      </c>
      <c r="L107" s="77" t="str">
        <f>IF(TrRoad_act!L23=0,"",L48/TrRoad_act!L23*1000)</f>
        <v/>
      </c>
      <c r="M107" s="77" t="str">
        <f>IF(TrRoad_act!M23=0,"",M48/TrRoad_act!M23*1000)</f>
        <v/>
      </c>
      <c r="N107" s="77" t="str">
        <f>IF(TrRoad_act!N23=0,"",N48/TrRoad_act!N23*1000)</f>
        <v/>
      </c>
      <c r="O107" s="77" t="str">
        <f>IF(TrRoad_act!O23=0,"",O48/TrRoad_act!O23*1000)</f>
        <v/>
      </c>
      <c r="P107" s="77" t="str">
        <f>IF(TrRoad_act!P23=0,"",P48/TrRoad_act!P23*1000)</f>
        <v/>
      </c>
      <c r="Q107" s="77" t="str">
        <f>IF(TrRoad_act!Q23=0,"",Q48/TrRoad_act!Q23*1000)</f>
        <v/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 t="str">
        <f>IF(TrRoad_act!C24=0,"",C49/TrRoad_act!C24*1000)</f>
        <v/>
      </c>
      <c r="D108" s="77" t="str">
        <f>IF(TrRoad_act!D24=0,"",D49/TrRoad_act!D24*1000)</f>
        <v/>
      </c>
      <c r="E108" s="77" t="str">
        <f>IF(TrRoad_act!E24=0,"",E49/TrRoad_act!E24*1000)</f>
        <v/>
      </c>
      <c r="F108" s="77" t="str">
        <f>IF(TrRoad_act!F24=0,"",F49/TrRoad_act!F24*1000)</f>
        <v/>
      </c>
      <c r="G108" s="77" t="str">
        <f>IF(TrRoad_act!G24=0,"",G49/TrRoad_act!G24*1000)</f>
        <v/>
      </c>
      <c r="H108" s="77" t="str">
        <f>IF(TrRoad_act!H24=0,"",H49/TrRoad_act!H24*1000)</f>
        <v/>
      </c>
      <c r="I108" s="77" t="str">
        <f>IF(TrRoad_act!I24=0,"",I49/TrRoad_act!I24*1000)</f>
        <v/>
      </c>
      <c r="J108" s="77" t="str">
        <f>IF(TrRoad_act!J24=0,"",J49/TrRoad_act!J24*1000)</f>
        <v/>
      </c>
      <c r="K108" s="77" t="str">
        <f>IF(TrRoad_act!K24=0,"",K49/TrRoad_act!K24*1000)</f>
        <v/>
      </c>
      <c r="L108" s="77" t="str">
        <f>IF(TrRoad_act!L24=0,"",L49/TrRoad_act!L24*1000)</f>
        <v/>
      </c>
      <c r="M108" s="77" t="str">
        <f>IF(TrRoad_act!M24=0,"",M49/TrRoad_act!M24*1000)</f>
        <v/>
      </c>
      <c r="N108" s="77" t="str">
        <f>IF(TrRoad_act!N24=0,"",N49/TrRoad_act!N24*1000)</f>
        <v/>
      </c>
      <c r="O108" s="77" t="str">
        <f>IF(TrRoad_act!O24=0,"",O49/TrRoad_act!O24*1000)</f>
        <v/>
      </c>
      <c r="P108" s="77" t="str">
        <f>IF(TrRoad_act!P24=0,"",P49/TrRoad_act!P24*1000)</f>
        <v/>
      </c>
      <c r="Q108" s="77" t="str">
        <f>IF(TrRoad_act!Q24=0,"",Q49/TrRoad_act!Q24*1000)</f>
        <v/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 t="str">
        <f>IF(TrRoad_act!E25=0,"",E51/TrRoad_act!E25*1000)</f>
        <v/>
      </c>
      <c r="F109" s="77" t="str">
        <f>IF(TrRoad_act!F25=0,"",F51/TrRoad_act!F25*1000)</f>
        <v/>
      </c>
      <c r="G109" s="77" t="str">
        <f>IF(TrRoad_act!G25=0,"",G51/TrRoad_act!G25*1000)</f>
        <v/>
      </c>
      <c r="H109" s="77" t="str">
        <f>IF(TrRoad_act!H25=0,"",H51/TrRoad_act!H25*1000)</f>
        <v/>
      </c>
      <c r="I109" s="77">
        <f>IF(TrRoad_act!I25=0,"",I51/TrRoad_act!I25*1000)</f>
        <v>347.31614665530719</v>
      </c>
      <c r="J109" s="77">
        <f>IF(TrRoad_act!J25=0,"",J51/TrRoad_act!J25*1000)</f>
        <v>349.95983442893294</v>
      </c>
      <c r="K109" s="77">
        <f>IF(TrRoad_act!K25=0,"",K51/TrRoad_act!K25*1000)</f>
        <v>353.82950967452501</v>
      </c>
      <c r="L109" s="77">
        <f>IF(TrRoad_act!L25=0,"",L51/TrRoad_act!L25*1000)</f>
        <v>354.92257743261695</v>
      </c>
      <c r="M109" s="77">
        <f>IF(TrRoad_act!M25=0,"",M51/TrRoad_act!M25*1000)</f>
        <v>356.39853609107524</v>
      </c>
      <c r="N109" s="77">
        <f>IF(TrRoad_act!N25=0,"",N51/TrRoad_act!N25*1000)</f>
        <v>357.69483358743685</v>
      </c>
      <c r="O109" s="77">
        <f>IF(TrRoad_act!O25=0,"",O51/TrRoad_act!O25*1000)</f>
        <v>360.55253415339536</v>
      </c>
      <c r="P109" s="77">
        <f>IF(TrRoad_act!P25=0,"",P51/TrRoad_act!P25*1000)</f>
        <v>361.91742385246363</v>
      </c>
      <c r="Q109" s="77">
        <f>IF(TrRoad_act!Q25=0,"",Q51/TrRoad_act!Q25*1000)</f>
        <v>363.02916698741399</v>
      </c>
    </row>
    <row r="110" spans="1:17" ht="11.45" customHeight="1" x14ac:dyDescent="0.25">
      <c r="A110" s="19" t="s">
        <v>24</v>
      </c>
      <c r="B110" s="76">
        <f>IF(TrRoad_act!B26=0,"",B52/TrRoad_act!B26*1000)</f>
        <v>61.490246353780655</v>
      </c>
      <c r="C110" s="76">
        <f>IF(TrRoad_act!C26=0,"",C52/TrRoad_act!C26*1000)</f>
        <v>60.808285688273941</v>
      </c>
      <c r="D110" s="76">
        <f>IF(TrRoad_act!D26=0,"",D52/TrRoad_act!D26*1000)</f>
        <v>57.161916421417047</v>
      </c>
      <c r="E110" s="76">
        <f>IF(TrRoad_act!E26=0,"",E52/TrRoad_act!E26*1000)</f>
        <v>57.684289326269891</v>
      </c>
      <c r="F110" s="76">
        <f>IF(TrRoad_act!F26=0,"",F52/TrRoad_act!F26*1000)</f>
        <v>63.71612326476582</v>
      </c>
      <c r="G110" s="76">
        <f>IF(TrRoad_act!G26=0,"",G52/TrRoad_act!G26*1000)</f>
        <v>59.448621719818021</v>
      </c>
      <c r="H110" s="76">
        <f>IF(TrRoad_act!H26=0,"",H52/TrRoad_act!H26*1000)</f>
        <v>58.564641221395277</v>
      </c>
      <c r="I110" s="76">
        <f>IF(TrRoad_act!I26=0,"",I52/TrRoad_act!I26*1000)</f>
        <v>60.591691833495176</v>
      </c>
      <c r="J110" s="76">
        <f>IF(TrRoad_act!J26=0,"",J52/TrRoad_act!J26*1000)</f>
        <v>58.954744952769381</v>
      </c>
      <c r="K110" s="76">
        <f>IF(TrRoad_act!K26=0,"",K52/TrRoad_act!K26*1000)</f>
        <v>64.881555495923422</v>
      </c>
      <c r="L110" s="76">
        <f>IF(TrRoad_act!L26=0,"",L52/TrRoad_act!L26*1000)</f>
        <v>64.646574300864373</v>
      </c>
      <c r="M110" s="76">
        <f>IF(TrRoad_act!M26=0,"",M52/TrRoad_act!M26*1000)</f>
        <v>63.088014061413148</v>
      </c>
      <c r="N110" s="76">
        <f>IF(TrRoad_act!N26=0,"",N52/TrRoad_act!N26*1000)</f>
        <v>54.781938985145302</v>
      </c>
      <c r="O110" s="76">
        <f>IF(TrRoad_act!O26=0,"",O52/TrRoad_act!O26*1000)</f>
        <v>48.79423174601942</v>
      </c>
      <c r="P110" s="76">
        <f>IF(TrRoad_act!P26=0,"",P52/TrRoad_act!P26*1000)</f>
        <v>48.780026752824746</v>
      </c>
      <c r="Q110" s="76">
        <f>IF(TrRoad_act!Q26=0,"",Q52/TrRoad_act!Q26*1000)</f>
        <v>48.092437873432026</v>
      </c>
    </row>
    <row r="111" spans="1:17" ht="11.45" customHeight="1" x14ac:dyDescent="0.25">
      <c r="A111" s="17" t="s">
        <v>23</v>
      </c>
      <c r="B111" s="75">
        <f>IF(TrRoad_act!B27=0,"",B53/TrRoad_act!B27*1000)</f>
        <v>61.490246353780655</v>
      </c>
      <c r="C111" s="75">
        <f>IF(TrRoad_act!C27=0,"",C53/TrRoad_act!C27*1000)</f>
        <v>60.808285688273941</v>
      </c>
      <c r="D111" s="75">
        <f>IF(TrRoad_act!D27=0,"",D53/TrRoad_act!D27*1000)</f>
        <v>57.161916421417047</v>
      </c>
      <c r="E111" s="75">
        <f>IF(TrRoad_act!E27=0,"",E53/TrRoad_act!E27*1000)</f>
        <v>57.684289326269891</v>
      </c>
      <c r="F111" s="75">
        <f>IF(TrRoad_act!F27=0,"",F53/TrRoad_act!F27*1000)</f>
        <v>63.71612326476582</v>
      </c>
      <c r="G111" s="75">
        <f>IF(TrRoad_act!G27=0,"",G53/TrRoad_act!G27*1000)</f>
        <v>59.448621719818021</v>
      </c>
      <c r="H111" s="75">
        <f>IF(TrRoad_act!H27=0,"",H53/TrRoad_act!H27*1000)</f>
        <v>58.564641221395277</v>
      </c>
      <c r="I111" s="75">
        <f>IF(TrRoad_act!I27=0,"",I53/TrRoad_act!I27*1000)</f>
        <v>60.591691833495176</v>
      </c>
      <c r="J111" s="75">
        <f>IF(TrRoad_act!J27=0,"",J53/TrRoad_act!J27*1000)</f>
        <v>58.954744952769381</v>
      </c>
      <c r="K111" s="75">
        <f>IF(TrRoad_act!K27=0,"",K53/TrRoad_act!K27*1000)</f>
        <v>64.881555495923422</v>
      </c>
      <c r="L111" s="75">
        <f>IF(TrRoad_act!L27=0,"",L53/TrRoad_act!L27*1000)</f>
        <v>64.646574300864373</v>
      </c>
      <c r="M111" s="75">
        <f>IF(TrRoad_act!M27=0,"",M53/TrRoad_act!M27*1000)</f>
        <v>63.088014061413148</v>
      </c>
      <c r="N111" s="75">
        <f>IF(TrRoad_act!N27=0,"",N53/TrRoad_act!N27*1000)</f>
        <v>54.781938985145302</v>
      </c>
      <c r="O111" s="75">
        <f>IF(TrRoad_act!O27=0,"",O53/TrRoad_act!O27*1000)</f>
        <v>48.79423174601942</v>
      </c>
      <c r="P111" s="75">
        <f>IF(TrRoad_act!P27=0,"",P53/TrRoad_act!P27*1000)</f>
        <v>48.780026752824746</v>
      </c>
      <c r="Q111" s="75">
        <f>IF(TrRoad_act!Q27=0,"",Q53/TrRoad_act!Q27*1000)</f>
        <v>48.092437873432026</v>
      </c>
    </row>
    <row r="112" spans="1:17" ht="11.45" customHeight="1" x14ac:dyDescent="0.25">
      <c r="A112" s="15" t="s">
        <v>22</v>
      </c>
      <c r="B112" s="74" t="str">
        <f>IF(TrRoad_act!B28=0,"",B55/TrRoad_act!B28*1000)</f>
        <v/>
      </c>
      <c r="C112" s="74" t="str">
        <f>IF(TrRoad_act!C28=0,"",C55/TrRoad_act!C28*1000)</f>
        <v/>
      </c>
      <c r="D112" s="74" t="str">
        <f>IF(TrRoad_act!D28=0,"",D55/TrRoad_act!D28*1000)</f>
        <v/>
      </c>
      <c r="E112" s="74" t="str">
        <f>IF(TrRoad_act!E28=0,"",E55/TrRoad_act!E28*1000)</f>
        <v/>
      </c>
      <c r="F112" s="74" t="str">
        <f>IF(TrRoad_act!F28=0,"",F55/TrRoad_act!F28*1000)</f>
        <v/>
      </c>
      <c r="G112" s="74" t="str">
        <f>IF(TrRoad_act!G28=0,"",G55/TrRoad_act!G28*1000)</f>
        <v/>
      </c>
      <c r="H112" s="74" t="str">
        <f>IF(TrRoad_act!H28=0,"",H55/TrRoad_act!H28*1000)</f>
        <v/>
      </c>
      <c r="I112" s="74" t="str">
        <f>IF(TrRoad_act!I28=0,"",I55/TrRoad_act!I28*1000)</f>
        <v/>
      </c>
      <c r="J112" s="74" t="str">
        <f>IF(TrRoad_act!J28=0,"",J55/TrRoad_act!J28*1000)</f>
        <v/>
      </c>
      <c r="K112" s="74" t="str">
        <f>IF(TrRoad_act!K28=0,"",K55/TrRoad_act!K28*1000)</f>
        <v/>
      </c>
      <c r="L112" s="74" t="str">
        <f>IF(TrRoad_act!L28=0,"",L55/TrRoad_act!L28*1000)</f>
        <v/>
      </c>
      <c r="M112" s="74" t="str">
        <f>IF(TrRoad_act!M28=0,"",M55/TrRoad_act!M28*1000)</f>
        <v/>
      </c>
      <c r="N112" s="74" t="str">
        <f>IF(TrRoad_act!N28=0,"",N55/TrRoad_act!N28*1000)</f>
        <v/>
      </c>
      <c r="O112" s="74" t="str">
        <f>IF(TrRoad_act!O28=0,"",O55/TrRoad_act!O28*1000)</f>
        <v/>
      </c>
      <c r="P112" s="74" t="str">
        <f>IF(TrRoad_act!P28=0,"",P55/TrRoad_act!P28*1000)</f>
        <v/>
      </c>
      <c r="Q112" s="74" t="str">
        <f>IF(TrRoad_act!Q28=0,"",Q55/TrRoad_act!Q28*1000)</f>
        <v/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131.4633758282109</v>
      </c>
      <c r="C116" s="78">
        <f>IF(C19=0,"",1000000*C19/TrRoad_act!C86)</f>
        <v>132.75596120707527</v>
      </c>
      <c r="D116" s="78">
        <f>IF(D19=0,"",1000000*D19/TrRoad_act!D86)</f>
        <v>134.91863005968654</v>
      </c>
      <c r="E116" s="78">
        <f>IF(E19=0,"",1000000*E19/TrRoad_act!E86)</f>
        <v>132.59116669715655</v>
      </c>
      <c r="F116" s="78">
        <f>IF(F19=0,"",1000000*F19/TrRoad_act!F86)</f>
        <v>132.25394447632388</v>
      </c>
      <c r="G116" s="78">
        <f>IF(G19=0,"",1000000*G19/TrRoad_act!G86)</f>
        <v>133.17976283518391</v>
      </c>
      <c r="H116" s="78">
        <f>IF(H19=0,"",1000000*H19/TrRoad_act!H86)</f>
        <v>132.37818227787182</v>
      </c>
      <c r="I116" s="78">
        <f>IF(I19=0,"",1000000*I19/TrRoad_act!I86)</f>
        <v>130.0315750564842</v>
      </c>
      <c r="J116" s="78">
        <f>IF(J19=0,"",1000000*J19/TrRoad_act!J86)</f>
        <v>125.8370588696842</v>
      </c>
      <c r="K116" s="78">
        <f>IF(K19=0,"",1000000*K19/TrRoad_act!K86)</f>
        <v>125.4198464175948</v>
      </c>
      <c r="L116" s="78">
        <f>IF(L19=0,"",1000000*L19/TrRoad_act!L86)</f>
        <v>128.75166013781578</v>
      </c>
      <c r="M116" s="78">
        <f>IF(M19=0,"",1000000*M19/TrRoad_act!M86)</f>
        <v>128.13033981405724</v>
      </c>
      <c r="N116" s="78">
        <f>IF(N19=0,"",1000000*N19/TrRoad_act!N86)</f>
        <v>125.60831236094957</v>
      </c>
      <c r="O116" s="78">
        <f>IF(O19=0,"",1000000*O19/TrRoad_act!O86)</f>
        <v>126.28269510553208</v>
      </c>
      <c r="P116" s="78">
        <f>IF(P19=0,"",1000000*P19/TrRoad_act!P86)</f>
        <v>123.8807436162119</v>
      </c>
      <c r="Q116" s="78">
        <f>IF(Q19=0,"",1000000*Q19/TrRoad_act!Q86)</f>
        <v>124.71200061504129</v>
      </c>
    </row>
    <row r="117" spans="1:17" ht="11.45" customHeight="1" x14ac:dyDescent="0.25">
      <c r="A117" s="19" t="s">
        <v>29</v>
      </c>
      <c r="B117" s="76">
        <f>IF(B21=0,"",1000000*B21/TrRoad_act!B87)</f>
        <v>936.4691070064647</v>
      </c>
      <c r="C117" s="76">
        <f>IF(C21=0,"",1000000*C21/TrRoad_act!C87)</f>
        <v>949.24380119184366</v>
      </c>
      <c r="D117" s="76">
        <f>IF(D21=0,"",1000000*D21/TrRoad_act!D87)</f>
        <v>946.38793905583839</v>
      </c>
      <c r="E117" s="76">
        <f>IF(E21=0,"",1000000*E21/TrRoad_act!E87)</f>
        <v>977.93672131548249</v>
      </c>
      <c r="F117" s="76">
        <f>IF(F21=0,"",1000000*F21/TrRoad_act!F87)</f>
        <v>988.77299049737212</v>
      </c>
      <c r="G117" s="76">
        <f>IF(G21=0,"",1000000*G21/TrRoad_act!G87)</f>
        <v>985.48858419629642</v>
      </c>
      <c r="H117" s="76">
        <f>IF(H21=0,"",1000000*H21/TrRoad_act!H87)</f>
        <v>992.93925126019849</v>
      </c>
      <c r="I117" s="76">
        <f>IF(I21=0,"",1000000*I21/TrRoad_act!I87)</f>
        <v>984.10311122894518</v>
      </c>
      <c r="J117" s="76">
        <f>IF(J21=0,"",1000000*J21/TrRoad_act!J87)</f>
        <v>963.5704565613197</v>
      </c>
      <c r="K117" s="76">
        <f>IF(K21=0,"",1000000*K21/TrRoad_act!K87)</f>
        <v>963.24470949390388</v>
      </c>
      <c r="L117" s="76">
        <f>IF(L21=0,"",1000000*L21/TrRoad_act!L87)</f>
        <v>977.97012134452325</v>
      </c>
      <c r="M117" s="76">
        <f>IF(M21=0,"",1000000*M21/TrRoad_act!M87)</f>
        <v>949.38467213310184</v>
      </c>
      <c r="N117" s="76">
        <f>IF(N21=0,"",1000000*N21/TrRoad_act!N87)</f>
        <v>891.97022720389145</v>
      </c>
      <c r="O117" s="76">
        <f>IF(O21=0,"",1000000*O21/TrRoad_act!O87)</f>
        <v>839.67442080434682</v>
      </c>
      <c r="P117" s="76">
        <f>IF(P21=0,"",1000000*P21/TrRoad_act!P87)</f>
        <v>817.98931289999609</v>
      </c>
      <c r="Q117" s="76">
        <f>IF(Q21=0,"",1000000*Q21/TrRoad_act!Q87)</f>
        <v>822.97394549977923</v>
      </c>
    </row>
    <row r="118" spans="1:17" ht="11.45" customHeight="1" x14ac:dyDescent="0.25">
      <c r="A118" s="62" t="s">
        <v>59</v>
      </c>
      <c r="B118" s="77">
        <f>IF(B22=0,"",1000000*B22/TrRoad_act!B88)</f>
        <v>864.00629685273543</v>
      </c>
      <c r="C118" s="77">
        <f>IF(C22=0,"",1000000*C22/TrRoad_act!C88)</f>
        <v>882.5597183857318</v>
      </c>
      <c r="D118" s="77">
        <f>IF(D22=0,"",1000000*D22/TrRoad_act!D88)</f>
        <v>895.72367540874359</v>
      </c>
      <c r="E118" s="77">
        <f>IF(E22=0,"",1000000*E22/TrRoad_act!E88)</f>
        <v>938.10931198375943</v>
      </c>
      <c r="F118" s="77">
        <f>IF(F22=0,"",1000000*F22/TrRoad_act!F88)</f>
        <v>945.16752030813723</v>
      </c>
      <c r="G118" s="77">
        <f>IF(G22=0,"",1000000*G22/TrRoad_act!G88)</f>
        <v>959.42182214048125</v>
      </c>
      <c r="H118" s="77">
        <f>IF(H22=0,"",1000000*H22/TrRoad_act!H88)</f>
        <v>970.62398170338861</v>
      </c>
      <c r="I118" s="77">
        <f>IF(I22=0,"",1000000*I22/TrRoad_act!I88)</f>
        <v>963.5356375344976</v>
      </c>
      <c r="J118" s="77">
        <f>IF(J22=0,"",1000000*J22/TrRoad_act!J88)</f>
        <v>950.56058584914445</v>
      </c>
      <c r="K118" s="77">
        <f>IF(K22=0,"",1000000*K22/TrRoad_act!K88)</f>
        <v>946.94882694483022</v>
      </c>
      <c r="L118" s="77">
        <f>IF(L22=0,"",1000000*L22/TrRoad_act!L88)</f>
        <v>965.69238036096442</v>
      </c>
      <c r="M118" s="77">
        <f>IF(M22=0,"",1000000*M22/TrRoad_act!M88)</f>
        <v>942.15622012743415</v>
      </c>
      <c r="N118" s="77">
        <f>IF(N22=0,"",1000000*N22/TrRoad_act!N88)</f>
        <v>899.50462007433293</v>
      </c>
      <c r="O118" s="77">
        <f>IF(O22=0,"",1000000*O22/TrRoad_act!O88)</f>
        <v>848.02437481489244</v>
      </c>
      <c r="P118" s="77">
        <f>IF(P22=0,"",1000000*P22/TrRoad_act!P88)</f>
        <v>830.6220789044628</v>
      </c>
      <c r="Q118" s="77">
        <f>IF(Q22=0,"",1000000*Q22/TrRoad_act!Q88)</f>
        <v>834.29330251893782</v>
      </c>
    </row>
    <row r="119" spans="1:17" ht="11.45" customHeight="1" x14ac:dyDescent="0.25">
      <c r="A119" s="62" t="s">
        <v>58</v>
      </c>
      <c r="B119" s="77">
        <f>IF(B24=0,"",1000000*B24/TrRoad_act!B89)</f>
        <v>1508.9253072209262</v>
      </c>
      <c r="C119" s="77">
        <f>IF(C24=0,"",1000000*C24/TrRoad_act!C89)</f>
        <v>1450.1374235194503</v>
      </c>
      <c r="D119" s="77">
        <f>IF(D24=0,"",1000000*D24/TrRoad_act!D89)</f>
        <v>1334.7630788224619</v>
      </c>
      <c r="E119" s="77">
        <f>IF(E24=0,"",1000000*E24/TrRoad_act!E89)</f>
        <v>1296.3984677042006</v>
      </c>
      <c r="F119" s="77">
        <f>IF(F24=0,"",1000000*F24/TrRoad_act!F89)</f>
        <v>1378.1698392872406</v>
      </c>
      <c r="G119" s="77">
        <f>IF(G24=0,"",1000000*G24/TrRoad_act!G89)</f>
        <v>1239.3405870985969</v>
      </c>
      <c r="H119" s="77">
        <f>IF(H24=0,"",1000000*H24/TrRoad_act!H89)</f>
        <v>1227.4396394477708</v>
      </c>
      <c r="I119" s="77">
        <f>IF(I24=0,"",1000000*I24/TrRoad_act!I89)</f>
        <v>1200.9556597289845</v>
      </c>
      <c r="J119" s="77">
        <f>IF(J24=0,"",1000000*J24/TrRoad_act!J89)</f>
        <v>1093.9242021444097</v>
      </c>
      <c r="K119" s="77">
        <f>IF(K24=0,"",1000000*K24/TrRoad_act!K89)</f>
        <v>1117.8939304182268</v>
      </c>
      <c r="L119" s="77">
        <f>IF(L24=0,"",1000000*L24/TrRoad_act!L89)</f>
        <v>1088.6377381707021</v>
      </c>
      <c r="M119" s="77">
        <f>IF(M24=0,"",1000000*M24/TrRoad_act!M89)</f>
        <v>1012.8159411603938</v>
      </c>
      <c r="N119" s="77">
        <f>IF(N24=0,"",1000000*N24/TrRoad_act!N89)</f>
        <v>826.76425492314149</v>
      </c>
      <c r="O119" s="77">
        <f>IF(O24=0,"",1000000*O24/TrRoad_act!O89)</f>
        <v>769.60144951990219</v>
      </c>
      <c r="P119" s="77">
        <f>IF(P24=0,"",1000000*P24/TrRoad_act!P89)</f>
        <v>720.60855765555311</v>
      </c>
      <c r="Q119" s="77">
        <f>IF(Q24=0,"",1000000*Q24/TrRoad_act!Q89)</f>
        <v>743.39122601939255</v>
      </c>
    </row>
    <row r="120" spans="1:17" ht="11.45" customHeight="1" x14ac:dyDescent="0.25">
      <c r="A120" s="62" t="s">
        <v>57</v>
      </c>
      <c r="B120" s="77" t="str">
        <f>IF(B26=0,"",1000000*B26/TrRoad_act!B90)</f>
        <v/>
      </c>
      <c r="C120" s="77" t="str">
        <f>IF(C26=0,"",1000000*C26/TrRoad_act!C90)</f>
        <v/>
      </c>
      <c r="D120" s="77" t="str">
        <f>IF(D26=0,"",1000000*D26/TrRoad_act!D90)</f>
        <v/>
      </c>
      <c r="E120" s="77" t="str">
        <f>IF(E26=0,"",1000000*E26/TrRoad_act!E90)</f>
        <v/>
      </c>
      <c r="F120" s="77" t="str">
        <f>IF(F26=0,"",1000000*F26/TrRoad_act!F90)</f>
        <v/>
      </c>
      <c r="G120" s="77" t="str">
        <f>IF(G26=0,"",1000000*G26/TrRoad_act!G90)</f>
        <v/>
      </c>
      <c r="H120" s="77" t="str">
        <f>IF(H26=0,"",1000000*H26/TrRoad_act!H90)</f>
        <v/>
      </c>
      <c r="I120" s="77" t="str">
        <f>IF(I26=0,"",1000000*I26/TrRoad_act!I90)</f>
        <v/>
      </c>
      <c r="J120" s="77" t="str">
        <f>IF(J26=0,"",1000000*J26/TrRoad_act!J90)</f>
        <v/>
      </c>
      <c r="K120" s="77" t="str">
        <f>IF(K26=0,"",1000000*K26/TrRoad_act!K90)</f>
        <v/>
      </c>
      <c r="L120" s="77" t="str">
        <f>IF(L26=0,"",1000000*L26/TrRoad_act!L90)</f>
        <v/>
      </c>
      <c r="M120" s="77" t="str">
        <f>IF(M26=0,"",1000000*M26/TrRoad_act!M90)</f>
        <v/>
      </c>
      <c r="N120" s="77" t="str">
        <f>IF(N26=0,"",1000000*N26/TrRoad_act!N90)</f>
        <v/>
      </c>
      <c r="O120" s="77" t="str">
        <f>IF(O26=0,"",1000000*O26/TrRoad_act!O90)</f>
        <v/>
      </c>
      <c r="P120" s="77" t="str">
        <f>IF(P26=0,"",1000000*P26/TrRoad_act!P90)</f>
        <v/>
      </c>
      <c r="Q120" s="77" t="str">
        <f>IF(Q26=0,"",1000000*Q26/TrRoad_act!Q90)</f>
        <v/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 t="str">
        <f>IF(D27=0,"",1000000*D27/TrRoad_act!D91)</f>
        <v/>
      </c>
      <c r="E121" s="77" t="str">
        <f>IF(E27=0,"",1000000*E27/TrRoad_act!E91)</f>
        <v/>
      </c>
      <c r="F121" s="77" t="str">
        <f>IF(F27=0,"",1000000*F27/TrRoad_act!F91)</f>
        <v/>
      </c>
      <c r="G121" s="77" t="str">
        <f>IF(G27=0,"",1000000*G27/TrRoad_act!G91)</f>
        <v/>
      </c>
      <c r="H121" s="77" t="str">
        <f>IF(H27=0,"",1000000*H27/TrRoad_act!H91)</f>
        <v/>
      </c>
      <c r="I121" s="77" t="str">
        <f>IF(I27=0,"",1000000*I27/TrRoad_act!I91)</f>
        <v/>
      </c>
      <c r="J121" s="77" t="str">
        <f>IF(J27=0,"",1000000*J27/TrRoad_act!J91)</f>
        <v/>
      </c>
      <c r="K121" s="77" t="str">
        <f>IF(K27=0,"",1000000*K27/TrRoad_act!K91)</f>
        <v/>
      </c>
      <c r="L121" s="77" t="str">
        <f>IF(L27=0,"",1000000*L27/TrRoad_act!L91)</f>
        <v/>
      </c>
      <c r="M121" s="77" t="str">
        <f>IF(M27=0,"",1000000*M27/TrRoad_act!M91)</f>
        <v/>
      </c>
      <c r="N121" s="77" t="str">
        <f>IF(N27=0,"",1000000*N27/TrRoad_act!N91)</f>
        <v/>
      </c>
      <c r="O121" s="77" t="str">
        <f>IF(O27=0,"",1000000*O27/TrRoad_act!O91)</f>
        <v/>
      </c>
      <c r="P121" s="77" t="str">
        <f>IF(P27=0,"",1000000*P27/TrRoad_act!P91)</f>
        <v/>
      </c>
      <c r="Q121" s="77" t="str">
        <f>IF(Q27=0,"",1000000*Q27/TrRoad_act!Q91)</f>
        <v/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 t="str">
        <f>IF(N29=0,"",1000000*N29/TrRoad_act!N92)</f>
        <v/>
      </c>
      <c r="O122" s="77" t="str">
        <f>IF(O29=0,"",1000000*O29/TrRoad_act!O92)</f>
        <v/>
      </c>
      <c r="P122" s="77">
        <f>IF(P29=0,"",1000000*P29/TrRoad_act!P92)</f>
        <v>367.71981503503338</v>
      </c>
      <c r="Q122" s="77">
        <f>IF(Q29=0,"",1000000*Q29/TrRoad_act!Q92)</f>
        <v>370.42363317674949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 t="str">
        <f>IF(J32=0,"",1000000*J32/TrRoad_act!J93)</f>
        <v/>
      </c>
      <c r="K123" s="77" t="str">
        <f>IF(K32=0,"",1000000*K32/TrRoad_act!K93)</f>
        <v/>
      </c>
      <c r="L123" s="77" t="str">
        <f>IF(L32=0,"",1000000*L32/TrRoad_act!L93)</f>
        <v/>
      </c>
      <c r="M123" s="77" t="str">
        <f>IF(M32=0,"",1000000*M32/TrRoad_act!M93)</f>
        <v/>
      </c>
      <c r="N123" s="77" t="str">
        <f>IF(N32=0,"",1000000*N32/TrRoad_act!N93)</f>
        <v/>
      </c>
      <c r="O123" s="77">
        <f>IF(O32=0,"",1000000*O32/TrRoad_act!O93)</f>
        <v>310.6417364285083</v>
      </c>
      <c r="P123" s="77">
        <f>IF(P32=0,"",1000000*P32/TrRoad_act!P93)</f>
        <v>312.44489105428238</v>
      </c>
      <c r="Q123" s="77">
        <f>IF(Q32=0,"",1000000*Q32/TrRoad_act!Q93)</f>
        <v>314.40745653148252</v>
      </c>
    </row>
    <row r="124" spans="1:17" ht="11.45" customHeight="1" x14ac:dyDescent="0.25">
      <c r="A124" s="19" t="s">
        <v>28</v>
      </c>
      <c r="B124" s="76">
        <f>IF(B33=0,"",1000000*B33/TrRoad_act!B94)</f>
        <v>31557.050577107388</v>
      </c>
      <c r="C124" s="76">
        <f>IF(C33=0,"",1000000*C33/TrRoad_act!C94)</f>
        <v>31771.846879485103</v>
      </c>
      <c r="D124" s="76">
        <f>IF(D33=0,"",1000000*D33/TrRoad_act!D94)</f>
        <v>30975.072182241463</v>
      </c>
      <c r="E124" s="76">
        <f>IF(E33=0,"",1000000*E33/TrRoad_act!E94)</f>
        <v>30031.480715779475</v>
      </c>
      <c r="F124" s="76">
        <f>IF(F33=0,"",1000000*F33/TrRoad_act!F94)</f>
        <v>32542.687525160123</v>
      </c>
      <c r="G124" s="76">
        <f>IF(G33=0,"",1000000*G33/TrRoad_act!G94)</f>
        <v>29623.154934037262</v>
      </c>
      <c r="H124" s="76">
        <f>IF(H33=0,"",1000000*H33/TrRoad_act!H94)</f>
        <v>30142.536883366112</v>
      </c>
      <c r="I124" s="76">
        <f>IF(I33=0,"",1000000*I33/TrRoad_act!I94)</f>
        <v>30778.328613735575</v>
      </c>
      <c r="J124" s="76">
        <f>IF(J33=0,"",1000000*J33/TrRoad_act!J94)</f>
        <v>29017.199629030601</v>
      </c>
      <c r="K124" s="76">
        <f>IF(K33=0,"",1000000*K33/TrRoad_act!K94)</f>
        <v>29323.789066013716</v>
      </c>
      <c r="L124" s="76">
        <f>IF(L33=0,"",1000000*L33/TrRoad_act!L94)</f>
        <v>29322.742222706464</v>
      </c>
      <c r="M124" s="76">
        <f>IF(M33=0,"",1000000*M33/TrRoad_act!M94)</f>
        <v>28559.950306342933</v>
      </c>
      <c r="N124" s="76">
        <f>IF(N33=0,"",1000000*N33/TrRoad_act!N94)</f>
        <v>25229.414782295058</v>
      </c>
      <c r="O124" s="76">
        <f>IF(O33=0,"",1000000*O33/TrRoad_act!O94)</f>
        <v>23256.653606683667</v>
      </c>
      <c r="P124" s="76">
        <f>IF(P33=0,"",1000000*P33/TrRoad_act!P94)</f>
        <v>23472.710513779039</v>
      </c>
      <c r="Q124" s="76">
        <f>IF(Q33=0,"",1000000*Q33/TrRoad_act!Q94)</f>
        <v>25152.152422683401</v>
      </c>
    </row>
    <row r="125" spans="1:17" ht="11.45" customHeight="1" x14ac:dyDescent="0.25">
      <c r="A125" s="62" t="s">
        <v>59</v>
      </c>
      <c r="B125" s="75">
        <f>IF(B34=0,"",1000000*B34/TrRoad_act!B95)</f>
        <v>5700.8434037630459</v>
      </c>
      <c r="C125" s="75">
        <f>IF(C34=0,"",1000000*C34/TrRoad_act!C95)</f>
        <v>5886.0773806234729</v>
      </c>
      <c r="D125" s="75">
        <f>IF(D34=0,"",1000000*D34/TrRoad_act!D95)</f>
        <v>6023.8458684741299</v>
      </c>
      <c r="E125" s="75">
        <f>IF(E34=0,"",1000000*E34/TrRoad_act!E95)</f>
        <v>6310.9628984529654</v>
      </c>
      <c r="F125" s="75">
        <f>IF(F34=0,"",1000000*F34/TrRoad_act!F95)</f>
        <v>6416.261983067765</v>
      </c>
      <c r="G125" s="75">
        <f>IF(G34=0,"",1000000*G34/TrRoad_act!G95)</f>
        <v>6562.8423110319864</v>
      </c>
      <c r="H125" s="75">
        <f>IF(H34=0,"",1000000*H34/TrRoad_act!H95)</f>
        <v>6673.4473581802768</v>
      </c>
      <c r="I125" s="75">
        <f>IF(I34=0,"",1000000*I34/TrRoad_act!I95)</f>
        <v>6691.3029839797509</v>
      </c>
      <c r="J125" s="75">
        <f>IF(J34=0,"",1000000*J34/TrRoad_act!J95)</f>
        <v>6655.0554475240551</v>
      </c>
      <c r="K125" s="75">
        <f>IF(K34=0,"",1000000*K34/TrRoad_act!K95)</f>
        <v>6679.9322633883894</v>
      </c>
      <c r="L125" s="75">
        <f>IF(L34=0,"",1000000*L34/TrRoad_act!L95)</f>
        <v>6698.0869563010519</v>
      </c>
      <c r="M125" s="75">
        <f>IF(M34=0,"",1000000*M34/TrRoad_act!M95)</f>
        <v>6589.2977858532677</v>
      </c>
      <c r="N125" s="75">
        <f>IF(N34=0,"",1000000*N34/TrRoad_act!N95)</f>
        <v>6477.9050111267115</v>
      </c>
      <c r="O125" s="75">
        <f>IF(O34=0,"",1000000*O34/TrRoad_act!O95)</f>
        <v>6197.686560939469</v>
      </c>
      <c r="P125" s="75">
        <f>IF(P34=0,"",1000000*P34/TrRoad_act!P95)</f>
        <v>5996.6768898755272</v>
      </c>
      <c r="Q125" s="75">
        <f>IF(Q34=0,"",1000000*Q34/TrRoad_act!Q95)</f>
        <v>6023.4884608351822</v>
      </c>
    </row>
    <row r="126" spans="1:17" ht="11.45" customHeight="1" x14ac:dyDescent="0.25">
      <c r="A126" s="62" t="s">
        <v>58</v>
      </c>
      <c r="B126" s="75">
        <f>IF(B36=0,"",1000000*B36/TrRoad_act!B96)</f>
        <v>32971.928866635877</v>
      </c>
      <c r="C126" s="75">
        <f>IF(C36=0,"",1000000*C36/TrRoad_act!C96)</f>
        <v>33142.376751269156</v>
      </c>
      <c r="D126" s="75">
        <f>IF(D36=0,"",1000000*D36/TrRoad_act!D96)</f>
        <v>32252.827019775672</v>
      </c>
      <c r="E126" s="75">
        <f>IF(E36=0,"",1000000*E36/TrRoad_act!E96)</f>
        <v>31146.223720621867</v>
      </c>
      <c r="F126" s="75">
        <f>IF(F36=0,"",1000000*F36/TrRoad_act!F96)</f>
        <v>33783.13667499752</v>
      </c>
      <c r="G126" s="75">
        <f>IF(G36=0,"",1000000*G36/TrRoad_act!G96)</f>
        <v>30703.755330299144</v>
      </c>
      <c r="H126" s="75">
        <f>IF(H36=0,"",1000000*H36/TrRoad_act!H96)</f>
        <v>31264.838822273825</v>
      </c>
      <c r="I126" s="75">
        <f>IF(I36=0,"",1000000*I36/TrRoad_act!I96)</f>
        <v>31896.16260672488</v>
      </c>
      <c r="J126" s="75">
        <f>IF(J36=0,"",1000000*J36/TrRoad_act!J96)</f>
        <v>30032.451115591743</v>
      </c>
      <c r="K126" s="75">
        <f>IF(K36=0,"",1000000*K36/TrRoad_act!K96)</f>
        <v>30315.745228010619</v>
      </c>
      <c r="L126" s="75">
        <f>IF(L36=0,"",1000000*L36/TrRoad_act!L96)</f>
        <v>30342.359826074451</v>
      </c>
      <c r="M126" s="75">
        <f>IF(M36=0,"",1000000*M36/TrRoad_act!M96)</f>
        <v>29546.227884443262</v>
      </c>
      <c r="N126" s="75">
        <f>IF(N36=0,"",1000000*N36/TrRoad_act!N96)</f>
        <v>26052.917623376863</v>
      </c>
      <c r="O126" s="75">
        <f>IF(O36=0,"",1000000*O36/TrRoad_act!O96)</f>
        <v>24008.80060734526</v>
      </c>
      <c r="P126" s="75">
        <f>IF(P36=0,"",1000000*P36/TrRoad_act!P96)</f>
        <v>23739.961476857574</v>
      </c>
      <c r="Q126" s="75">
        <f>IF(Q36=0,"",1000000*Q36/TrRoad_act!Q96)</f>
        <v>25404.963667700304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 t="str">
        <f>IF(C38=0,"",1000000*C38/TrRoad_act!C97)</f>
        <v/>
      </c>
      <c r="D127" s="75" t="str">
        <f>IF(D38=0,"",1000000*D38/TrRoad_act!D97)</f>
        <v/>
      </c>
      <c r="E127" s="75" t="str">
        <f>IF(E38=0,"",1000000*E38/TrRoad_act!E97)</f>
        <v/>
      </c>
      <c r="F127" s="75" t="str">
        <f>IF(F38=0,"",1000000*F38/TrRoad_act!F97)</f>
        <v/>
      </c>
      <c r="G127" s="75" t="str">
        <f>IF(G38=0,"",1000000*G38/TrRoad_act!G97)</f>
        <v/>
      </c>
      <c r="H127" s="75" t="str">
        <f>IF(H38=0,"",1000000*H38/TrRoad_act!H97)</f>
        <v/>
      </c>
      <c r="I127" s="75" t="str">
        <f>IF(I38=0,"",1000000*I38/TrRoad_act!I97)</f>
        <v/>
      </c>
      <c r="J127" s="75" t="str">
        <f>IF(J38=0,"",1000000*J38/TrRoad_act!J97)</f>
        <v/>
      </c>
      <c r="K127" s="75" t="str">
        <f>IF(K38=0,"",1000000*K38/TrRoad_act!K97)</f>
        <v/>
      </c>
      <c r="L127" s="75" t="str">
        <f>IF(L38=0,"",1000000*L38/TrRoad_act!L97)</f>
        <v/>
      </c>
      <c r="M127" s="75" t="str">
        <f>IF(M38=0,"",1000000*M38/TrRoad_act!M97)</f>
        <v/>
      </c>
      <c r="N127" s="75" t="str">
        <f>IF(N38=0,"",1000000*N38/TrRoad_act!N97)</f>
        <v/>
      </c>
      <c r="O127" s="75" t="str">
        <f>IF(O38=0,"",1000000*O38/TrRoad_act!O97)</f>
        <v/>
      </c>
      <c r="P127" s="75" t="str">
        <f>IF(P38=0,"",1000000*P38/TrRoad_act!P97)</f>
        <v/>
      </c>
      <c r="Q127" s="75" t="str">
        <f>IF(Q38=0,"",1000000*Q38/TrRoad_act!Q97)</f>
        <v/>
      </c>
    </row>
    <row r="128" spans="1:17" ht="11.45" customHeight="1" x14ac:dyDescent="0.25">
      <c r="A128" s="62" t="s">
        <v>56</v>
      </c>
      <c r="B128" s="75" t="str">
        <f>IF(B39=0,"",1000000*B39/TrRoad_act!B98)</f>
        <v/>
      </c>
      <c r="C128" s="75" t="str">
        <f>IF(C39=0,"",1000000*C39/TrRoad_act!C98)</f>
        <v/>
      </c>
      <c r="D128" s="75" t="str">
        <f>IF(D39=0,"",1000000*D39/TrRoad_act!D98)</f>
        <v/>
      </c>
      <c r="E128" s="75" t="str">
        <f>IF(E39=0,"",1000000*E39/TrRoad_act!E98)</f>
        <v/>
      </c>
      <c r="F128" s="75" t="str">
        <f>IF(F39=0,"",1000000*F39/TrRoad_act!F98)</f>
        <v/>
      </c>
      <c r="G128" s="75" t="str">
        <f>IF(G39=0,"",1000000*G39/TrRoad_act!G98)</f>
        <v/>
      </c>
      <c r="H128" s="75" t="str">
        <f>IF(H39=0,"",1000000*H39/TrRoad_act!H98)</f>
        <v/>
      </c>
      <c r="I128" s="75" t="str">
        <f>IF(I39=0,"",1000000*I39/TrRoad_act!I98)</f>
        <v/>
      </c>
      <c r="J128" s="75" t="str">
        <f>IF(J39=0,"",1000000*J39/TrRoad_act!J98)</f>
        <v/>
      </c>
      <c r="K128" s="75" t="str">
        <f>IF(K39=0,"",1000000*K39/TrRoad_act!K98)</f>
        <v/>
      </c>
      <c r="L128" s="75" t="str">
        <f>IF(L39=0,"",1000000*L39/TrRoad_act!L98)</f>
        <v/>
      </c>
      <c r="M128" s="75" t="str">
        <f>IF(M39=0,"",1000000*M39/TrRoad_act!M98)</f>
        <v/>
      </c>
      <c r="N128" s="75" t="str">
        <f>IF(N39=0,"",1000000*N39/TrRoad_act!N98)</f>
        <v/>
      </c>
      <c r="O128" s="75" t="str">
        <f>IF(O39=0,"",1000000*O39/TrRoad_act!O98)</f>
        <v/>
      </c>
      <c r="P128" s="75" t="str">
        <f>IF(P39=0,"",1000000*P39/TrRoad_act!P98)</f>
        <v/>
      </c>
      <c r="Q128" s="75" t="str">
        <f>IF(Q39=0,"",1000000*Q39/TrRoad_act!Q98)</f>
        <v/>
      </c>
    </row>
    <row r="129" spans="1:17" ht="11.45" customHeight="1" x14ac:dyDescent="0.25">
      <c r="A129" s="62" t="s">
        <v>55</v>
      </c>
      <c r="B129" s="75" t="str">
        <f>IF(B41=0,"",1000000*B41/TrRoad_act!B99)</f>
        <v/>
      </c>
      <c r="C129" s="75" t="str">
        <f>IF(C41=0,"",1000000*C41/TrRoad_act!C99)</f>
        <v/>
      </c>
      <c r="D129" s="75" t="str">
        <f>IF(D41=0,"",1000000*D41/TrRoad_act!D99)</f>
        <v/>
      </c>
      <c r="E129" s="75" t="str">
        <f>IF(E41=0,"",1000000*E41/TrRoad_act!E99)</f>
        <v/>
      </c>
      <c r="F129" s="75" t="str">
        <f>IF(F41=0,"",1000000*F41/TrRoad_act!F99)</f>
        <v/>
      </c>
      <c r="G129" s="75" t="str">
        <f>IF(G41=0,"",1000000*G41/TrRoad_act!G99)</f>
        <v/>
      </c>
      <c r="H129" s="75" t="str">
        <f>IF(H41=0,"",1000000*H41/TrRoad_act!H99)</f>
        <v/>
      </c>
      <c r="I129" s="75" t="str">
        <f>IF(I41=0,"",1000000*I41/TrRoad_act!I99)</f>
        <v/>
      </c>
      <c r="J129" s="75">
        <f>IF(J41=0,"",1000000*J41/TrRoad_act!J99)</f>
        <v>12624.057040538508</v>
      </c>
      <c r="K129" s="75">
        <f>IF(K41=0,"",1000000*K41/TrRoad_act!K99)</f>
        <v>12616.009406292987</v>
      </c>
      <c r="L129" s="75">
        <f>IF(L41=0,"",1000000*L41/TrRoad_act!L99)</f>
        <v>12647.494551748674</v>
      </c>
      <c r="M129" s="75">
        <f>IF(M41=0,"",1000000*M41/TrRoad_act!M99)</f>
        <v>12678.907092438905</v>
      </c>
      <c r="N129" s="75">
        <f>IF(N41=0,"",1000000*N41/TrRoad_act!N99)</f>
        <v>12706.688279594298</v>
      </c>
      <c r="O129" s="75">
        <f>IF(O41=0,"",1000000*O41/TrRoad_act!O99)</f>
        <v>12736.651116073843</v>
      </c>
      <c r="P129" s="75">
        <f>IF(P41=0,"",1000000*P41/TrRoad_act!P99)</f>
        <v>12778.424942798787</v>
      </c>
      <c r="Q129" s="75">
        <f>IF(Q41=0,"",1000000*Q41/TrRoad_act!Q99)</f>
        <v>12621.790294652175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1499.7393349613603</v>
      </c>
      <c r="C131" s="78">
        <f>IF(C43=0,"",1000000*C43/TrRoad_act!C101)</f>
        <v>1484.2301407258942</v>
      </c>
      <c r="D131" s="78">
        <f>IF(D43=0,"",1000000*D43/TrRoad_act!D101)</f>
        <v>1439.6274708157066</v>
      </c>
      <c r="E131" s="78">
        <f>IF(E43=0,"",1000000*E43/TrRoad_act!E101)</f>
        <v>1423.2479905184668</v>
      </c>
      <c r="F131" s="78">
        <f>IF(F43=0,"",1000000*F43/TrRoad_act!F101)</f>
        <v>1466.313585168501</v>
      </c>
      <c r="G131" s="78">
        <f>IF(G43=0,"",1000000*G43/TrRoad_act!G101)</f>
        <v>1449.7556506091057</v>
      </c>
      <c r="H131" s="78">
        <f>IF(H43=0,"",1000000*H43/TrRoad_act!H101)</f>
        <v>1383.7306860239905</v>
      </c>
      <c r="I131" s="78">
        <f>IF(I43=0,"",1000000*I43/TrRoad_act!I101)</f>
        <v>1432.6682933106133</v>
      </c>
      <c r="J131" s="78">
        <f>IF(J43=0,"",1000000*J43/TrRoad_act!J101)</f>
        <v>1442.5610077324584</v>
      </c>
      <c r="K131" s="78">
        <f>IF(K43=0,"",1000000*K43/TrRoad_act!K101)</f>
        <v>1424.0151789366232</v>
      </c>
      <c r="L131" s="78">
        <f>IF(L43=0,"",1000000*L43/TrRoad_act!L101)</f>
        <v>1435.783001421393</v>
      </c>
      <c r="M131" s="78">
        <f>IF(M43=0,"",1000000*M43/TrRoad_act!M101)</f>
        <v>1410.0955672077614</v>
      </c>
      <c r="N131" s="78">
        <f>IF(N43=0,"",1000000*N43/TrRoad_act!N101)</f>
        <v>1247.5754390386417</v>
      </c>
      <c r="O131" s="78">
        <f>IF(O43=0,"",1000000*O43/TrRoad_act!O101)</f>
        <v>1079.5102402805171</v>
      </c>
      <c r="P131" s="78">
        <f>IF(P43=0,"",1000000*P43/TrRoad_act!P101)</f>
        <v>1038.6668586611111</v>
      </c>
      <c r="Q131" s="78">
        <f>IF(Q43=0,"",1000000*Q43/TrRoad_act!Q101)</f>
        <v>1079.0177318360111</v>
      </c>
    </row>
    <row r="132" spans="1:17" ht="11.45" customHeight="1" x14ac:dyDescent="0.25">
      <c r="A132" s="62" t="s">
        <v>59</v>
      </c>
      <c r="B132" s="77">
        <f>IF(B44=0,"",1000000*B44/TrRoad_act!B102)</f>
        <v>765.99318424994169</v>
      </c>
      <c r="C132" s="77">
        <f>IF(C44=0,"",1000000*C44/TrRoad_act!C102)</f>
        <v>792.49615117370399</v>
      </c>
      <c r="D132" s="77">
        <f>IF(D44=0,"",1000000*D44/TrRoad_act!D102)</f>
        <v>831.64686358728636</v>
      </c>
      <c r="E132" s="77">
        <f>IF(E44=0,"",1000000*E44/TrRoad_act!E102)</f>
        <v>872.35133293639308</v>
      </c>
      <c r="F132" s="77">
        <f>IF(F44=0,"",1000000*F44/TrRoad_act!F102)</f>
        <v>826.62826248026226</v>
      </c>
      <c r="G132" s="77">
        <f>IF(G44=0,"",1000000*G44/TrRoad_act!G102)</f>
        <v>907.69324616798838</v>
      </c>
      <c r="H132" s="77">
        <f>IF(H44=0,"",1000000*H44/TrRoad_act!H102)</f>
        <v>870.34701293413582</v>
      </c>
      <c r="I132" s="77">
        <f>IF(I44=0,"",1000000*I44/TrRoad_act!I102)</f>
        <v>855.80160775023319</v>
      </c>
      <c r="J132" s="77">
        <f>IF(J44=0,"",1000000*J44/TrRoad_act!J102)</f>
        <v>887.05504867465322</v>
      </c>
      <c r="K132" s="77">
        <f>IF(K44=0,"",1000000*K44/TrRoad_act!K102)</f>
        <v>814.08577231613538</v>
      </c>
      <c r="L132" s="77">
        <f>IF(L44=0,"",1000000*L44/TrRoad_act!L102)</f>
        <v>814.80626213943253</v>
      </c>
      <c r="M132" s="77">
        <f>IF(M44=0,"",1000000*M44/TrRoad_act!M102)</f>
        <v>810.1218647338485</v>
      </c>
      <c r="N132" s="77">
        <f>IF(N44=0,"",1000000*N44/TrRoad_act!N102)</f>
        <v>802.20189775521465</v>
      </c>
      <c r="O132" s="77">
        <f>IF(O44=0,"",1000000*O44/TrRoad_act!O102)</f>
        <v>719.49884792279579</v>
      </c>
      <c r="P132" s="77">
        <f>IF(P44=0,"",1000000*P44/TrRoad_act!P102)</f>
        <v>732.63552853512977</v>
      </c>
      <c r="Q132" s="77">
        <f>IF(Q44=0,"",1000000*Q44/TrRoad_act!Q102)</f>
        <v>734.51798977105761</v>
      </c>
    </row>
    <row r="133" spans="1:17" ht="11.45" customHeight="1" x14ac:dyDescent="0.25">
      <c r="A133" s="62" t="s">
        <v>58</v>
      </c>
      <c r="B133" s="77">
        <f>IF(B46=0,"",1000000*B46/TrRoad_act!B103)</f>
        <v>1569.3283402855916</v>
      </c>
      <c r="C133" s="77">
        <f>IF(C46=0,"",1000000*C46/TrRoad_act!C103)</f>
        <v>1550.9166707586539</v>
      </c>
      <c r="D133" s="77">
        <f>IF(D46=0,"",1000000*D46/TrRoad_act!D103)</f>
        <v>1493.9438964160252</v>
      </c>
      <c r="E133" s="77">
        <f>IF(E46=0,"",1000000*E46/TrRoad_act!E103)</f>
        <v>1476.3555384344254</v>
      </c>
      <c r="F133" s="77">
        <f>IF(F46=0,"",1000000*F46/TrRoad_act!F103)</f>
        <v>1521.4037344978174</v>
      </c>
      <c r="G133" s="77">
        <f>IF(G46=0,"",1000000*G46/TrRoad_act!G103)</f>
        <v>1483.6185641034806</v>
      </c>
      <c r="H133" s="77">
        <f>IF(H46=0,"",1000000*H46/TrRoad_act!H103)</f>
        <v>1415.8002363907867</v>
      </c>
      <c r="I133" s="77">
        <f>IF(I46=0,"",1000000*I46/TrRoad_act!I103)</f>
        <v>1465.8633245132708</v>
      </c>
      <c r="J133" s="77">
        <f>IF(J46=0,"",1000000*J46/TrRoad_act!J103)</f>
        <v>1476.006414289581</v>
      </c>
      <c r="K133" s="77">
        <f>IF(K46=0,"",1000000*K46/TrRoad_act!K103)</f>
        <v>1460.6010392880169</v>
      </c>
      <c r="L133" s="77">
        <f>IF(L46=0,"",1000000*L46/TrRoad_act!L103)</f>
        <v>1471.3599158836741</v>
      </c>
      <c r="M133" s="77">
        <f>IF(M46=0,"",1000000*M46/TrRoad_act!M103)</f>
        <v>1443.8338848063647</v>
      </c>
      <c r="N133" s="77">
        <f>IF(N46=0,"",1000000*N46/TrRoad_act!N103)</f>
        <v>1272.4359395639774</v>
      </c>
      <c r="O133" s="77">
        <f>IF(O46=0,"",1000000*O46/TrRoad_act!O103)</f>
        <v>1099.6663711830593</v>
      </c>
      <c r="P133" s="77">
        <f>IF(P46=0,"",1000000*P46/TrRoad_act!P103)</f>
        <v>1055.5740337093901</v>
      </c>
      <c r="Q133" s="77">
        <f>IF(Q46=0,"",1000000*Q46/TrRoad_act!Q103)</f>
        <v>1097.9948726214484</v>
      </c>
    </row>
    <row r="134" spans="1:17" ht="11.45" customHeight="1" x14ac:dyDescent="0.25">
      <c r="A134" s="62" t="s">
        <v>57</v>
      </c>
      <c r="B134" s="77" t="str">
        <f>IF(B48=0,"",1000000*B48/TrRoad_act!B104)</f>
        <v/>
      </c>
      <c r="C134" s="77" t="str">
        <f>IF(C48=0,"",1000000*C48/TrRoad_act!C104)</f>
        <v/>
      </c>
      <c r="D134" s="77" t="str">
        <f>IF(D48=0,"",1000000*D48/TrRoad_act!D104)</f>
        <v/>
      </c>
      <c r="E134" s="77" t="str">
        <f>IF(E48=0,"",1000000*E48/TrRoad_act!E104)</f>
        <v/>
      </c>
      <c r="F134" s="77" t="str">
        <f>IF(F48=0,"",1000000*F48/TrRoad_act!F104)</f>
        <v/>
      </c>
      <c r="G134" s="77" t="str">
        <f>IF(G48=0,"",1000000*G48/TrRoad_act!G104)</f>
        <v/>
      </c>
      <c r="H134" s="77" t="str">
        <f>IF(H48=0,"",1000000*H48/TrRoad_act!H104)</f>
        <v/>
      </c>
      <c r="I134" s="77" t="str">
        <f>IF(I48=0,"",1000000*I48/TrRoad_act!I104)</f>
        <v/>
      </c>
      <c r="J134" s="77" t="str">
        <f>IF(J48=0,"",1000000*J48/TrRoad_act!J104)</f>
        <v/>
      </c>
      <c r="K134" s="77" t="str">
        <f>IF(K48=0,"",1000000*K48/TrRoad_act!K104)</f>
        <v/>
      </c>
      <c r="L134" s="77" t="str">
        <f>IF(L48=0,"",1000000*L48/TrRoad_act!L104)</f>
        <v/>
      </c>
      <c r="M134" s="77" t="str">
        <f>IF(M48=0,"",1000000*M48/TrRoad_act!M104)</f>
        <v/>
      </c>
      <c r="N134" s="77" t="str">
        <f>IF(N48=0,"",1000000*N48/TrRoad_act!N104)</f>
        <v/>
      </c>
      <c r="O134" s="77" t="str">
        <f>IF(O48=0,"",1000000*O48/TrRoad_act!O104)</f>
        <v/>
      </c>
      <c r="P134" s="77" t="str">
        <f>IF(P48=0,"",1000000*P48/TrRoad_act!P104)</f>
        <v/>
      </c>
      <c r="Q134" s="77" t="str">
        <f>IF(Q48=0,"",1000000*Q48/TrRoad_act!Q104)</f>
        <v/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 t="str">
        <f>IF(C49=0,"",1000000*C49/TrRoad_act!C105)</f>
        <v/>
      </c>
      <c r="D135" s="77" t="str">
        <f>IF(D49=0,"",1000000*D49/TrRoad_act!D105)</f>
        <v/>
      </c>
      <c r="E135" s="77" t="str">
        <f>IF(E49=0,"",1000000*E49/TrRoad_act!E105)</f>
        <v/>
      </c>
      <c r="F135" s="77" t="str">
        <f>IF(F49=0,"",1000000*F49/TrRoad_act!F105)</f>
        <v/>
      </c>
      <c r="G135" s="77" t="str">
        <f>IF(G49=0,"",1000000*G49/TrRoad_act!G105)</f>
        <v/>
      </c>
      <c r="H135" s="77" t="str">
        <f>IF(H49=0,"",1000000*H49/TrRoad_act!H105)</f>
        <v/>
      </c>
      <c r="I135" s="77" t="str">
        <f>IF(I49=0,"",1000000*I49/TrRoad_act!I105)</f>
        <v/>
      </c>
      <c r="J135" s="77" t="str">
        <f>IF(J49=0,"",1000000*J49/TrRoad_act!J105)</f>
        <v/>
      </c>
      <c r="K135" s="77" t="str">
        <f>IF(K49=0,"",1000000*K49/TrRoad_act!K105)</f>
        <v/>
      </c>
      <c r="L135" s="77" t="str">
        <f>IF(L49=0,"",1000000*L49/TrRoad_act!L105)</f>
        <v/>
      </c>
      <c r="M135" s="77" t="str">
        <f>IF(M49=0,"",1000000*M49/TrRoad_act!M105)</f>
        <v/>
      </c>
      <c r="N135" s="77" t="str">
        <f>IF(N49=0,"",1000000*N49/TrRoad_act!N105)</f>
        <v/>
      </c>
      <c r="O135" s="77" t="str">
        <f>IF(O49=0,"",1000000*O49/TrRoad_act!O105)</f>
        <v/>
      </c>
      <c r="P135" s="77" t="str">
        <f>IF(P49=0,"",1000000*P49/TrRoad_act!P105)</f>
        <v/>
      </c>
      <c r="Q135" s="77" t="str">
        <f>IF(Q49=0,"",1000000*Q49/TrRoad_act!Q105)</f>
        <v/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 t="str">
        <f>IF(E51=0,"",1000000*E51/TrRoad_act!E106)</f>
        <v/>
      </c>
      <c r="F136" s="77" t="str">
        <f>IF(F51=0,"",1000000*F51/TrRoad_act!F106)</f>
        <v/>
      </c>
      <c r="G136" s="77" t="str">
        <f>IF(G51=0,"",1000000*G51/TrRoad_act!G106)</f>
        <v/>
      </c>
      <c r="H136" s="77" t="str">
        <f>IF(H51=0,"",1000000*H51/TrRoad_act!H106)</f>
        <v/>
      </c>
      <c r="I136" s="77">
        <f>IF(I51=0,"",1000000*I51/TrRoad_act!I106)</f>
        <v>307.72992948366533</v>
      </c>
      <c r="J136" s="77">
        <f>IF(J51=0,"",1000000*J51/TrRoad_act!J106)</f>
        <v>316.9005917734068</v>
      </c>
      <c r="K136" s="77">
        <f>IF(K51=0,"",1000000*K51/TrRoad_act!K106)</f>
        <v>331.48567559896566</v>
      </c>
      <c r="L136" s="77">
        <f>IF(L51=0,"",1000000*L51/TrRoad_act!L106)</f>
        <v>333.25285495976055</v>
      </c>
      <c r="M136" s="77">
        <f>IF(M51=0,"",1000000*M51/TrRoad_act!M106)</f>
        <v>336.44584712967225</v>
      </c>
      <c r="N136" s="77">
        <f>IF(N51=0,"",1000000*N51/TrRoad_act!N106)</f>
        <v>339.20436038700183</v>
      </c>
      <c r="O136" s="77">
        <f>IF(O51=0,"",1000000*O51/TrRoad_act!O106)</f>
        <v>349.46471003020991</v>
      </c>
      <c r="P136" s="77">
        <f>IF(P51=0,"",1000000*P51/TrRoad_act!P106)</f>
        <v>352.59704505051621</v>
      </c>
      <c r="Q136" s="77">
        <f>IF(Q51=0,"",1000000*Q51/TrRoad_act!Q106)</f>
        <v>354.48778858162302</v>
      </c>
    </row>
    <row r="137" spans="1:17" ht="11.45" customHeight="1" x14ac:dyDescent="0.25">
      <c r="A137" s="19" t="s">
        <v>24</v>
      </c>
      <c r="B137" s="76">
        <f>IF(B52=0,"",1000000*B52/TrRoad_act!B107)</f>
        <v>5793.7074223657883</v>
      </c>
      <c r="C137" s="76">
        <f>IF(C52=0,"",1000000*C52/TrRoad_act!C107)</f>
        <v>5230.90747785232</v>
      </c>
      <c r="D137" s="76">
        <f>IF(D52=0,"",1000000*D52/TrRoad_act!D107)</f>
        <v>5202.4221173349133</v>
      </c>
      <c r="E137" s="76">
        <f>IF(E52=0,"",1000000*E52/TrRoad_act!E107)</f>
        <v>5596.8467689086228</v>
      </c>
      <c r="F137" s="76">
        <f>IF(F52=0,"",1000000*F52/TrRoad_act!F107)</f>
        <v>5037.3174429852879</v>
      </c>
      <c r="G137" s="76">
        <f>IF(G52=0,"",1000000*G52/TrRoad_act!G107)</f>
        <v>4567.0900890707271</v>
      </c>
      <c r="H137" s="76">
        <f>IF(H52=0,"",1000000*H52/TrRoad_act!H107)</f>
        <v>3831.8008113427195</v>
      </c>
      <c r="I137" s="76">
        <f>IF(I52=0,"",1000000*I52/TrRoad_act!I107)</f>
        <v>4641.2992903447166</v>
      </c>
      <c r="J137" s="76">
        <f>IF(J52=0,"",1000000*J52/TrRoad_act!J107)</f>
        <v>4706.2118545604635</v>
      </c>
      <c r="K137" s="76">
        <f>IF(K52=0,"",1000000*K52/TrRoad_act!K107)</f>
        <v>3587.639900899233</v>
      </c>
      <c r="L137" s="76">
        <f>IF(L52=0,"",1000000*L52/TrRoad_act!L107)</f>
        <v>4092.478662908808</v>
      </c>
      <c r="M137" s="76">
        <f>IF(M52=0,"",1000000*M52/TrRoad_act!M107)</f>
        <v>3545.0040776016276</v>
      </c>
      <c r="N137" s="76">
        <f>IF(N52=0,"",1000000*N52/TrRoad_act!N107)</f>
        <v>3167.6264082349608</v>
      </c>
      <c r="O137" s="76">
        <f>IF(O52=0,"",1000000*O52/TrRoad_act!O107)</f>
        <v>2501.6455300348434</v>
      </c>
      <c r="P137" s="76">
        <f>IF(P52=0,"",1000000*P52/TrRoad_act!P107)</f>
        <v>2271.6506482501827</v>
      </c>
      <c r="Q137" s="76">
        <f>IF(Q52=0,"",1000000*Q52/TrRoad_act!Q107)</f>
        <v>2330.2083072184569</v>
      </c>
    </row>
    <row r="138" spans="1:17" ht="11.45" customHeight="1" x14ac:dyDescent="0.25">
      <c r="A138" s="17" t="s">
        <v>23</v>
      </c>
      <c r="B138" s="75">
        <f>IF(B53=0,"",1000000*B53/TrRoad_act!B108)</f>
        <v>5793.7074223657883</v>
      </c>
      <c r="C138" s="75">
        <f>IF(C53=0,"",1000000*C53/TrRoad_act!C108)</f>
        <v>5230.90747785232</v>
      </c>
      <c r="D138" s="75">
        <f>IF(D53=0,"",1000000*D53/TrRoad_act!D108)</f>
        <v>5202.4221173349133</v>
      </c>
      <c r="E138" s="75">
        <f>IF(E53=0,"",1000000*E53/TrRoad_act!E108)</f>
        <v>5596.8467689086228</v>
      </c>
      <c r="F138" s="75">
        <f>IF(F53=0,"",1000000*F53/TrRoad_act!F108)</f>
        <v>5037.3174429852879</v>
      </c>
      <c r="G138" s="75">
        <f>IF(G53=0,"",1000000*G53/TrRoad_act!G108)</f>
        <v>4567.0900890707271</v>
      </c>
      <c r="H138" s="75">
        <f>IF(H53=0,"",1000000*H53/TrRoad_act!H108)</f>
        <v>3831.8008113427195</v>
      </c>
      <c r="I138" s="75">
        <f>IF(I53=0,"",1000000*I53/TrRoad_act!I108)</f>
        <v>4641.2992903447166</v>
      </c>
      <c r="J138" s="75">
        <f>IF(J53=0,"",1000000*J53/TrRoad_act!J108)</f>
        <v>4706.2118545604635</v>
      </c>
      <c r="K138" s="75">
        <f>IF(K53=0,"",1000000*K53/TrRoad_act!K108)</f>
        <v>3587.639900899233</v>
      </c>
      <c r="L138" s="75">
        <f>IF(L53=0,"",1000000*L53/TrRoad_act!L108)</f>
        <v>4092.478662908808</v>
      </c>
      <c r="M138" s="75">
        <f>IF(M53=0,"",1000000*M53/TrRoad_act!M108)</f>
        <v>3545.0040776016276</v>
      </c>
      <c r="N138" s="75">
        <f>IF(N53=0,"",1000000*N53/TrRoad_act!N108)</f>
        <v>3167.6264082349608</v>
      </c>
      <c r="O138" s="75">
        <f>IF(O53=0,"",1000000*O53/TrRoad_act!O108)</f>
        <v>2501.6455300348434</v>
      </c>
      <c r="P138" s="75">
        <f>IF(P53=0,"",1000000*P53/TrRoad_act!P108)</f>
        <v>2271.6506482501827</v>
      </c>
      <c r="Q138" s="75">
        <f>IF(Q53=0,"",1000000*Q53/TrRoad_act!Q108)</f>
        <v>2330.2083072184569</v>
      </c>
    </row>
    <row r="139" spans="1:17" ht="11.45" customHeight="1" x14ac:dyDescent="0.25">
      <c r="A139" s="15" t="s">
        <v>22</v>
      </c>
      <c r="B139" s="74" t="str">
        <f>IF(B55=0,"",1000000*B55/TrRoad_act!B109)</f>
        <v/>
      </c>
      <c r="C139" s="74" t="str">
        <f>IF(C55=0,"",1000000*C55/TrRoad_act!C109)</f>
        <v/>
      </c>
      <c r="D139" s="74" t="str">
        <f>IF(D55=0,"",1000000*D55/TrRoad_act!D109)</f>
        <v/>
      </c>
      <c r="E139" s="74" t="str">
        <f>IF(E55=0,"",1000000*E55/TrRoad_act!E109)</f>
        <v/>
      </c>
      <c r="F139" s="74" t="str">
        <f>IF(F55=0,"",1000000*F55/TrRoad_act!F109)</f>
        <v/>
      </c>
      <c r="G139" s="74" t="str">
        <f>IF(G55=0,"",1000000*G55/TrRoad_act!G109)</f>
        <v/>
      </c>
      <c r="H139" s="74" t="str">
        <f>IF(H55=0,"",1000000*H55/TrRoad_act!H109)</f>
        <v/>
      </c>
      <c r="I139" s="74" t="str">
        <f>IF(I55=0,"",1000000*I55/TrRoad_act!I109)</f>
        <v/>
      </c>
      <c r="J139" s="74" t="str">
        <f>IF(J55=0,"",1000000*J55/TrRoad_act!J109)</f>
        <v/>
      </c>
      <c r="K139" s="74" t="str">
        <f>IF(K55=0,"",1000000*K55/TrRoad_act!K109)</f>
        <v/>
      </c>
      <c r="L139" s="74" t="str">
        <f>IF(L55=0,"",1000000*L55/TrRoad_act!L109)</f>
        <v/>
      </c>
      <c r="M139" s="74" t="str">
        <f>IF(M55=0,"",1000000*M55/TrRoad_act!M109)</f>
        <v/>
      </c>
      <c r="N139" s="74" t="str">
        <f>IF(N55=0,"",1000000*N55/TrRoad_act!N109)</f>
        <v/>
      </c>
      <c r="O139" s="74" t="str">
        <f>IF(O55=0,"",1000000*O55/TrRoad_act!O109)</f>
        <v/>
      </c>
      <c r="P139" s="74" t="str">
        <f>IF(P55=0,"",1000000*P55/TrRoad_act!P109)</f>
        <v/>
      </c>
      <c r="Q139" s="74" t="str">
        <f>IF(Q55=0,"",1000000*Q55/TrRoad_act!Q109)</f>
        <v/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0.60404300591488813</v>
      </c>
      <c r="C142" s="56">
        <f t="shared" si="12"/>
        <v>0.61511442180970788</v>
      </c>
      <c r="D142" s="56">
        <f t="shared" si="12"/>
        <v>0.62637486202988835</v>
      </c>
      <c r="E142" s="56">
        <f t="shared" si="12"/>
        <v>0.63737274037378822</v>
      </c>
      <c r="F142" s="56">
        <f t="shared" si="12"/>
        <v>0.66681172040167136</v>
      </c>
      <c r="G142" s="56">
        <f t="shared" si="12"/>
        <v>0.66668620748910457</v>
      </c>
      <c r="H142" s="56">
        <f t="shared" si="12"/>
        <v>0.70186841417126733</v>
      </c>
      <c r="I142" s="56">
        <f t="shared" si="12"/>
        <v>0.7103354693718289</v>
      </c>
      <c r="J142" s="56">
        <f t="shared" si="12"/>
        <v>0.71107636233629001</v>
      </c>
      <c r="K142" s="56">
        <f t="shared" si="12"/>
        <v>0.73394068908464649</v>
      </c>
      <c r="L142" s="56">
        <f t="shared" si="12"/>
        <v>0.72831740761640984</v>
      </c>
      <c r="M142" s="56">
        <f t="shared" si="12"/>
        <v>0.73859736174776558</v>
      </c>
      <c r="N142" s="56">
        <f t="shared" si="12"/>
        <v>0.75447052244249113</v>
      </c>
      <c r="O142" s="56">
        <f t="shared" si="12"/>
        <v>0.78203182789725412</v>
      </c>
      <c r="P142" s="56">
        <f t="shared" si="12"/>
        <v>0.79543589177860252</v>
      </c>
      <c r="Q142" s="56">
        <f t="shared" si="12"/>
        <v>0.79676562523168359</v>
      </c>
    </row>
    <row r="143" spans="1:17" ht="11.45" customHeight="1" x14ac:dyDescent="0.25">
      <c r="A143" s="55" t="s">
        <v>30</v>
      </c>
      <c r="B143" s="54">
        <f t="shared" ref="B143:Q143" si="13">IF(B19=0,0,B19/B$17)</f>
        <v>9.8614956614642545E-3</v>
      </c>
      <c r="C143" s="54">
        <f t="shared" si="13"/>
        <v>9.3460765704121498E-3</v>
      </c>
      <c r="D143" s="54">
        <f t="shared" si="13"/>
        <v>9.1875890735851548E-3</v>
      </c>
      <c r="E143" s="54">
        <f t="shared" si="13"/>
        <v>8.7782142423601644E-3</v>
      </c>
      <c r="F143" s="54">
        <f t="shared" si="13"/>
        <v>8.2697799527135796E-3</v>
      </c>
      <c r="G143" s="54">
        <f t="shared" si="13"/>
        <v>7.9559400128603429E-3</v>
      </c>
      <c r="H143" s="54">
        <f t="shared" si="13"/>
        <v>7.9320775303842357E-3</v>
      </c>
      <c r="I143" s="54">
        <f t="shared" si="13"/>
        <v>7.4478833260065184E-3</v>
      </c>
      <c r="J143" s="54">
        <f t="shared" si="13"/>
        <v>7.2758550134035486E-3</v>
      </c>
      <c r="K143" s="54">
        <f t="shared" si="13"/>
        <v>7.1439014327141391E-3</v>
      </c>
      <c r="L143" s="54">
        <f t="shared" si="13"/>
        <v>6.850461136953691E-3</v>
      </c>
      <c r="M143" s="54">
        <f t="shared" si="13"/>
        <v>6.8518706454198742E-3</v>
      </c>
      <c r="N143" s="54">
        <f t="shared" si="13"/>
        <v>7.5052485279734652E-3</v>
      </c>
      <c r="O143" s="54">
        <f t="shared" si="13"/>
        <v>8.1414660758698954E-3</v>
      </c>
      <c r="P143" s="54">
        <f t="shared" si="13"/>
        <v>8.4650883693874832E-3</v>
      </c>
      <c r="Q143" s="54">
        <f t="shared" si="13"/>
        <v>7.8763613317304436E-3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0.43301646019405476</v>
      </c>
      <c r="C144" s="50">
        <f t="shared" si="14"/>
        <v>0.44578346564650817</v>
      </c>
      <c r="D144" s="50">
        <f t="shared" si="14"/>
        <v>0.4602296627397095</v>
      </c>
      <c r="E144" s="50">
        <f t="shared" si="14"/>
        <v>0.47175189079863433</v>
      </c>
      <c r="F144" s="50">
        <f t="shared" si="14"/>
        <v>0.50129051246151624</v>
      </c>
      <c r="G144" s="50">
        <f t="shared" si="14"/>
        <v>0.51774992410590626</v>
      </c>
      <c r="H144" s="50">
        <f t="shared" si="14"/>
        <v>0.5497909770135927</v>
      </c>
      <c r="I144" s="50">
        <f t="shared" si="14"/>
        <v>0.5620638871800866</v>
      </c>
      <c r="J144" s="50">
        <f t="shared" si="14"/>
        <v>0.57173464545588881</v>
      </c>
      <c r="K144" s="50">
        <f t="shared" si="14"/>
        <v>0.59185193744600073</v>
      </c>
      <c r="L144" s="50">
        <f t="shared" si="14"/>
        <v>0.59110492680610871</v>
      </c>
      <c r="M144" s="50">
        <f t="shared" si="14"/>
        <v>0.59890640415064844</v>
      </c>
      <c r="N144" s="50">
        <f t="shared" si="14"/>
        <v>0.61647889917886245</v>
      </c>
      <c r="O144" s="50">
        <f t="shared" si="14"/>
        <v>0.6427446359070057</v>
      </c>
      <c r="P144" s="50">
        <f t="shared" si="14"/>
        <v>0.65280585260547896</v>
      </c>
      <c r="Q144" s="50">
        <f t="shared" si="14"/>
        <v>0.64529085680518916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0.3546214021226522</v>
      </c>
      <c r="C145" s="52">
        <f t="shared" si="15"/>
        <v>0.36577200451892605</v>
      </c>
      <c r="D145" s="52">
        <f t="shared" si="15"/>
        <v>0.38532517643586933</v>
      </c>
      <c r="E145" s="52">
        <f t="shared" si="15"/>
        <v>0.40223508664047969</v>
      </c>
      <c r="F145" s="52">
        <f t="shared" si="15"/>
        <v>0.43092718266963803</v>
      </c>
      <c r="G145" s="52">
        <f t="shared" si="15"/>
        <v>0.45711620702220207</v>
      </c>
      <c r="H145" s="52">
        <f t="shared" si="15"/>
        <v>0.49073610776216603</v>
      </c>
      <c r="I145" s="52">
        <f t="shared" si="15"/>
        <v>0.50264347497241568</v>
      </c>
      <c r="J145" s="52">
        <f t="shared" si="15"/>
        <v>0.51283233936079109</v>
      </c>
      <c r="K145" s="52">
        <f t="shared" si="15"/>
        <v>0.52637350711278597</v>
      </c>
      <c r="L145" s="52">
        <f t="shared" si="15"/>
        <v>0.52539534401364629</v>
      </c>
      <c r="M145" s="52">
        <f t="shared" si="15"/>
        <v>0.53354510845047087</v>
      </c>
      <c r="N145" s="52">
        <f t="shared" si="15"/>
        <v>0.55729244333176375</v>
      </c>
      <c r="O145" s="52">
        <f t="shared" si="15"/>
        <v>0.58006856437077903</v>
      </c>
      <c r="P145" s="52">
        <f t="shared" si="15"/>
        <v>0.58685026153508679</v>
      </c>
      <c r="Q145" s="52">
        <f t="shared" si="15"/>
        <v>0.57285896968365568</v>
      </c>
    </row>
    <row r="146" spans="1:17" ht="11.45" customHeight="1" x14ac:dyDescent="0.25">
      <c r="A146" s="53" t="s">
        <v>58</v>
      </c>
      <c r="B146" s="52">
        <f t="shared" ref="B146:Q146" si="16">IF(B24=0,0,B24/B$17)</f>
        <v>7.8395058071402554E-2</v>
      </c>
      <c r="C146" s="52">
        <f t="shared" si="16"/>
        <v>8.0011461127582131E-2</v>
      </c>
      <c r="D146" s="52">
        <f t="shared" si="16"/>
        <v>7.4904486303840181E-2</v>
      </c>
      <c r="E146" s="52">
        <f t="shared" si="16"/>
        <v>6.9516804158154671E-2</v>
      </c>
      <c r="F146" s="52">
        <f t="shared" si="16"/>
        <v>7.036332979187826E-2</v>
      </c>
      <c r="G146" s="52">
        <f t="shared" si="16"/>
        <v>6.0633717083704096E-2</v>
      </c>
      <c r="H146" s="52">
        <f t="shared" si="16"/>
        <v>5.9054869251426584E-2</v>
      </c>
      <c r="I146" s="52">
        <f t="shared" si="16"/>
        <v>5.9420412207670914E-2</v>
      </c>
      <c r="J146" s="52">
        <f t="shared" si="16"/>
        <v>5.8902306095097619E-2</v>
      </c>
      <c r="K146" s="52">
        <f t="shared" si="16"/>
        <v>6.5478430333214765E-2</v>
      </c>
      <c r="L146" s="52">
        <f t="shared" si="16"/>
        <v>6.5709582792462431E-2</v>
      </c>
      <c r="M146" s="52">
        <f t="shared" si="16"/>
        <v>6.5361295700177541E-2</v>
      </c>
      <c r="N146" s="52">
        <f t="shared" si="16"/>
        <v>5.9186455847098675E-2</v>
      </c>
      <c r="O146" s="52">
        <f t="shared" si="16"/>
        <v>6.2673065137709386E-2</v>
      </c>
      <c r="P146" s="52">
        <f t="shared" si="16"/>
        <v>6.5947161008731367E-2</v>
      </c>
      <c r="Q146" s="52">
        <f t="shared" si="16"/>
        <v>7.2419665186941373E-2</v>
      </c>
    </row>
    <row r="147" spans="1:17" ht="11.45" customHeight="1" x14ac:dyDescent="0.25">
      <c r="A147" s="53" t="s">
        <v>57</v>
      </c>
      <c r="B147" s="52">
        <f t="shared" ref="B147:Q147" si="17">IF(B26=0,0,B26/B$17)</f>
        <v>0</v>
      </c>
      <c r="C147" s="52">
        <f t="shared" si="17"/>
        <v>0</v>
      </c>
      <c r="D147" s="52">
        <f t="shared" si="17"/>
        <v>0</v>
      </c>
      <c r="E147" s="52">
        <f t="shared" si="17"/>
        <v>0</v>
      </c>
      <c r="F147" s="52">
        <f t="shared" si="17"/>
        <v>0</v>
      </c>
      <c r="G147" s="52">
        <f t="shared" si="17"/>
        <v>0</v>
      </c>
      <c r="H147" s="52">
        <f t="shared" si="17"/>
        <v>0</v>
      </c>
      <c r="I147" s="52">
        <f t="shared" si="17"/>
        <v>0</v>
      </c>
      <c r="J147" s="52">
        <f t="shared" si="17"/>
        <v>0</v>
      </c>
      <c r="K147" s="52">
        <f t="shared" si="17"/>
        <v>0</v>
      </c>
      <c r="L147" s="52">
        <f t="shared" si="17"/>
        <v>0</v>
      </c>
      <c r="M147" s="52">
        <f t="shared" si="17"/>
        <v>0</v>
      </c>
      <c r="N147" s="52">
        <f t="shared" si="17"/>
        <v>0</v>
      </c>
      <c r="O147" s="52">
        <f t="shared" si="17"/>
        <v>0</v>
      </c>
      <c r="P147" s="52">
        <f t="shared" si="17"/>
        <v>0</v>
      </c>
      <c r="Q147" s="52">
        <f t="shared" si="17"/>
        <v>0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0</v>
      </c>
      <c r="E148" s="52">
        <f t="shared" si="18"/>
        <v>0</v>
      </c>
      <c r="F148" s="52">
        <f t="shared" si="18"/>
        <v>0</v>
      </c>
      <c r="G148" s="52">
        <f t="shared" si="18"/>
        <v>0</v>
      </c>
      <c r="H148" s="52">
        <f t="shared" si="18"/>
        <v>0</v>
      </c>
      <c r="I148" s="52">
        <f t="shared" si="18"/>
        <v>0</v>
      </c>
      <c r="J148" s="52">
        <f t="shared" si="18"/>
        <v>0</v>
      </c>
      <c r="K148" s="52">
        <f t="shared" si="18"/>
        <v>0</v>
      </c>
      <c r="L148" s="52">
        <f t="shared" si="18"/>
        <v>0</v>
      </c>
      <c r="M148" s="52">
        <f t="shared" si="18"/>
        <v>0</v>
      </c>
      <c r="N148" s="52">
        <f t="shared" si="18"/>
        <v>0</v>
      </c>
      <c r="O148" s="52">
        <f t="shared" si="18"/>
        <v>0</v>
      </c>
      <c r="P148" s="52">
        <f t="shared" si="18"/>
        <v>0</v>
      </c>
      <c r="Q148" s="52">
        <f t="shared" si="18"/>
        <v>0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0</v>
      </c>
      <c r="O149" s="52">
        <f t="shared" si="19"/>
        <v>0</v>
      </c>
      <c r="P149" s="52">
        <f t="shared" si="19"/>
        <v>6.1330818631911126E-7</v>
      </c>
      <c r="Q149" s="52">
        <f t="shared" si="19"/>
        <v>5.9555583077795279E-7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0</v>
      </c>
      <c r="K150" s="52">
        <f t="shared" si="20"/>
        <v>0</v>
      </c>
      <c r="L150" s="52">
        <f t="shared" si="20"/>
        <v>0</v>
      </c>
      <c r="M150" s="52">
        <f t="shared" si="20"/>
        <v>0</v>
      </c>
      <c r="N150" s="52">
        <f t="shared" si="20"/>
        <v>0</v>
      </c>
      <c r="O150" s="52">
        <f t="shared" si="20"/>
        <v>3.0063985172172692E-6</v>
      </c>
      <c r="P150" s="52">
        <f t="shared" si="20"/>
        <v>7.8167534746088293E-6</v>
      </c>
      <c r="Q150" s="52">
        <f t="shared" si="20"/>
        <v>1.1626378761381613E-5</v>
      </c>
    </row>
    <row r="151" spans="1:17" ht="11.45" customHeight="1" x14ac:dyDescent="0.25">
      <c r="A151" s="51" t="s">
        <v>28</v>
      </c>
      <c r="B151" s="50">
        <f t="shared" ref="B151:Q151" si="21">IF(B33=0,0,B33/B$17)</f>
        <v>0.16116505005936907</v>
      </c>
      <c r="C151" s="50">
        <f t="shared" si="21"/>
        <v>0.15998487959278748</v>
      </c>
      <c r="D151" s="50">
        <f t="shared" si="21"/>
        <v>0.15695761021659374</v>
      </c>
      <c r="E151" s="50">
        <f t="shared" si="21"/>
        <v>0.15684263533279375</v>
      </c>
      <c r="F151" s="50">
        <f t="shared" si="21"/>
        <v>0.15725142798744166</v>
      </c>
      <c r="G151" s="50">
        <f t="shared" si="21"/>
        <v>0.1409803433703381</v>
      </c>
      <c r="H151" s="50">
        <f t="shared" si="21"/>
        <v>0.14414535962729039</v>
      </c>
      <c r="I151" s="50">
        <f t="shared" si="21"/>
        <v>0.14082369886573565</v>
      </c>
      <c r="J151" s="50">
        <f t="shared" si="21"/>
        <v>0.13206586186699776</v>
      </c>
      <c r="K151" s="50">
        <f t="shared" si="21"/>
        <v>0.13494485020593167</v>
      </c>
      <c r="L151" s="50">
        <f t="shared" si="21"/>
        <v>0.13036201967334735</v>
      </c>
      <c r="M151" s="50">
        <f t="shared" si="21"/>
        <v>0.13283908695169722</v>
      </c>
      <c r="N151" s="50">
        <f t="shared" si="21"/>
        <v>0.1304863747356553</v>
      </c>
      <c r="O151" s="50">
        <f t="shared" si="21"/>
        <v>0.13114572591437862</v>
      </c>
      <c r="P151" s="50">
        <f t="shared" si="21"/>
        <v>0.13416495080373611</v>
      </c>
      <c r="Q151" s="50">
        <f t="shared" si="21"/>
        <v>0.14359840709476396</v>
      </c>
    </row>
    <row r="152" spans="1:17" ht="11.45" customHeight="1" x14ac:dyDescent="0.25">
      <c r="A152" s="53" t="s">
        <v>59</v>
      </c>
      <c r="B152" s="52">
        <f t="shared" ref="B152:Q152" si="22">IF(B34=0,0,B34/B$17)</f>
        <v>1.5105330479459991E-3</v>
      </c>
      <c r="C152" s="52">
        <f t="shared" si="22"/>
        <v>1.4903355469951395E-3</v>
      </c>
      <c r="D152" s="52">
        <f t="shared" si="22"/>
        <v>1.4869967334537918E-3</v>
      </c>
      <c r="E152" s="52">
        <f t="shared" si="22"/>
        <v>1.4794116777703593E-3</v>
      </c>
      <c r="F152" s="52">
        <f t="shared" si="22"/>
        <v>1.4053258417073141E-3</v>
      </c>
      <c r="G152" s="52">
        <f t="shared" si="22"/>
        <v>1.3980755945522403E-3</v>
      </c>
      <c r="H152" s="52">
        <f t="shared" si="22"/>
        <v>1.4564571567942778E-3</v>
      </c>
      <c r="I152" s="52">
        <f t="shared" si="22"/>
        <v>1.3577957332532641E-3</v>
      </c>
      <c r="J152" s="52">
        <f t="shared" si="22"/>
        <v>1.3087894214474059E-3</v>
      </c>
      <c r="K152" s="52">
        <f t="shared" si="22"/>
        <v>1.2834459535434695E-3</v>
      </c>
      <c r="L152" s="52">
        <f t="shared" si="22"/>
        <v>1.2775802393553671E-3</v>
      </c>
      <c r="M152" s="52">
        <f t="shared" si="22"/>
        <v>1.3102139559461033E-3</v>
      </c>
      <c r="N152" s="52">
        <f t="shared" si="22"/>
        <v>1.403049162011975E-3</v>
      </c>
      <c r="O152" s="52">
        <f t="shared" si="22"/>
        <v>1.4695434669520422E-3</v>
      </c>
      <c r="P152" s="52">
        <f t="shared" si="22"/>
        <v>5.100850014649489E-4</v>
      </c>
      <c r="Q152" s="52">
        <f t="shared" si="22"/>
        <v>4.3579715464403963E-4</v>
      </c>
    </row>
    <row r="153" spans="1:17" ht="11.45" customHeight="1" x14ac:dyDescent="0.25">
      <c r="A153" s="53" t="s">
        <v>58</v>
      </c>
      <c r="B153" s="52">
        <f t="shared" ref="B153:Q153" si="23">IF(B36=0,0,B36/B$17)</f>
        <v>0.15965451701142305</v>
      </c>
      <c r="C153" s="52">
        <f t="shared" si="23"/>
        <v>0.15849454404579236</v>
      </c>
      <c r="D153" s="52">
        <f t="shared" si="23"/>
        <v>0.15547061348313992</v>
      </c>
      <c r="E153" s="52">
        <f t="shared" si="23"/>
        <v>0.15536322365502339</v>
      </c>
      <c r="F153" s="52">
        <f t="shared" si="23"/>
        <v>0.15584610214573436</v>
      </c>
      <c r="G153" s="52">
        <f t="shared" si="23"/>
        <v>0.13958226777578586</v>
      </c>
      <c r="H153" s="52">
        <f t="shared" si="23"/>
        <v>0.14268890247049612</v>
      </c>
      <c r="I153" s="52">
        <f t="shared" si="23"/>
        <v>0.13946590313248239</v>
      </c>
      <c r="J153" s="52">
        <f t="shared" si="23"/>
        <v>0.13074018360982956</v>
      </c>
      <c r="K153" s="52">
        <f t="shared" si="23"/>
        <v>0.13364457111614611</v>
      </c>
      <c r="L153" s="52">
        <f t="shared" si="23"/>
        <v>0.1290679164284057</v>
      </c>
      <c r="M153" s="52">
        <f t="shared" si="23"/>
        <v>0.1315118387389434</v>
      </c>
      <c r="N153" s="52">
        <f t="shared" si="23"/>
        <v>0.12906485482829624</v>
      </c>
      <c r="O153" s="52">
        <f t="shared" si="23"/>
        <v>0.12965563817592915</v>
      </c>
      <c r="P153" s="52">
        <f t="shared" si="23"/>
        <v>0.13363355307365213</v>
      </c>
      <c r="Q153" s="52">
        <f t="shared" si="23"/>
        <v>0.14312202408040914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0</v>
      </c>
      <c r="D154" s="52">
        <f t="shared" si="24"/>
        <v>0</v>
      </c>
      <c r="E154" s="52">
        <f t="shared" si="24"/>
        <v>0</v>
      </c>
      <c r="F154" s="52">
        <f t="shared" si="24"/>
        <v>0</v>
      </c>
      <c r="G154" s="52">
        <f t="shared" si="24"/>
        <v>0</v>
      </c>
      <c r="H154" s="52">
        <f t="shared" si="24"/>
        <v>0</v>
      </c>
      <c r="I154" s="52">
        <f t="shared" si="24"/>
        <v>0</v>
      </c>
      <c r="J154" s="52">
        <f t="shared" si="24"/>
        <v>0</v>
      </c>
      <c r="K154" s="52">
        <f t="shared" si="24"/>
        <v>0</v>
      </c>
      <c r="L154" s="52">
        <f t="shared" si="24"/>
        <v>0</v>
      </c>
      <c r="M154" s="52">
        <f t="shared" si="24"/>
        <v>0</v>
      </c>
      <c r="N154" s="52">
        <f t="shared" si="24"/>
        <v>0</v>
      </c>
      <c r="O154" s="52">
        <f t="shared" si="24"/>
        <v>0</v>
      </c>
      <c r="P154" s="52">
        <f t="shared" si="24"/>
        <v>0</v>
      </c>
      <c r="Q154" s="52">
        <f t="shared" si="24"/>
        <v>0</v>
      </c>
    </row>
    <row r="155" spans="1:17" ht="11.45" customHeight="1" x14ac:dyDescent="0.25">
      <c r="A155" s="53" t="s">
        <v>56</v>
      </c>
      <c r="B155" s="52">
        <f t="shared" ref="B155:Q155" si="25">IF(B39=0,0,B39/B$17)</f>
        <v>0</v>
      </c>
      <c r="C155" s="52">
        <f t="shared" si="25"/>
        <v>0</v>
      </c>
      <c r="D155" s="52">
        <f t="shared" si="25"/>
        <v>0</v>
      </c>
      <c r="E155" s="52">
        <f t="shared" si="25"/>
        <v>0</v>
      </c>
      <c r="F155" s="52">
        <f t="shared" si="25"/>
        <v>0</v>
      </c>
      <c r="G155" s="52">
        <f t="shared" si="25"/>
        <v>0</v>
      </c>
      <c r="H155" s="52">
        <f t="shared" si="25"/>
        <v>0</v>
      </c>
      <c r="I155" s="52">
        <f t="shared" si="25"/>
        <v>0</v>
      </c>
      <c r="J155" s="52">
        <f t="shared" si="25"/>
        <v>0</v>
      </c>
      <c r="K155" s="52">
        <f t="shared" si="25"/>
        <v>0</v>
      </c>
      <c r="L155" s="52">
        <f t="shared" si="25"/>
        <v>0</v>
      </c>
      <c r="M155" s="52">
        <f t="shared" si="25"/>
        <v>0</v>
      </c>
      <c r="N155" s="52">
        <f t="shared" si="25"/>
        <v>0</v>
      </c>
      <c r="O155" s="52">
        <f t="shared" si="25"/>
        <v>0</v>
      </c>
      <c r="P155" s="52">
        <f t="shared" si="25"/>
        <v>0</v>
      </c>
      <c r="Q155" s="52">
        <f t="shared" si="25"/>
        <v>0</v>
      </c>
    </row>
    <row r="156" spans="1:17" ht="11.45" customHeight="1" x14ac:dyDescent="0.25">
      <c r="A156" s="53" t="s">
        <v>55</v>
      </c>
      <c r="B156" s="52">
        <f t="shared" ref="B156:Q156" si="26">IF(B41=0,0,B41/B$17)</f>
        <v>0</v>
      </c>
      <c r="C156" s="52">
        <f t="shared" si="26"/>
        <v>0</v>
      </c>
      <c r="D156" s="52">
        <f t="shared" si="26"/>
        <v>0</v>
      </c>
      <c r="E156" s="52">
        <f t="shared" si="26"/>
        <v>0</v>
      </c>
      <c r="F156" s="52">
        <f t="shared" si="26"/>
        <v>0</v>
      </c>
      <c r="G156" s="52">
        <f t="shared" si="26"/>
        <v>0</v>
      </c>
      <c r="H156" s="52">
        <f t="shared" si="26"/>
        <v>0</v>
      </c>
      <c r="I156" s="52">
        <f t="shared" si="26"/>
        <v>0</v>
      </c>
      <c r="J156" s="52">
        <f t="shared" si="26"/>
        <v>1.6888835720796174E-5</v>
      </c>
      <c r="K156" s="52">
        <f t="shared" si="26"/>
        <v>1.6833136242096207E-5</v>
      </c>
      <c r="L156" s="52">
        <f t="shared" si="26"/>
        <v>1.6523005586281486E-5</v>
      </c>
      <c r="M156" s="52">
        <f t="shared" si="26"/>
        <v>1.7034256807695609E-5</v>
      </c>
      <c r="N156" s="52">
        <f t="shared" si="26"/>
        <v>1.8470745347091417E-5</v>
      </c>
      <c r="O156" s="52">
        <f t="shared" si="26"/>
        <v>2.0544271497406332E-5</v>
      </c>
      <c r="P156" s="52">
        <f t="shared" si="26"/>
        <v>2.1312728619033382E-5</v>
      </c>
      <c r="Q156" s="52">
        <f t="shared" si="26"/>
        <v>4.0585859710791792E-5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0.39595699408511187</v>
      </c>
      <c r="C157" s="56">
        <f t="shared" si="27"/>
        <v>0.38488557819029207</v>
      </c>
      <c r="D157" s="56">
        <f t="shared" si="27"/>
        <v>0.37362513797011165</v>
      </c>
      <c r="E157" s="56">
        <f t="shared" si="27"/>
        <v>0.36262725962621173</v>
      </c>
      <c r="F157" s="56">
        <f t="shared" si="27"/>
        <v>0.33318827959832853</v>
      </c>
      <c r="G157" s="56">
        <f t="shared" si="27"/>
        <v>0.33331379251089543</v>
      </c>
      <c r="H157" s="56">
        <f t="shared" si="27"/>
        <v>0.29813158582873273</v>
      </c>
      <c r="I157" s="56">
        <f t="shared" si="27"/>
        <v>0.2896645306281711</v>
      </c>
      <c r="J157" s="56">
        <f t="shared" si="27"/>
        <v>0.28892363766370993</v>
      </c>
      <c r="K157" s="56">
        <f t="shared" si="27"/>
        <v>0.26605931091535356</v>
      </c>
      <c r="L157" s="56">
        <f t="shared" si="27"/>
        <v>0.27168259238359022</v>
      </c>
      <c r="M157" s="56">
        <f t="shared" si="27"/>
        <v>0.26140263825223442</v>
      </c>
      <c r="N157" s="56">
        <f t="shared" si="27"/>
        <v>0.24552947755750887</v>
      </c>
      <c r="O157" s="56">
        <f t="shared" si="27"/>
        <v>0.2179681721027458</v>
      </c>
      <c r="P157" s="56">
        <f t="shared" si="27"/>
        <v>0.20456410822139753</v>
      </c>
      <c r="Q157" s="56">
        <f t="shared" si="27"/>
        <v>0.20323437476831649</v>
      </c>
    </row>
    <row r="158" spans="1:17" ht="11.45" customHeight="1" x14ac:dyDescent="0.25">
      <c r="A158" s="55" t="s">
        <v>27</v>
      </c>
      <c r="B158" s="54">
        <f t="shared" ref="B158:Q158" si="28">IF(B43=0,0,B43/B$17)</f>
        <v>0.25965070585807576</v>
      </c>
      <c r="C158" s="54">
        <f t="shared" si="28"/>
        <v>0.25335291426461132</v>
      </c>
      <c r="D158" s="54">
        <f t="shared" si="28"/>
        <v>0.24933660645273062</v>
      </c>
      <c r="E158" s="54">
        <f t="shared" si="28"/>
        <v>0.23660298849173106</v>
      </c>
      <c r="F158" s="54">
        <f t="shared" si="28"/>
        <v>0.22712675149489744</v>
      </c>
      <c r="G158" s="54">
        <f t="shared" si="28"/>
        <v>0.21247546212528007</v>
      </c>
      <c r="H158" s="54">
        <f t="shared" si="28"/>
        <v>0.19857474340902767</v>
      </c>
      <c r="I158" s="54">
        <f t="shared" si="28"/>
        <v>0.18995523004095607</v>
      </c>
      <c r="J158" s="54">
        <f t="shared" si="28"/>
        <v>0.18670630839659919</v>
      </c>
      <c r="K158" s="54">
        <f t="shared" si="28"/>
        <v>0.18433781987040709</v>
      </c>
      <c r="L158" s="54">
        <f t="shared" si="28"/>
        <v>0.18165258838584336</v>
      </c>
      <c r="M158" s="54">
        <f t="shared" si="28"/>
        <v>0.18316964833945171</v>
      </c>
      <c r="N158" s="54">
        <f t="shared" si="28"/>
        <v>0.17545302367213769</v>
      </c>
      <c r="O158" s="54">
        <f t="shared" si="28"/>
        <v>0.16932829682833567</v>
      </c>
      <c r="P158" s="54">
        <f t="shared" si="28"/>
        <v>0.1617694554506928</v>
      </c>
      <c r="Q158" s="54">
        <f t="shared" si="28"/>
        <v>0.16086216193910985</v>
      </c>
    </row>
    <row r="159" spans="1:17" ht="11.45" customHeight="1" x14ac:dyDescent="0.25">
      <c r="A159" s="53" t="s">
        <v>59</v>
      </c>
      <c r="B159" s="52">
        <f t="shared" ref="B159:Q159" si="29">IF(B44=0,0,B44/B$17)</f>
        <v>1.1487948668071044E-2</v>
      </c>
      <c r="C159" s="52">
        <f t="shared" si="29"/>
        <v>1.1894600621907886E-2</v>
      </c>
      <c r="D159" s="52">
        <f t="shared" si="29"/>
        <v>1.1812810750596781E-2</v>
      </c>
      <c r="E159" s="52">
        <f t="shared" si="29"/>
        <v>1.2751091513310678E-2</v>
      </c>
      <c r="F159" s="52">
        <f t="shared" si="29"/>
        <v>1.0152690626772379E-2</v>
      </c>
      <c r="G159" s="52">
        <f t="shared" si="29"/>
        <v>7.821881403075541E-3</v>
      </c>
      <c r="H159" s="52">
        <f t="shared" si="29"/>
        <v>7.343451643086845E-3</v>
      </c>
      <c r="I159" s="52">
        <f t="shared" si="29"/>
        <v>6.1696458383925087E-3</v>
      </c>
      <c r="J159" s="52">
        <f t="shared" si="29"/>
        <v>6.5127654501325252E-3</v>
      </c>
      <c r="K159" s="52">
        <f t="shared" si="29"/>
        <v>5.9578536507398265E-3</v>
      </c>
      <c r="L159" s="52">
        <f t="shared" si="29"/>
        <v>5.5768287062213338E-3</v>
      </c>
      <c r="M159" s="52">
        <f t="shared" si="29"/>
        <v>5.5911518873856163E-3</v>
      </c>
      <c r="N159" s="52">
        <f t="shared" si="29"/>
        <v>5.9506074034511953E-3</v>
      </c>
      <c r="O159" s="52">
        <f t="shared" si="29"/>
        <v>5.9698931178269118E-3</v>
      </c>
      <c r="P159" s="52">
        <f t="shared" si="29"/>
        <v>5.9606208851762923E-3</v>
      </c>
      <c r="Q159" s="52">
        <f t="shared" si="29"/>
        <v>5.7051000938301609E-3</v>
      </c>
    </row>
    <row r="160" spans="1:17" ht="11.45" customHeight="1" x14ac:dyDescent="0.25">
      <c r="A160" s="53" t="s">
        <v>58</v>
      </c>
      <c r="B160" s="52">
        <f t="shared" ref="B160:Q160" si="30">IF(B46=0,0,B46/B$17)</f>
        <v>0.24816275719000469</v>
      </c>
      <c r="C160" s="52">
        <f t="shared" si="30"/>
        <v>0.24145831364270345</v>
      </c>
      <c r="D160" s="52">
        <f t="shared" si="30"/>
        <v>0.23752379570213383</v>
      </c>
      <c r="E160" s="52">
        <f t="shared" si="30"/>
        <v>0.22385189697842037</v>
      </c>
      <c r="F160" s="52">
        <f t="shared" si="30"/>
        <v>0.21697406086812504</v>
      </c>
      <c r="G160" s="52">
        <f t="shared" si="30"/>
        <v>0.20465358072220455</v>
      </c>
      <c r="H160" s="52">
        <f t="shared" si="30"/>
        <v>0.19123129176594084</v>
      </c>
      <c r="I160" s="52">
        <f t="shared" si="30"/>
        <v>0.18378472879985416</v>
      </c>
      <c r="J160" s="52">
        <f t="shared" si="30"/>
        <v>0.18019227106960081</v>
      </c>
      <c r="K160" s="52">
        <f t="shared" si="30"/>
        <v>0.17837863934758913</v>
      </c>
      <c r="L160" s="52">
        <f t="shared" si="30"/>
        <v>0.17607358282998528</v>
      </c>
      <c r="M160" s="52">
        <f t="shared" si="30"/>
        <v>0.1775757843389856</v>
      </c>
      <c r="N160" s="52">
        <f t="shared" si="30"/>
        <v>0.16949945781536327</v>
      </c>
      <c r="O160" s="52">
        <f t="shared" si="30"/>
        <v>0.16335502158227919</v>
      </c>
      <c r="P160" s="52">
        <f t="shared" si="30"/>
        <v>0.15580589413852072</v>
      </c>
      <c r="Q160" s="52">
        <f t="shared" si="30"/>
        <v>0.15515421217195274</v>
      </c>
    </row>
    <row r="161" spans="1:17" ht="11.45" customHeight="1" x14ac:dyDescent="0.25">
      <c r="A161" s="53" t="s">
        <v>57</v>
      </c>
      <c r="B161" s="52">
        <f t="shared" ref="B161:Q161" si="31">IF(B48=0,0,B48/B$17)</f>
        <v>0</v>
      </c>
      <c r="C161" s="52">
        <f t="shared" si="31"/>
        <v>0</v>
      </c>
      <c r="D161" s="52">
        <f t="shared" si="31"/>
        <v>0</v>
      </c>
      <c r="E161" s="52">
        <f t="shared" si="31"/>
        <v>0</v>
      </c>
      <c r="F161" s="52">
        <f t="shared" si="31"/>
        <v>0</v>
      </c>
      <c r="G161" s="52">
        <f t="shared" si="31"/>
        <v>0</v>
      </c>
      <c r="H161" s="52">
        <f t="shared" si="31"/>
        <v>0</v>
      </c>
      <c r="I161" s="52">
        <f t="shared" si="31"/>
        <v>0</v>
      </c>
      <c r="J161" s="52">
        <f t="shared" si="31"/>
        <v>0</v>
      </c>
      <c r="K161" s="52">
        <f t="shared" si="31"/>
        <v>0</v>
      </c>
      <c r="L161" s="52">
        <f t="shared" si="31"/>
        <v>0</v>
      </c>
      <c r="M161" s="52">
        <f t="shared" si="31"/>
        <v>0</v>
      </c>
      <c r="N161" s="52">
        <f t="shared" si="31"/>
        <v>0</v>
      </c>
      <c r="O161" s="52">
        <f t="shared" si="31"/>
        <v>0</v>
      </c>
      <c r="P161" s="52">
        <f t="shared" si="31"/>
        <v>0</v>
      </c>
      <c r="Q161" s="52">
        <f t="shared" si="31"/>
        <v>0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0</v>
      </c>
      <c r="D162" s="52">
        <f t="shared" si="32"/>
        <v>0</v>
      </c>
      <c r="E162" s="52">
        <f t="shared" si="32"/>
        <v>0</v>
      </c>
      <c r="F162" s="52">
        <f t="shared" si="32"/>
        <v>0</v>
      </c>
      <c r="G162" s="52">
        <f t="shared" si="32"/>
        <v>0</v>
      </c>
      <c r="H162" s="52">
        <f t="shared" si="32"/>
        <v>0</v>
      </c>
      <c r="I162" s="52">
        <f t="shared" si="32"/>
        <v>0</v>
      </c>
      <c r="J162" s="52">
        <f t="shared" si="32"/>
        <v>0</v>
      </c>
      <c r="K162" s="52">
        <f t="shared" si="32"/>
        <v>0</v>
      </c>
      <c r="L162" s="52">
        <f t="shared" si="32"/>
        <v>0</v>
      </c>
      <c r="M162" s="52">
        <f t="shared" si="32"/>
        <v>0</v>
      </c>
      <c r="N162" s="52">
        <f t="shared" si="32"/>
        <v>0</v>
      </c>
      <c r="O162" s="52">
        <f t="shared" si="32"/>
        <v>0</v>
      </c>
      <c r="P162" s="52">
        <f t="shared" si="32"/>
        <v>0</v>
      </c>
      <c r="Q162" s="52">
        <f t="shared" si="32"/>
        <v>0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0</v>
      </c>
      <c r="F163" s="52">
        <f t="shared" si="33"/>
        <v>0</v>
      </c>
      <c r="G163" s="52">
        <f t="shared" si="33"/>
        <v>0</v>
      </c>
      <c r="H163" s="52">
        <f t="shared" si="33"/>
        <v>0</v>
      </c>
      <c r="I163" s="52">
        <f t="shared" si="33"/>
        <v>8.554027094156203E-7</v>
      </c>
      <c r="J163" s="52">
        <f t="shared" si="33"/>
        <v>1.2718768658357995E-6</v>
      </c>
      <c r="K163" s="52">
        <f t="shared" si="33"/>
        <v>1.3268720781574635E-6</v>
      </c>
      <c r="L163" s="52">
        <f t="shared" si="33"/>
        <v>2.1768496367460612E-6</v>
      </c>
      <c r="M163" s="52">
        <f t="shared" si="33"/>
        <v>2.7121130804597308E-6</v>
      </c>
      <c r="N163" s="52">
        <f t="shared" si="33"/>
        <v>2.9584533232279987E-6</v>
      </c>
      <c r="O163" s="52">
        <f t="shared" si="33"/>
        <v>3.3821282295606151E-6</v>
      </c>
      <c r="P163" s="52">
        <f t="shared" si="33"/>
        <v>2.9404269957658855E-6</v>
      </c>
      <c r="Q163" s="52">
        <f t="shared" si="33"/>
        <v>2.8496733269800866E-6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0.13630628822703617</v>
      </c>
      <c r="C164" s="50">
        <f t="shared" si="34"/>
        <v>0.13153266392568078</v>
      </c>
      <c r="D164" s="50">
        <f t="shared" si="34"/>
        <v>0.12428853151738101</v>
      </c>
      <c r="E164" s="50">
        <f t="shared" si="34"/>
        <v>0.1260242711344807</v>
      </c>
      <c r="F164" s="50">
        <f t="shared" si="34"/>
        <v>0.10606152810343111</v>
      </c>
      <c r="G164" s="50">
        <f t="shared" si="34"/>
        <v>0.12083833038561537</v>
      </c>
      <c r="H164" s="50">
        <f t="shared" si="34"/>
        <v>9.9556842419705013E-2</v>
      </c>
      <c r="I164" s="50">
        <f t="shared" si="34"/>
        <v>9.9709300587215027E-2</v>
      </c>
      <c r="J164" s="50">
        <f t="shared" si="34"/>
        <v>0.10221732926711073</v>
      </c>
      <c r="K164" s="50">
        <f t="shared" si="34"/>
        <v>8.1721491044946443E-2</v>
      </c>
      <c r="L164" s="50">
        <f t="shared" si="34"/>
        <v>9.0030003997746869E-2</v>
      </c>
      <c r="M164" s="50">
        <f t="shared" si="34"/>
        <v>7.8232989912782727E-2</v>
      </c>
      <c r="N164" s="50">
        <f t="shared" si="34"/>
        <v>7.007645388537119E-2</v>
      </c>
      <c r="O164" s="50">
        <f t="shared" si="34"/>
        <v>4.8639875274410119E-2</v>
      </c>
      <c r="P164" s="50">
        <f t="shared" si="34"/>
        <v>4.2794652770704732E-2</v>
      </c>
      <c r="Q164" s="50">
        <f t="shared" si="34"/>
        <v>4.2372212829206619E-2</v>
      </c>
    </row>
    <row r="165" spans="1:17" ht="11.45" customHeight="1" x14ac:dyDescent="0.25">
      <c r="A165" s="49" t="s">
        <v>23</v>
      </c>
      <c r="B165" s="48">
        <f t="shared" ref="B165:Q165" si="35">IF(B53=0,0,B53/B$17)</f>
        <v>0.13630628822703617</v>
      </c>
      <c r="C165" s="48">
        <f t="shared" si="35"/>
        <v>0.13153266392568078</v>
      </c>
      <c r="D165" s="48">
        <f t="shared" si="35"/>
        <v>0.12428853151738101</v>
      </c>
      <c r="E165" s="48">
        <f t="shared" si="35"/>
        <v>0.1260242711344807</v>
      </c>
      <c r="F165" s="48">
        <f t="shared" si="35"/>
        <v>0.10606152810343111</v>
      </c>
      <c r="G165" s="48">
        <f t="shared" si="35"/>
        <v>0.12083833038561537</v>
      </c>
      <c r="H165" s="48">
        <f t="shared" si="35"/>
        <v>9.9556842419705013E-2</v>
      </c>
      <c r="I165" s="48">
        <f t="shared" si="35"/>
        <v>9.9709300587215027E-2</v>
      </c>
      <c r="J165" s="48">
        <f t="shared" si="35"/>
        <v>0.10221732926711073</v>
      </c>
      <c r="K165" s="48">
        <f t="shared" si="35"/>
        <v>8.1721491044946443E-2</v>
      </c>
      <c r="L165" s="48">
        <f t="shared" si="35"/>
        <v>9.0030003997746869E-2</v>
      </c>
      <c r="M165" s="48">
        <f t="shared" si="35"/>
        <v>7.8232989912782727E-2</v>
      </c>
      <c r="N165" s="48">
        <f t="shared" si="35"/>
        <v>7.007645388537119E-2</v>
      </c>
      <c r="O165" s="48">
        <f t="shared" si="35"/>
        <v>4.8639875274410119E-2</v>
      </c>
      <c r="P165" s="48">
        <f t="shared" si="35"/>
        <v>4.2794652770704732E-2</v>
      </c>
      <c r="Q165" s="48">
        <f t="shared" si="35"/>
        <v>4.2372212829206619E-2</v>
      </c>
    </row>
    <row r="166" spans="1:17" ht="11.45" customHeight="1" x14ac:dyDescent="0.25">
      <c r="A166" s="47" t="s">
        <v>22</v>
      </c>
      <c r="B166" s="46">
        <f t="shared" ref="B166:Q166" si="36">IF(B55=0,0,B55/B$17)</f>
        <v>0</v>
      </c>
      <c r="C166" s="46">
        <f t="shared" si="36"/>
        <v>0</v>
      </c>
      <c r="D166" s="46">
        <f t="shared" si="36"/>
        <v>0</v>
      </c>
      <c r="E166" s="46">
        <f t="shared" si="36"/>
        <v>0</v>
      </c>
      <c r="F166" s="46">
        <f t="shared" si="36"/>
        <v>0</v>
      </c>
      <c r="G166" s="46">
        <f t="shared" si="36"/>
        <v>0</v>
      </c>
      <c r="H166" s="46">
        <f t="shared" si="36"/>
        <v>0</v>
      </c>
      <c r="I166" s="46">
        <f t="shared" si="36"/>
        <v>0</v>
      </c>
      <c r="J166" s="46">
        <f t="shared" si="36"/>
        <v>0</v>
      </c>
      <c r="K166" s="46">
        <f t="shared" si="36"/>
        <v>0</v>
      </c>
      <c r="L166" s="46">
        <f t="shared" si="36"/>
        <v>0</v>
      </c>
      <c r="M166" s="46">
        <f t="shared" si="36"/>
        <v>0</v>
      </c>
      <c r="N166" s="46">
        <f t="shared" si="36"/>
        <v>0</v>
      </c>
      <c r="O166" s="46">
        <f t="shared" si="36"/>
        <v>0</v>
      </c>
      <c r="P166" s="46">
        <f t="shared" si="36"/>
        <v>0</v>
      </c>
      <c r="Q166" s="46">
        <f t="shared" si="36"/>
        <v>0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1747.6291206430365</v>
      </c>
      <c r="C4" s="104">
        <f t="shared" ref="C4:Q4" si="0">C5+C9+C10+C15</f>
        <v>1803.6400166499961</v>
      </c>
      <c r="D4" s="104">
        <f t="shared" si="0"/>
        <v>1786.4468261535962</v>
      </c>
      <c r="E4" s="104">
        <f t="shared" si="0"/>
        <v>1891.8789258696484</v>
      </c>
      <c r="F4" s="104">
        <f t="shared" si="0"/>
        <v>1993.902094590876</v>
      </c>
      <c r="G4" s="104">
        <f t="shared" si="0"/>
        <v>2032.693833967475</v>
      </c>
      <c r="H4" s="104">
        <f t="shared" si="0"/>
        <v>2020.9429253156043</v>
      </c>
      <c r="I4" s="104">
        <f t="shared" si="0"/>
        <v>2154.54942796266</v>
      </c>
      <c r="J4" s="104">
        <f t="shared" si="0"/>
        <v>2196.0308902774677</v>
      </c>
      <c r="K4" s="104">
        <f t="shared" si="0"/>
        <v>2197.1612362194001</v>
      </c>
      <c r="L4" s="104">
        <f t="shared" si="0"/>
        <v>2245.1569896199244</v>
      </c>
      <c r="M4" s="104">
        <f t="shared" si="0"/>
        <v>2177.9535624404411</v>
      </c>
      <c r="N4" s="104">
        <f t="shared" si="0"/>
        <v>2005.7981225814526</v>
      </c>
      <c r="O4" s="104">
        <f t="shared" si="0"/>
        <v>1802.5057829954148</v>
      </c>
      <c r="P4" s="104">
        <f t="shared" si="0"/>
        <v>1757.3797643739726</v>
      </c>
      <c r="Q4" s="104">
        <f t="shared" si="0"/>
        <v>1826.0003983178676</v>
      </c>
    </row>
    <row r="5" spans="1:17" ht="11.45" customHeight="1" x14ac:dyDescent="0.25">
      <c r="A5" s="95" t="s">
        <v>91</v>
      </c>
      <c r="B5" s="75">
        <f>SUM(B6:B8)</f>
        <v>1747.6291206430365</v>
      </c>
      <c r="C5" s="75">
        <f t="shared" ref="C5:Q5" si="1">SUM(C6:C8)</f>
        <v>1803.6400166499961</v>
      </c>
      <c r="D5" s="75">
        <f t="shared" si="1"/>
        <v>1786.4468261535962</v>
      </c>
      <c r="E5" s="75">
        <f t="shared" si="1"/>
        <v>1891.8789258696484</v>
      </c>
      <c r="F5" s="75">
        <f t="shared" si="1"/>
        <v>1993.902094590876</v>
      </c>
      <c r="G5" s="75">
        <f t="shared" si="1"/>
        <v>2032.693833967475</v>
      </c>
      <c r="H5" s="75">
        <f t="shared" si="1"/>
        <v>2020.9429253156043</v>
      </c>
      <c r="I5" s="75">
        <f t="shared" si="1"/>
        <v>2154.54942796266</v>
      </c>
      <c r="J5" s="75">
        <f t="shared" si="1"/>
        <v>2196.0308902774677</v>
      </c>
      <c r="K5" s="75">
        <f t="shared" si="1"/>
        <v>2197.1612362194001</v>
      </c>
      <c r="L5" s="75">
        <f t="shared" si="1"/>
        <v>2245.1569896199244</v>
      </c>
      <c r="M5" s="75">
        <f t="shared" si="1"/>
        <v>2177.9535624404411</v>
      </c>
      <c r="N5" s="75">
        <f t="shared" si="1"/>
        <v>2005.7981225814526</v>
      </c>
      <c r="O5" s="75">
        <f t="shared" si="1"/>
        <v>1802.5057829954148</v>
      </c>
      <c r="P5" s="75">
        <f t="shared" si="1"/>
        <v>1757.3797643739726</v>
      </c>
      <c r="Q5" s="75">
        <f t="shared" si="1"/>
        <v>1826.0003983178676</v>
      </c>
    </row>
    <row r="6" spans="1:17" ht="11.45" customHeight="1" x14ac:dyDescent="0.25">
      <c r="A6" s="17" t="s">
        <v>90</v>
      </c>
      <c r="B6" s="75">
        <v>0</v>
      </c>
      <c r="C6" s="75">
        <v>0</v>
      </c>
      <c r="D6" s="75">
        <v>0</v>
      </c>
      <c r="E6" s="75">
        <v>0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K6" s="75">
        <v>0</v>
      </c>
      <c r="L6" s="75">
        <v>0</v>
      </c>
      <c r="M6" s="75">
        <v>0</v>
      </c>
      <c r="N6" s="75">
        <v>0</v>
      </c>
      <c r="O6" s="75">
        <v>0</v>
      </c>
      <c r="P6" s="75">
        <v>0</v>
      </c>
      <c r="Q6" s="75">
        <v>0</v>
      </c>
    </row>
    <row r="7" spans="1:17" ht="11.45" customHeight="1" x14ac:dyDescent="0.25">
      <c r="A7" s="17" t="s">
        <v>89</v>
      </c>
      <c r="B7" s="75">
        <v>632.42829862074211</v>
      </c>
      <c r="C7" s="75">
        <v>672.24673317463203</v>
      </c>
      <c r="D7" s="75">
        <v>699.83031888000005</v>
      </c>
      <c r="E7" s="75">
        <v>773.70849258595206</v>
      </c>
      <c r="F7" s="75">
        <v>865.82284590185998</v>
      </c>
      <c r="G7" s="75">
        <v>930.21888387036006</v>
      </c>
      <c r="H7" s="75">
        <v>991.73137279986008</v>
      </c>
      <c r="I7" s="75">
        <v>1080.574222476672</v>
      </c>
      <c r="J7" s="75">
        <v>1144.961339178888</v>
      </c>
      <c r="K7" s="75">
        <v>1175.9150198759041</v>
      </c>
      <c r="L7" s="75">
        <v>1197.2928961100672</v>
      </c>
      <c r="M7" s="75">
        <v>1181.9475752042472</v>
      </c>
      <c r="N7" s="75">
        <v>1142.0216338878729</v>
      </c>
      <c r="O7" s="75">
        <v>1071.4470529183379</v>
      </c>
      <c r="P7" s="75">
        <v>1046.8781884072177</v>
      </c>
      <c r="Q7" s="75">
        <v>1059.103696017331</v>
      </c>
    </row>
    <row r="8" spans="1:17" ht="11.45" customHeight="1" x14ac:dyDescent="0.25">
      <c r="A8" s="17" t="s">
        <v>88</v>
      </c>
      <c r="B8" s="75">
        <v>1115.2008220222942</v>
      </c>
      <c r="C8" s="75">
        <v>1131.3932834753641</v>
      </c>
      <c r="D8" s="75">
        <v>1086.6165072735962</v>
      </c>
      <c r="E8" s="75">
        <v>1118.1704332836962</v>
      </c>
      <c r="F8" s="75">
        <v>1128.0792486890161</v>
      </c>
      <c r="G8" s="75">
        <v>1102.474950097115</v>
      </c>
      <c r="H8" s="75">
        <v>1029.2115525157442</v>
      </c>
      <c r="I8" s="75">
        <v>1073.9752054859882</v>
      </c>
      <c r="J8" s="75">
        <v>1051.06955109858</v>
      </c>
      <c r="K8" s="75">
        <v>1021.246216343496</v>
      </c>
      <c r="L8" s="75">
        <v>1047.8640935098572</v>
      </c>
      <c r="M8" s="75">
        <v>996.00598723619407</v>
      </c>
      <c r="N8" s="75">
        <v>863.77648869357972</v>
      </c>
      <c r="O8" s="75">
        <v>731.05873007707703</v>
      </c>
      <c r="P8" s="75">
        <v>710.50157596675479</v>
      </c>
      <c r="Q8" s="75">
        <v>766.8967023005365</v>
      </c>
    </row>
    <row r="9" spans="1:17" ht="11.45" customHeight="1" x14ac:dyDescent="0.25">
      <c r="A9" s="95" t="s">
        <v>25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1747.6291206430365</v>
      </c>
      <c r="C17" s="71">
        <f t="shared" si="3"/>
        <v>1803.6400166499961</v>
      </c>
      <c r="D17" s="71">
        <f t="shared" si="3"/>
        <v>1786.4468261535962</v>
      </c>
      <c r="E17" s="71">
        <f t="shared" si="3"/>
        <v>1891.8789258696484</v>
      </c>
      <c r="F17" s="71">
        <f t="shared" si="3"/>
        <v>1993.9020945908765</v>
      </c>
      <c r="G17" s="71">
        <f t="shared" si="3"/>
        <v>2032.6938339674748</v>
      </c>
      <c r="H17" s="71">
        <f t="shared" si="3"/>
        <v>2020.9429253156045</v>
      </c>
      <c r="I17" s="71">
        <f t="shared" si="3"/>
        <v>2154.5494279626605</v>
      </c>
      <c r="J17" s="71">
        <f t="shared" si="3"/>
        <v>2196.0308902774682</v>
      </c>
      <c r="K17" s="71">
        <f t="shared" si="3"/>
        <v>2197.1612362194001</v>
      </c>
      <c r="L17" s="71">
        <f t="shared" si="3"/>
        <v>2245.1569896199244</v>
      </c>
      <c r="M17" s="71">
        <f t="shared" si="3"/>
        <v>2177.9535624404416</v>
      </c>
      <c r="N17" s="71">
        <f t="shared" si="3"/>
        <v>2005.7981225814524</v>
      </c>
      <c r="O17" s="71">
        <f t="shared" si="3"/>
        <v>1802.5057829954148</v>
      </c>
      <c r="P17" s="71">
        <f t="shared" si="3"/>
        <v>1757.3797643739722</v>
      </c>
      <c r="Q17" s="71">
        <f t="shared" si="3"/>
        <v>1826.0003983178676</v>
      </c>
    </row>
    <row r="18" spans="1:17" ht="11.45" customHeight="1" x14ac:dyDescent="0.25">
      <c r="A18" s="25" t="s">
        <v>39</v>
      </c>
      <c r="B18" s="24">
        <f t="shared" ref="B18:Q18" si="4">SUM(B19,B20,B27)</f>
        <v>1039.6315371609778</v>
      </c>
      <c r="C18" s="24">
        <f t="shared" si="4"/>
        <v>1092.9493161105827</v>
      </c>
      <c r="D18" s="24">
        <f t="shared" si="4"/>
        <v>1102.2787021679587</v>
      </c>
      <c r="E18" s="24">
        <f t="shared" si="4"/>
        <v>1188.005710339505</v>
      </c>
      <c r="F18" s="24">
        <f t="shared" si="4"/>
        <v>1310.9266054414802</v>
      </c>
      <c r="G18" s="24">
        <f t="shared" si="4"/>
        <v>1334.7558594075235</v>
      </c>
      <c r="H18" s="24">
        <f t="shared" si="4"/>
        <v>1398.950961270787</v>
      </c>
      <c r="I18" s="24">
        <f t="shared" si="4"/>
        <v>1510.4965299142241</v>
      </c>
      <c r="J18" s="24">
        <f t="shared" si="4"/>
        <v>1553.093921855442</v>
      </c>
      <c r="K18" s="24">
        <f t="shared" si="4"/>
        <v>1605.7802037445799</v>
      </c>
      <c r="L18" s="24">
        <f t="shared" si="4"/>
        <v>1627.7554377118008</v>
      </c>
      <c r="M18" s="24">
        <f t="shared" si="4"/>
        <v>1603.0398058786911</v>
      </c>
      <c r="N18" s="24">
        <f t="shared" si="4"/>
        <v>1510.2206029605845</v>
      </c>
      <c r="O18" s="24">
        <f t="shared" si="4"/>
        <v>1408.4585943102445</v>
      </c>
      <c r="P18" s="24">
        <f t="shared" si="4"/>
        <v>1392.6342661653734</v>
      </c>
      <c r="Q18" s="24">
        <f t="shared" si="4"/>
        <v>1448.9798184073754</v>
      </c>
    </row>
    <row r="19" spans="1:17" ht="11.45" customHeight="1" x14ac:dyDescent="0.25">
      <c r="A19" s="23" t="s">
        <v>30</v>
      </c>
      <c r="B19" s="102">
        <v>16.521845213383465</v>
      </c>
      <c r="C19" s="102">
        <v>16.171996518326292</v>
      </c>
      <c r="D19" s="102">
        <v>15.766442274961211</v>
      </c>
      <c r="E19" s="102">
        <v>15.971494102880314</v>
      </c>
      <c r="F19" s="102">
        <v>15.884826004767842</v>
      </c>
      <c r="G19" s="102">
        <v>15.603813717279156</v>
      </c>
      <c r="H19" s="102">
        <v>15.501447736200065</v>
      </c>
      <c r="I19" s="102">
        <v>15.548103616245506</v>
      </c>
      <c r="J19" s="102">
        <v>15.779699309840758</v>
      </c>
      <c r="K19" s="102">
        <v>15.534878807563613</v>
      </c>
      <c r="L19" s="102">
        <v>15.214255605710987</v>
      </c>
      <c r="M19" s="102">
        <v>14.797325754505112</v>
      </c>
      <c r="N19" s="102">
        <v>14.98057500037746</v>
      </c>
      <c r="O19" s="102">
        <v>14.644770651604009</v>
      </c>
      <c r="P19" s="102">
        <v>14.72601429361438</v>
      </c>
      <c r="Q19" s="102">
        <v>14.214031959484322</v>
      </c>
    </row>
    <row r="20" spans="1:17" ht="11.45" customHeight="1" x14ac:dyDescent="0.25">
      <c r="A20" s="19" t="s">
        <v>29</v>
      </c>
      <c r="B20" s="18">
        <f t="shared" ref="B20" si="5">SUM(B21:B26)</f>
        <v>734.56848226511943</v>
      </c>
      <c r="C20" s="18">
        <f t="shared" ref="C20:Q20" si="6">SUM(C21:C26)</f>
        <v>780.95150412911687</v>
      </c>
      <c r="D20" s="18">
        <f t="shared" si="6"/>
        <v>798.68436025345522</v>
      </c>
      <c r="E20" s="18">
        <f t="shared" si="6"/>
        <v>867.0881506426324</v>
      </c>
      <c r="F20" s="18">
        <f t="shared" si="6"/>
        <v>972.25436531989783</v>
      </c>
      <c r="G20" s="18">
        <f t="shared" si="6"/>
        <v>1023.6886255825893</v>
      </c>
      <c r="H20" s="18">
        <f t="shared" si="6"/>
        <v>1082.4355767456732</v>
      </c>
      <c r="I20" s="18">
        <f t="shared" si="6"/>
        <v>1181.6059804237268</v>
      </c>
      <c r="J20" s="18">
        <f t="shared" si="6"/>
        <v>1243.3701108735145</v>
      </c>
      <c r="K20" s="18">
        <f t="shared" si="6"/>
        <v>1290.248077914908</v>
      </c>
      <c r="L20" s="18">
        <f t="shared" si="6"/>
        <v>1316.253616986105</v>
      </c>
      <c r="M20" s="18">
        <f t="shared" si="6"/>
        <v>1296.0561586274596</v>
      </c>
      <c r="N20" s="18">
        <f t="shared" si="6"/>
        <v>1231.8595946027999</v>
      </c>
      <c r="O20" s="18">
        <f t="shared" si="6"/>
        <v>1156.7396732866839</v>
      </c>
      <c r="P20" s="18">
        <f t="shared" si="6"/>
        <v>1138.5695721943907</v>
      </c>
      <c r="Q20" s="18">
        <f t="shared" si="6"/>
        <v>1168.2609036034769</v>
      </c>
    </row>
    <row r="21" spans="1:17" ht="11.45" customHeight="1" x14ac:dyDescent="0.25">
      <c r="A21" s="62" t="s">
        <v>59</v>
      </c>
      <c r="B21" s="101">
        <v>594.12893503758016</v>
      </c>
      <c r="C21" s="101">
        <v>632.91409384638132</v>
      </c>
      <c r="D21" s="101">
        <v>661.24062609982707</v>
      </c>
      <c r="E21" s="101">
        <v>731.84535451970214</v>
      </c>
      <c r="F21" s="101">
        <v>827.73705667777506</v>
      </c>
      <c r="G21" s="101">
        <v>896.53216715987617</v>
      </c>
      <c r="H21" s="101">
        <v>959.03249780426268</v>
      </c>
      <c r="I21" s="101">
        <v>1049.3119304933086</v>
      </c>
      <c r="J21" s="101">
        <v>1112.218439835294</v>
      </c>
      <c r="K21" s="101">
        <v>1144.633463595068</v>
      </c>
      <c r="L21" s="101">
        <v>1166.8556171721709</v>
      </c>
      <c r="M21" s="101">
        <v>1152.2460336786726</v>
      </c>
      <c r="N21" s="101">
        <v>1112.3630634426618</v>
      </c>
      <c r="O21" s="101">
        <v>1043.4203137679463</v>
      </c>
      <c r="P21" s="101">
        <v>1020.8948758088794</v>
      </c>
      <c r="Q21" s="101">
        <v>1033.8067745264041</v>
      </c>
    </row>
    <row r="22" spans="1:17" ht="11.45" customHeight="1" x14ac:dyDescent="0.25">
      <c r="A22" s="62" t="s">
        <v>58</v>
      </c>
      <c r="B22" s="101">
        <v>140.43954722753929</v>
      </c>
      <c r="C22" s="101">
        <v>148.03741028273558</v>
      </c>
      <c r="D22" s="101">
        <v>137.44373415362813</v>
      </c>
      <c r="E22" s="101">
        <v>135.24279612293023</v>
      </c>
      <c r="F22" s="101">
        <v>144.51730864212274</v>
      </c>
      <c r="G22" s="101">
        <v>127.15645842271319</v>
      </c>
      <c r="H22" s="101">
        <v>123.40307894141047</v>
      </c>
      <c r="I22" s="101">
        <v>132.2940499304182</v>
      </c>
      <c r="J22" s="101">
        <v>131.1516710382204</v>
      </c>
      <c r="K22" s="101">
        <v>145.61461431983997</v>
      </c>
      <c r="L22" s="101">
        <v>149.39799981393415</v>
      </c>
      <c r="M22" s="101">
        <v>143.81012494878692</v>
      </c>
      <c r="N22" s="101">
        <v>119.49653116013809</v>
      </c>
      <c r="O22" s="101">
        <v>113.31935951873771</v>
      </c>
      <c r="P22" s="101">
        <v>117.67395007628036</v>
      </c>
      <c r="Q22" s="101">
        <v>134.45337583590936</v>
      </c>
    </row>
    <row r="23" spans="1:17" ht="11.45" customHeight="1" x14ac:dyDescent="0.25">
      <c r="A23" s="62" t="s">
        <v>57</v>
      </c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7.4630923096423549E-4</v>
      </c>
      <c r="Q25" s="101">
        <v>7.5324116349670324E-4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288.54120968247486</v>
      </c>
      <c r="C27" s="18">
        <f t="shared" ref="C27:Q27" si="8">SUM(C28:C32)</f>
        <v>295.82581546313958</v>
      </c>
      <c r="D27" s="18">
        <f t="shared" si="8"/>
        <v>287.82789963954235</v>
      </c>
      <c r="E27" s="18">
        <f t="shared" si="8"/>
        <v>304.94606559399222</v>
      </c>
      <c r="F27" s="18">
        <f t="shared" si="8"/>
        <v>322.78741411681455</v>
      </c>
      <c r="G27" s="18">
        <f t="shared" si="8"/>
        <v>295.46342010765505</v>
      </c>
      <c r="H27" s="18">
        <f t="shared" si="8"/>
        <v>301.01393678891361</v>
      </c>
      <c r="I27" s="18">
        <f t="shared" si="8"/>
        <v>313.34244587425167</v>
      </c>
      <c r="J27" s="18">
        <f t="shared" si="8"/>
        <v>293.94411167208676</v>
      </c>
      <c r="K27" s="18">
        <f t="shared" si="8"/>
        <v>299.99724702210824</v>
      </c>
      <c r="L27" s="18">
        <f t="shared" si="8"/>
        <v>296.28756511998483</v>
      </c>
      <c r="M27" s="18">
        <f t="shared" si="8"/>
        <v>292.18632149672635</v>
      </c>
      <c r="N27" s="18">
        <f t="shared" si="8"/>
        <v>263.38043335740724</v>
      </c>
      <c r="O27" s="18">
        <f t="shared" si="8"/>
        <v>237.07415037195662</v>
      </c>
      <c r="P27" s="18">
        <f t="shared" si="8"/>
        <v>239.3386796773685</v>
      </c>
      <c r="Q27" s="18">
        <f t="shared" si="8"/>
        <v>266.50488284441411</v>
      </c>
    </row>
    <row r="28" spans="1:17" ht="11.45" customHeight="1" x14ac:dyDescent="0.25">
      <c r="A28" s="62" t="s">
        <v>59</v>
      </c>
      <c r="B28" s="16">
        <v>2.5307310437084864</v>
      </c>
      <c r="C28" s="16">
        <v>2.5788041747319488</v>
      </c>
      <c r="D28" s="16">
        <v>2.551773699637895</v>
      </c>
      <c r="E28" s="16">
        <v>2.6917108918600152</v>
      </c>
      <c r="F28" s="16">
        <v>2.6993894158211056</v>
      </c>
      <c r="G28" s="16">
        <v>2.7420155386798037</v>
      </c>
      <c r="H28" s="16">
        <v>2.8463154084888762</v>
      </c>
      <c r="I28" s="16">
        <v>2.8345165768913008</v>
      </c>
      <c r="J28" s="16">
        <v>2.8384710102517068</v>
      </c>
      <c r="K28" s="16">
        <v>2.7909367916321774</v>
      </c>
      <c r="L28" s="16">
        <v>2.8373903493161836</v>
      </c>
      <c r="M28" s="16">
        <v>2.8295430135116404</v>
      </c>
      <c r="N28" s="16">
        <v>2.800504623184338</v>
      </c>
      <c r="O28" s="16">
        <v>2.6433970043627788</v>
      </c>
      <c r="P28" s="16">
        <v>0.8873527002618482</v>
      </c>
      <c r="Q28" s="16">
        <v>0.78645892729781453</v>
      </c>
    </row>
    <row r="29" spans="1:17" ht="11.45" customHeight="1" x14ac:dyDescent="0.25">
      <c r="A29" s="62" t="s">
        <v>58</v>
      </c>
      <c r="B29" s="16">
        <v>286.01047863876636</v>
      </c>
      <c r="C29" s="16">
        <v>293.24701128840763</v>
      </c>
      <c r="D29" s="16">
        <v>285.27612593990443</v>
      </c>
      <c r="E29" s="16">
        <v>302.25435470213222</v>
      </c>
      <c r="F29" s="16">
        <v>320.08802470099346</v>
      </c>
      <c r="G29" s="16">
        <v>292.72140456897523</v>
      </c>
      <c r="H29" s="16">
        <v>298.16762138042475</v>
      </c>
      <c r="I29" s="16">
        <v>310.50792929736036</v>
      </c>
      <c r="J29" s="16">
        <v>291.10564066183508</v>
      </c>
      <c r="K29" s="16">
        <v>297.20631023047605</v>
      </c>
      <c r="L29" s="16">
        <v>293.45017477066864</v>
      </c>
      <c r="M29" s="16">
        <v>289.35677848321473</v>
      </c>
      <c r="N29" s="16">
        <v>260.5799287342229</v>
      </c>
      <c r="O29" s="16">
        <v>234.43075336759384</v>
      </c>
      <c r="P29" s="16">
        <v>238.45132697710665</v>
      </c>
      <c r="Q29" s="16">
        <v>265.7184239171163</v>
      </c>
    </row>
    <row r="30" spans="1:17" ht="11.45" customHeight="1" x14ac:dyDescent="0.25">
      <c r="A30" s="62" t="s">
        <v>57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</row>
    <row r="31" spans="1:17" ht="11.45" customHeight="1" x14ac:dyDescent="0.25">
      <c r="A31" s="62" t="s">
        <v>56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707.99758348205853</v>
      </c>
      <c r="C33" s="24">
        <f t="shared" ref="C33:Q33" si="10">C34+C40</f>
        <v>710.69070053941334</v>
      </c>
      <c r="D33" s="24">
        <f t="shared" si="10"/>
        <v>684.16812398563764</v>
      </c>
      <c r="E33" s="24">
        <f t="shared" si="10"/>
        <v>703.8732155301434</v>
      </c>
      <c r="F33" s="24">
        <f t="shared" si="10"/>
        <v>682.97548914939614</v>
      </c>
      <c r="G33" s="24">
        <f t="shared" si="10"/>
        <v>697.93797455995139</v>
      </c>
      <c r="H33" s="24">
        <f t="shared" si="10"/>
        <v>621.99196404481745</v>
      </c>
      <c r="I33" s="24">
        <f t="shared" si="10"/>
        <v>644.0528980484363</v>
      </c>
      <c r="J33" s="24">
        <f t="shared" si="10"/>
        <v>642.9369684220261</v>
      </c>
      <c r="K33" s="24">
        <f t="shared" si="10"/>
        <v>591.38103247482036</v>
      </c>
      <c r="L33" s="24">
        <f t="shared" si="10"/>
        <v>617.40155190812357</v>
      </c>
      <c r="M33" s="24">
        <f t="shared" si="10"/>
        <v>574.91375656175023</v>
      </c>
      <c r="N33" s="24">
        <f t="shared" si="10"/>
        <v>495.57751962086797</v>
      </c>
      <c r="O33" s="24">
        <f t="shared" si="10"/>
        <v>394.0471886851704</v>
      </c>
      <c r="P33" s="24">
        <f t="shared" si="10"/>
        <v>364.74549820859886</v>
      </c>
      <c r="Q33" s="24">
        <f t="shared" si="10"/>
        <v>377.02057991049219</v>
      </c>
    </row>
    <row r="34" spans="1:17" ht="11.45" customHeight="1" x14ac:dyDescent="0.25">
      <c r="A34" s="23" t="s">
        <v>27</v>
      </c>
      <c r="B34" s="102">
        <f t="shared" ref="B34" si="11">SUM(B35:B39)</f>
        <v>463.81390821216979</v>
      </c>
      <c r="C34" s="102">
        <f t="shared" ref="C34:Q34" si="12">SUM(C35:C39)</f>
        <v>467.32862889697049</v>
      </c>
      <c r="D34" s="102">
        <f t="shared" si="12"/>
        <v>456.10862144895236</v>
      </c>
      <c r="E34" s="102">
        <f t="shared" si="12"/>
        <v>458.69688710161449</v>
      </c>
      <c r="F34" s="102">
        <f t="shared" si="12"/>
        <v>465.1386324043371</v>
      </c>
      <c r="G34" s="102">
        <f t="shared" si="12"/>
        <v>444.52494180233782</v>
      </c>
      <c r="H34" s="102">
        <f t="shared" si="12"/>
        <v>413.95457373293164</v>
      </c>
      <c r="I34" s="102">
        <f t="shared" si="12"/>
        <v>422.05936585430578</v>
      </c>
      <c r="J34" s="102">
        <f t="shared" si="12"/>
        <v>415.34021659364004</v>
      </c>
      <c r="K34" s="102">
        <f t="shared" si="12"/>
        <v>409.64418662199932</v>
      </c>
      <c r="L34" s="102">
        <f t="shared" si="12"/>
        <v>412.70838617938358</v>
      </c>
      <c r="M34" s="102">
        <f t="shared" si="12"/>
        <v>402.78289633396082</v>
      </c>
      <c r="N34" s="102">
        <f t="shared" si="12"/>
        <v>354.09425228453318</v>
      </c>
      <c r="O34" s="102">
        <f t="shared" si="12"/>
        <v>306.10128240060516</v>
      </c>
      <c r="P34" s="102">
        <f t="shared" si="12"/>
        <v>288.38412409266198</v>
      </c>
      <c r="Q34" s="102">
        <f t="shared" si="12"/>
        <v>298.35289977391312</v>
      </c>
    </row>
    <row r="35" spans="1:17" ht="11.45" customHeight="1" x14ac:dyDescent="0.25">
      <c r="A35" s="62" t="s">
        <v>59</v>
      </c>
      <c r="B35" s="101">
        <v>19.246787326070002</v>
      </c>
      <c r="C35" s="101">
        <v>20.581838635192486</v>
      </c>
      <c r="D35" s="101">
        <v>20.271476805573865</v>
      </c>
      <c r="E35" s="101">
        <v>23.199933071509658</v>
      </c>
      <c r="F35" s="101">
        <v>19.501573803496132</v>
      </c>
      <c r="G35" s="101">
        <v>15.34088745452477</v>
      </c>
      <c r="H35" s="101">
        <v>14.351111850908625</v>
      </c>
      <c r="I35" s="101">
        <v>12.879671790226517</v>
      </c>
      <c r="J35" s="101">
        <v>14.124729023501631</v>
      </c>
      <c r="K35" s="101">
        <v>12.955740681640389</v>
      </c>
      <c r="L35" s="101">
        <v>12.385632982869286</v>
      </c>
      <c r="M35" s="101">
        <v>12.074672757557757</v>
      </c>
      <c r="N35" s="101">
        <v>11.877490821649333</v>
      </c>
      <c r="O35" s="101">
        <v>10.738571494424962</v>
      </c>
      <c r="P35" s="101">
        <v>10.369199295231194</v>
      </c>
      <c r="Q35" s="101">
        <v>10.295677362981369</v>
      </c>
    </row>
    <row r="36" spans="1:17" ht="11.45" customHeight="1" x14ac:dyDescent="0.25">
      <c r="A36" s="62" t="s">
        <v>58</v>
      </c>
      <c r="B36" s="101">
        <v>444.56712088609981</v>
      </c>
      <c r="C36" s="101">
        <v>446.74679026177802</v>
      </c>
      <c r="D36" s="101">
        <v>435.83714464337851</v>
      </c>
      <c r="E36" s="101">
        <v>435.49695403010486</v>
      </c>
      <c r="F36" s="101">
        <v>445.63705860084099</v>
      </c>
      <c r="G36" s="101">
        <v>429.18405434781306</v>
      </c>
      <c r="H36" s="101">
        <v>399.603461882023</v>
      </c>
      <c r="I36" s="101">
        <v>409.17969406407929</v>
      </c>
      <c r="J36" s="101">
        <v>401.21548757013841</v>
      </c>
      <c r="K36" s="101">
        <v>396.68844594035892</v>
      </c>
      <c r="L36" s="101">
        <v>400.32275319651427</v>
      </c>
      <c r="M36" s="101">
        <v>390.70822357640304</v>
      </c>
      <c r="N36" s="101">
        <v>342.21676146288382</v>
      </c>
      <c r="O36" s="101">
        <v>295.36271090618021</v>
      </c>
      <c r="P36" s="101">
        <v>278.01492479743081</v>
      </c>
      <c r="Q36" s="101">
        <v>288.05722241093173</v>
      </c>
    </row>
    <row r="37" spans="1:17" ht="11.45" customHeight="1" x14ac:dyDescent="0.25">
      <c r="A37" s="62" t="s">
        <v>57</v>
      </c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</row>
    <row r="38" spans="1:17" ht="11.45" customHeight="1" x14ac:dyDescent="0.25">
      <c r="A38" s="62" t="s">
        <v>56</v>
      </c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244.18367526988871</v>
      </c>
      <c r="C40" s="18">
        <f t="shared" ref="C40:Q40" si="14">SUM(C41:C42)</f>
        <v>243.36207164244288</v>
      </c>
      <c r="D40" s="18">
        <f t="shared" si="14"/>
        <v>228.05950253668524</v>
      </c>
      <c r="E40" s="18">
        <f t="shared" si="14"/>
        <v>245.17632842852893</v>
      </c>
      <c r="F40" s="18">
        <f t="shared" si="14"/>
        <v>217.83685674505904</v>
      </c>
      <c r="G40" s="18">
        <f t="shared" si="14"/>
        <v>253.41303275761356</v>
      </c>
      <c r="H40" s="18">
        <f t="shared" si="14"/>
        <v>208.03739031188587</v>
      </c>
      <c r="I40" s="18">
        <f t="shared" si="14"/>
        <v>221.99353219413049</v>
      </c>
      <c r="J40" s="18">
        <f t="shared" si="14"/>
        <v>227.59675182838609</v>
      </c>
      <c r="K40" s="18">
        <f t="shared" si="14"/>
        <v>181.73684585282103</v>
      </c>
      <c r="L40" s="18">
        <f t="shared" si="14"/>
        <v>204.69316572874004</v>
      </c>
      <c r="M40" s="18">
        <f t="shared" si="14"/>
        <v>172.13086022778936</v>
      </c>
      <c r="N40" s="18">
        <f t="shared" si="14"/>
        <v>141.48326733633482</v>
      </c>
      <c r="O40" s="18">
        <f t="shared" si="14"/>
        <v>87.945906284565226</v>
      </c>
      <c r="P40" s="18">
        <f t="shared" si="14"/>
        <v>76.361374115936897</v>
      </c>
      <c r="Q40" s="18">
        <f t="shared" si="14"/>
        <v>78.667680136579094</v>
      </c>
    </row>
    <row r="41" spans="1:17" ht="11.45" customHeight="1" x14ac:dyDescent="0.25">
      <c r="A41" s="17" t="s">
        <v>23</v>
      </c>
      <c r="B41" s="16">
        <v>244.18367526988871</v>
      </c>
      <c r="C41" s="16">
        <v>243.36207164244288</v>
      </c>
      <c r="D41" s="16">
        <v>228.05950253668524</v>
      </c>
      <c r="E41" s="16">
        <v>245.17632842852893</v>
      </c>
      <c r="F41" s="16">
        <v>217.83685674505904</v>
      </c>
      <c r="G41" s="16">
        <v>253.41303275761356</v>
      </c>
      <c r="H41" s="16">
        <v>208.03739031188587</v>
      </c>
      <c r="I41" s="16">
        <v>221.99353219413049</v>
      </c>
      <c r="J41" s="16">
        <v>227.59675182838609</v>
      </c>
      <c r="K41" s="16">
        <v>181.73684585282103</v>
      </c>
      <c r="L41" s="16">
        <v>204.69316572874004</v>
      </c>
      <c r="M41" s="16">
        <v>172.13086022778936</v>
      </c>
      <c r="N41" s="16">
        <v>141.48326733633482</v>
      </c>
      <c r="O41" s="16">
        <v>87.945906284565226</v>
      </c>
      <c r="P41" s="16">
        <v>76.361374115936897</v>
      </c>
      <c r="Q41" s="16">
        <v>78.667680136579094</v>
      </c>
    </row>
    <row r="42" spans="1:17" ht="11.45" customHeight="1" x14ac:dyDescent="0.25">
      <c r="A42" s="15" t="s">
        <v>22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3.0265577260948247</v>
      </c>
      <c r="C47" s="100">
        <f>IF(C4=0,0,C4/TrRoad_ene!C4)</f>
        <v>3.0243427472324731</v>
      </c>
      <c r="D47" s="100">
        <f>IF(D4=0,0,D4/TrRoad_ene!D4)</f>
        <v>3.0204621753307586</v>
      </c>
      <c r="E47" s="100">
        <f>IF(E4=0,0,E4/TrRoad_ene!E4)</f>
        <v>3.0169590835729592</v>
      </c>
      <c r="F47" s="100">
        <f>IF(F4=0,0,F4/TrRoad_ene!F4)</f>
        <v>3.0118321945700406</v>
      </c>
      <c r="G47" s="100">
        <f>IF(G4=0,0,G4/TrRoad_ene!G4)</f>
        <v>3.007102023304125</v>
      </c>
      <c r="H47" s="100">
        <f>IF(H4=0,0,H4/TrRoad_ene!H4)</f>
        <v>3.0004347640153828</v>
      </c>
      <c r="I47" s="100">
        <f>IF(I4=0,0,I4/TrRoad_ene!I4)</f>
        <v>2.9945209121216849</v>
      </c>
      <c r="J47" s="100">
        <f>IF(J4=0,0,J4/TrRoad_ene!J4)</f>
        <v>2.9379148735300578</v>
      </c>
      <c r="K47" s="100">
        <f>IF(K4=0,0,K4/TrRoad_ene!K4)</f>
        <v>2.9316016851323172</v>
      </c>
      <c r="L47" s="100">
        <f>IF(L4=0,0,L4/TrRoad_ene!L4)</f>
        <v>2.9331296668904159</v>
      </c>
      <c r="M47" s="100">
        <f>IF(M4=0,0,M4/TrRoad_ene!M4)</f>
        <v>2.9261055410659598</v>
      </c>
      <c r="N47" s="100">
        <f>IF(N4=0,0,N4/TrRoad_ene!N4)</f>
        <v>2.9156760223175131</v>
      </c>
      <c r="O47" s="100">
        <f>IF(O4=0,0,O4/TrRoad_ene!O4)</f>
        <v>2.9074493635747705</v>
      </c>
      <c r="P47" s="100">
        <f>IF(P4=0,0,P4/TrRoad_ene!P4)</f>
        <v>2.93107782581535</v>
      </c>
      <c r="Q47" s="100">
        <f>IF(Q4=0,0,Q4/TrRoad_ene!Q4)</f>
        <v>2.9357878029941227</v>
      </c>
    </row>
    <row r="48" spans="1:17" ht="11.45" customHeight="1" x14ac:dyDescent="0.25">
      <c r="A48" s="95" t="s">
        <v>166</v>
      </c>
      <c r="B48" s="20">
        <f>IF(B7=0,0,(B7+B12)/(TrRoad_ene!B7+TrRoad_ene!B12))</f>
        <v>2.9014524000000002</v>
      </c>
      <c r="C48" s="20">
        <f>IF(C7=0,0,(C7+C12)/(TrRoad_ene!C7+TrRoad_ene!C12))</f>
        <v>2.9014524000000002</v>
      </c>
      <c r="D48" s="20">
        <f>IF(D7=0,0,(D7+D12)/(TrRoad_ene!D7+TrRoad_ene!D12))</f>
        <v>2.9014524000000002</v>
      </c>
      <c r="E48" s="20">
        <f>IF(E7=0,0,(E7+E12)/(TrRoad_ene!E7+TrRoad_ene!E12))</f>
        <v>2.9014524000000002</v>
      </c>
      <c r="F48" s="20">
        <f>IF(F7=0,0,(F7+F12)/(TrRoad_ene!F7+TrRoad_ene!F12))</f>
        <v>2.9014524000000002</v>
      </c>
      <c r="G48" s="20">
        <f>IF(G7=0,0,(G7+G12)/(TrRoad_ene!G7+TrRoad_ene!G12))</f>
        <v>2.9014524000000002</v>
      </c>
      <c r="H48" s="20">
        <f>IF(H7=0,0,(H7+H12)/(TrRoad_ene!H7+TrRoad_ene!H12))</f>
        <v>2.9014524000000002</v>
      </c>
      <c r="I48" s="20">
        <f>IF(I7=0,0,(I7+I12)/(TrRoad_ene!I7+TrRoad_ene!I12))</f>
        <v>2.9014524000000002</v>
      </c>
      <c r="J48" s="20">
        <f>IF(J7=0,0,(J7+J12)/(TrRoad_ene!J7+TrRoad_ene!J12))</f>
        <v>2.9014524000000002</v>
      </c>
      <c r="K48" s="20">
        <f>IF(K7=0,0,(K7+K12)/(TrRoad_ene!K7+TrRoad_ene!K12))</f>
        <v>2.9014524000000002</v>
      </c>
      <c r="L48" s="20">
        <f>IF(L7=0,0,(L7+L12)/(TrRoad_ene!L7+TrRoad_ene!L12))</f>
        <v>2.9014524000000002</v>
      </c>
      <c r="M48" s="20">
        <f>IF(M7=0,0,(M7+M12)/(TrRoad_ene!M7+TrRoad_ene!M12))</f>
        <v>2.9014524000000002</v>
      </c>
      <c r="N48" s="20">
        <f>IF(N7=0,0,(N7+N12)/(TrRoad_ene!N7+TrRoad_ene!N12))</f>
        <v>2.9014524000000002</v>
      </c>
      <c r="O48" s="20">
        <f>IF(O7=0,0,(O7+O12)/(TrRoad_ene!O7+TrRoad_ene!O12))</f>
        <v>2.9014524000000002</v>
      </c>
      <c r="P48" s="20">
        <f>IF(P7=0,0,(P7+P12)/(TrRoad_ene!P7+TrRoad_ene!P12))</f>
        <v>2.9014524000000002</v>
      </c>
      <c r="Q48" s="20">
        <f>IF(Q7=0,0,(Q7+Q12)/(TrRoad_ene!Q7+TrRoad_ene!Q12))</f>
        <v>2.9014524000000002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3.1024188000000001</v>
      </c>
      <c r="C49" s="20">
        <f>IF(C8=0,0,(C8+C13+C14)/(TrRoad_ene!C8+TrRoad_ene!C13+TrRoad_ene!C14))</f>
        <v>3.1024188000000001</v>
      </c>
      <c r="D49" s="20">
        <f>IF(D8=0,0,(D8+D13+D14)/(TrRoad_ene!D8+TrRoad_ene!D13+TrRoad_ene!D14))</f>
        <v>3.1024188000000006</v>
      </c>
      <c r="E49" s="20">
        <f>IF(E8=0,0,(E8+E13+E14)/(TrRoad_ene!E8+TrRoad_ene!E13+TrRoad_ene!E14))</f>
        <v>3.1024188000000006</v>
      </c>
      <c r="F49" s="20">
        <f>IF(F8=0,0,(F8+F13+F14)/(TrRoad_ene!F8+TrRoad_ene!F13+TrRoad_ene!F14))</f>
        <v>3.1024188000000006</v>
      </c>
      <c r="G49" s="20">
        <f>IF(G8=0,0,(G8+G13+G14)/(TrRoad_ene!G8+TrRoad_ene!G13+TrRoad_ene!G14))</f>
        <v>3.1024188000000006</v>
      </c>
      <c r="H49" s="20">
        <f>IF(H8=0,0,(H8+H13+H14)/(TrRoad_ene!H8+TrRoad_ene!H13+TrRoad_ene!H14))</f>
        <v>3.1024188000000001</v>
      </c>
      <c r="I49" s="20">
        <f>IF(I8=0,0,(I8+I13+I14)/(TrRoad_ene!I8+TrRoad_ene!I13+TrRoad_ene!I14))</f>
        <v>3.0943934993819804</v>
      </c>
      <c r="J49" s="20">
        <f>IF(J8=0,0,(J8+J13+J14)/(TrRoad_ene!J8+TrRoad_ene!J13+TrRoad_ene!J14))</f>
        <v>2.9788065029549449</v>
      </c>
      <c r="K49" s="20">
        <f>IF(K8=0,0,(K8+K13+K14)/(TrRoad_ene!K8+TrRoad_ene!K13+TrRoad_ene!K14))</f>
        <v>2.967219939650942</v>
      </c>
      <c r="L49" s="20">
        <f>IF(L8=0,0,(L8+L13+L14)/(TrRoad_ene!L8+TrRoad_ene!L13+TrRoad_ene!L14))</f>
        <v>2.970302098090857</v>
      </c>
      <c r="M49" s="20">
        <f>IF(M8=0,0,(M8+M13+M14)/(TrRoad_ene!M8+TrRoad_ene!M13+TrRoad_ene!M14))</f>
        <v>2.9560391500862222</v>
      </c>
      <c r="N49" s="20">
        <f>IF(N8=0,0,(N8+N13+N14)/(TrRoad_ene!N8+TrRoad_ene!N13+TrRoad_ene!N14))</f>
        <v>2.9348439126720605</v>
      </c>
      <c r="O49" s="20">
        <f>IF(O8=0,0,(O8+O13+O14)/(TrRoad_ene!O8+TrRoad_ene!O13+TrRoad_ene!O14))</f>
        <v>2.9164777603903302</v>
      </c>
      <c r="P49" s="20">
        <f>IF(P8=0,0,(P8+P13+P14)/(TrRoad_ene!P8+TrRoad_ene!P13+TrRoad_ene!P14))</f>
        <v>2.976089287218421</v>
      </c>
      <c r="Q49" s="20">
        <f>IF(Q8=0,0,(Q8+Q13+Q14)/(TrRoad_ene!Q8+TrRoad_ene!Q13+TrRoad_ene!Q14))</f>
        <v>2.9849632744959678</v>
      </c>
    </row>
    <row r="50" spans="1:17" ht="11.45" customHeight="1" x14ac:dyDescent="0.25">
      <c r="A50" s="95" t="s">
        <v>26</v>
      </c>
      <c r="B50" s="20">
        <f>IF(B6=0,0,B6/TrRoad_ene!B6)</f>
        <v>0</v>
      </c>
      <c r="C50" s="20">
        <f>IF(C6=0,0,C6/TrRoad_ene!C6)</f>
        <v>0</v>
      </c>
      <c r="D50" s="20">
        <f>IF(D6=0,0,D6/TrRoad_ene!D6)</f>
        <v>0</v>
      </c>
      <c r="E50" s="20">
        <f>IF(E6=0,0,E6/TrRoad_ene!E6)</f>
        <v>0</v>
      </c>
      <c r="F50" s="20">
        <f>IF(F6=0,0,F6/TrRoad_ene!F6)</f>
        <v>0</v>
      </c>
      <c r="G50" s="20">
        <f>IF(G6=0,0,G6/TrRoad_ene!G6)</f>
        <v>0</v>
      </c>
      <c r="H50" s="20">
        <f>IF(H6=0,0,H6/TrRoad_ene!H6)</f>
        <v>0</v>
      </c>
      <c r="I50" s="20">
        <f>IF(I6=0,0,I6/TrRoad_ene!I6)</f>
        <v>0</v>
      </c>
      <c r="J50" s="20">
        <f>IF(J6=0,0,J6/TrRoad_ene!J6)</f>
        <v>0</v>
      </c>
      <c r="K50" s="20">
        <f>IF(K6=0,0,K6/TrRoad_ene!K6)</f>
        <v>0</v>
      </c>
      <c r="L50" s="20">
        <f>IF(L6=0,0,L6/TrRoad_ene!L6)</f>
        <v>0</v>
      </c>
      <c r="M50" s="20">
        <f>IF(M6=0,0,M6/TrRoad_ene!M6)</f>
        <v>0</v>
      </c>
      <c r="N50" s="20">
        <f>IF(N6=0,0,N6/TrRoad_ene!N6)</f>
        <v>0</v>
      </c>
      <c r="O50" s="20">
        <f>IF(O6=0,0,O6/TrRoad_ene!O6)</f>
        <v>0</v>
      </c>
      <c r="P50" s="20">
        <f>IF(P6=0,0,P6/TrRoad_ene!P6)</f>
        <v>0</v>
      </c>
      <c r="Q50" s="20">
        <f>IF(Q6=0,0,Q6/TrRoad_ene!Q6)</f>
        <v>0</v>
      </c>
    </row>
    <row r="51" spans="1:17" ht="11.45" customHeight="1" x14ac:dyDescent="0.25">
      <c r="A51" s="95" t="s">
        <v>167</v>
      </c>
      <c r="B51" s="20">
        <f>IF(B9=0,0,(B9+B11)/(TrRoad_ene!B9+TrRoad_ene!B11))</f>
        <v>0</v>
      </c>
      <c r="C51" s="20">
        <f>IF(C9=0,0,(C9+C11)/(TrRoad_ene!C9+TrRoad_ene!C11))</f>
        <v>0</v>
      </c>
      <c r="D51" s="20">
        <f>IF(D9=0,0,(D9+D11)/(TrRoad_ene!D9+TrRoad_ene!D11))</f>
        <v>0</v>
      </c>
      <c r="E51" s="20">
        <f>IF(E9=0,0,(E9+E11)/(TrRoad_ene!E9+TrRoad_ene!E11))</f>
        <v>0</v>
      </c>
      <c r="F51" s="20">
        <f>IF(F9=0,0,(F9+F11)/(TrRoad_ene!F9+TrRoad_ene!F11))</f>
        <v>0</v>
      </c>
      <c r="G51" s="20">
        <f>IF(G9=0,0,(G9+G11)/(TrRoad_ene!G9+TrRoad_ene!G11))</f>
        <v>0</v>
      </c>
      <c r="H51" s="20">
        <f>IF(H9=0,0,(H9+H11)/(TrRoad_ene!H9+TrRoad_ene!H11))</f>
        <v>0</v>
      </c>
      <c r="I51" s="20">
        <f>IF(I9=0,0,(I9+I11)/(TrRoad_ene!I9+TrRoad_ene!I11))</f>
        <v>0</v>
      </c>
      <c r="J51" s="20">
        <f>IF(J9=0,0,(J9+J11)/(TrRoad_ene!J9+TrRoad_ene!J11))</f>
        <v>0</v>
      </c>
      <c r="K51" s="20">
        <f>IF(K9=0,0,(K9+K11)/(TrRoad_ene!K9+TrRoad_ene!K11))</f>
        <v>0</v>
      </c>
      <c r="L51" s="20">
        <f>IF(L9=0,0,(L9+L11)/(TrRoad_ene!L9+TrRoad_ene!L11))</f>
        <v>0</v>
      </c>
      <c r="M51" s="20">
        <f>IF(M9=0,0,(M9+M11)/(TrRoad_ene!M9+TrRoad_ene!M11))</f>
        <v>0</v>
      </c>
      <c r="N51" s="20">
        <f>IF(N9=0,0,(N9+N11)/(TrRoad_ene!N9+TrRoad_ene!N11))</f>
        <v>0</v>
      </c>
      <c r="O51" s="20">
        <f>IF(O9=0,0,(O9+O11)/(TrRoad_ene!O9+TrRoad_ene!O11))</f>
        <v>0</v>
      </c>
      <c r="P51" s="20">
        <f>IF(P9=0,0,(P9+P11)/(TrRoad_ene!P9+TrRoad_ene!P11))</f>
        <v>0</v>
      </c>
      <c r="Q51" s="20">
        <f>IF(Q9=0,0,(Q9+Q11)/(TrRoad_ene!Q9+TrRoad_ene!Q11))</f>
        <v>0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358.09212976878757</v>
      </c>
      <c r="C54" s="68">
        <f>IF(TrRoad_act!C30=0,"",C17/TrRoad_act!C30*1000
)</f>
        <v>356.22262054048542</v>
      </c>
      <c r="D54" s="68">
        <f>IF(TrRoad_act!D30=0,"",D17/TrRoad_act!D30*1000
)</f>
        <v>343.93732525331933</v>
      </c>
      <c r="E54" s="68">
        <f>IF(TrRoad_act!E30=0,"",E17/TrRoad_act!E30*1000
)</f>
        <v>351.59302758255546</v>
      </c>
      <c r="F54" s="68">
        <f>IF(TrRoad_act!F30=0,"",F17/TrRoad_act!F30*1000
)</f>
        <v>357.98233497282479</v>
      </c>
      <c r="G54" s="68">
        <f>IF(TrRoad_act!G30=0,"",G17/TrRoad_act!G30*1000
)</f>
        <v>345.00519168111799</v>
      </c>
      <c r="H54" s="68">
        <f>IF(TrRoad_act!H30=0,"",H17/TrRoad_act!H30*1000
)</f>
        <v>340.86771955098897</v>
      </c>
      <c r="I54" s="68">
        <f>IF(TrRoad_act!I30=0,"",I17/TrRoad_act!I30*1000
)</f>
        <v>341.52518467384164</v>
      </c>
      <c r="J54" s="68">
        <f>IF(TrRoad_act!J30=0,"",J17/TrRoad_act!J30*1000
)</f>
        <v>324.63349037694871</v>
      </c>
      <c r="K54" s="68">
        <f>IF(TrRoad_act!K30=0,"",K17/TrRoad_act!K30*1000
)</f>
        <v>324.39907990719769</v>
      </c>
      <c r="L54" s="68">
        <f>IF(TrRoad_act!L30=0,"",L17/TrRoad_act!L30*1000
)</f>
        <v>325.23562223640306</v>
      </c>
      <c r="M54" s="68">
        <f>IF(TrRoad_act!M30=0,"",M17/TrRoad_act!M30*1000
)</f>
        <v>313.14075531215877</v>
      </c>
      <c r="N54" s="68">
        <f>IF(TrRoad_act!N30=0,"",N17/TrRoad_act!N30*1000
)</f>
        <v>291.50750438813236</v>
      </c>
      <c r="O54" s="68">
        <f>IF(TrRoad_act!O30=0,"",O17/TrRoad_act!O30*1000
)</f>
        <v>267.49383030893614</v>
      </c>
      <c r="P54" s="68">
        <f>IF(TrRoad_act!P30=0,"",P17/TrRoad_act!P30*1000
)</f>
        <v>262.86246939929782</v>
      </c>
      <c r="Q54" s="68">
        <f>IF(TrRoad_act!Q30=0,"",Q17/TrRoad_act!Q30*1000
)</f>
        <v>269.5891617028276</v>
      </c>
    </row>
    <row r="55" spans="1:17" ht="11.45" customHeight="1" x14ac:dyDescent="0.25">
      <c r="A55" s="25" t="s">
        <v>39</v>
      </c>
      <c r="B55" s="79">
        <f>IF(TrRoad_act!B31=0,"",B18/TrRoad_act!B31*1000
)</f>
        <v>315.36909686550808</v>
      </c>
      <c r="C55" s="79">
        <f>IF(TrRoad_act!C31=0,"",C18/TrRoad_act!C31*1000
)</f>
        <v>317.28415030499235</v>
      </c>
      <c r="D55" s="79">
        <f>IF(TrRoad_act!D31=0,"",D18/TrRoad_act!D31*1000
)</f>
        <v>313.4394620191544</v>
      </c>
      <c r="E55" s="79">
        <f>IF(TrRoad_act!E31=0,"",E18/TrRoad_act!E31*1000
)</f>
        <v>323.71787673413502</v>
      </c>
      <c r="F55" s="79">
        <f>IF(TrRoad_act!F31=0,"",F18/TrRoad_act!F31*1000
)</f>
        <v>327.29821942692934</v>
      </c>
      <c r="G55" s="79">
        <f>IF(TrRoad_act!G31=0,"",G18/TrRoad_act!G31*1000
)</f>
        <v>317.7934880329716</v>
      </c>
      <c r="H55" s="79">
        <f>IF(TrRoad_act!H31=0,"",H18/TrRoad_act!H31*1000
)</f>
        <v>319.42676336457271</v>
      </c>
      <c r="I55" s="79">
        <f>IF(TrRoad_act!I31=0,"",I18/TrRoad_act!I31*1000
)</f>
        <v>316.85423869019667</v>
      </c>
      <c r="J55" s="79">
        <f>IF(TrRoad_act!J31=0,"",J18/TrRoad_act!J31*1000
)</f>
        <v>303.9306868541895</v>
      </c>
      <c r="K55" s="79">
        <f>IF(TrRoad_act!K31=0,"",K18/TrRoad_act!K31*1000
)</f>
        <v>304.33674533746267</v>
      </c>
      <c r="L55" s="79">
        <f>IF(TrRoad_act!L31=0,"",L18/TrRoad_act!L31*1000
)</f>
        <v>302.19477271895806</v>
      </c>
      <c r="M55" s="79">
        <f>IF(TrRoad_act!M31=0,"",M18/TrRoad_act!M31*1000
)</f>
        <v>294.69659630825771</v>
      </c>
      <c r="N55" s="79">
        <f>IF(TrRoad_act!N31=0,"",N18/TrRoad_act!N31*1000
)</f>
        <v>281.90826777045049</v>
      </c>
      <c r="O55" s="79">
        <f>IF(TrRoad_act!O31=0,"",O18/TrRoad_act!O31*1000
)</f>
        <v>265.07990327576692</v>
      </c>
      <c r="P55" s="79">
        <f>IF(TrRoad_act!P31=0,"",P18/TrRoad_act!P31*1000
)</f>
        <v>260.77548334384159</v>
      </c>
      <c r="Q55" s="79">
        <f>IF(TrRoad_act!Q31=0,"",Q18/TrRoad_act!Q31*1000
)</f>
        <v>266.10052555460118</v>
      </c>
    </row>
    <row r="56" spans="1:17" ht="11.45" customHeight="1" x14ac:dyDescent="0.25">
      <c r="A56" s="23" t="s">
        <v>30</v>
      </c>
      <c r="B56" s="78">
        <f>IF(TrRoad_act!B32=0,"",B19/TrRoad_act!B32*1000
)</f>
        <v>128.14229489855001</v>
      </c>
      <c r="C56" s="78">
        <f>IF(TrRoad_act!C32=0,"",C19/TrRoad_act!C32*1000
)</f>
        <v>127.40007044965787</v>
      </c>
      <c r="D56" s="78">
        <f>IF(TrRoad_act!D32=0,"",D19/TrRoad_act!D32*1000
)</f>
        <v>126.8129620461395</v>
      </c>
      <c r="E56" s="78">
        <f>IF(TrRoad_act!E32=0,"",E19/TrRoad_act!E32*1000
)</f>
        <v>126.52924061915068</v>
      </c>
      <c r="F56" s="78">
        <f>IF(TrRoad_act!F32=0,"",F19/TrRoad_act!F32*1000
)</f>
        <v>126.02490558305068</v>
      </c>
      <c r="G56" s="78">
        <f>IF(TrRoad_act!G32=0,"",G19/TrRoad_act!G32*1000
)</f>
        <v>125.34162760418188</v>
      </c>
      <c r="H56" s="78">
        <f>IF(TrRoad_act!H32=0,"",H19/TrRoad_act!H32*1000
)</f>
        <v>124.55328026080539</v>
      </c>
      <c r="I56" s="78">
        <f>IF(TrRoad_act!I32=0,"",I19/TrRoad_act!I32*1000
)</f>
        <v>123.63002511816825</v>
      </c>
      <c r="J56" s="78">
        <f>IF(TrRoad_act!J32=0,"",J19/TrRoad_act!J32*1000
)</f>
        <v>122.52211188178494</v>
      </c>
      <c r="K56" s="78">
        <f>IF(TrRoad_act!K32=0,"",K19/TrRoad_act!K32*1000
)</f>
        <v>121.36624068409073</v>
      </c>
      <c r="L56" s="78">
        <f>IF(TrRoad_act!L32=0,"",L19/TrRoad_act!L32*1000
)</f>
        <v>119.79728823394478</v>
      </c>
      <c r="M56" s="78">
        <f>IF(TrRoad_act!M32=0,"",M19/TrRoad_act!M32*1000
)</f>
        <v>118.42597642661154</v>
      </c>
      <c r="N56" s="78">
        <f>IF(TrRoad_act!N32=0,"",N19/TrRoad_act!N32*1000
)</f>
        <v>117.97848088532483</v>
      </c>
      <c r="O56" s="78">
        <f>IF(TrRoad_act!O32=0,"",O19/TrRoad_act!O32*1000
)</f>
        <v>116.96140489397376</v>
      </c>
      <c r="P56" s="78">
        <f>IF(TrRoad_act!P32=0,"",P19/TrRoad_act!P32*1000
)</f>
        <v>116.16462065749174</v>
      </c>
      <c r="Q56" s="78">
        <f>IF(TrRoad_act!Q32=0,"",Q19/TrRoad_act!Q32*1000
)</f>
        <v>114.50966253412072</v>
      </c>
    </row>
    <row r="57" spans="1:17" ht="11.45" customHeight="1" x14ac:dyDescent="0.25">
      <c r="A57" s="19" t="s">
        <v>29</v>
      </c>
      <c r="B57" s="76">
        <f>IF(TrRoad_act!B33=0,"",B20/TrRoad_act!B33*1000
)</f>
        <v>242.27328447484274</v>
      </c>
      <c r="C57" s="76">
        <f>IF(TrRoad_act!C33=0,"",C20/TrRoad_act!C33*1000
)</f>
        <v>245.7841788596192</v>
      </c>
      <c r="D57" s="76">
        <f>IF(TrRoad_act!D33=0,"",D20/TrRoad_act!D33*1000
)</f>
        <v>245.95094442062438</v>
      </c>
      <c r="E57" s="76">
        <f>IF(TrRoad_act!E33=0,"",E20/TrRoad_act!E33*1000
)</f>
        <v>255.84149887163022</v>
      </c>
      <c r="F57" s="76">
        <f>IF(TrRoad_act!F33=0,"",F20/TrRoad_act!F33*1000
)</f>
        <v>260.66362255510353</v>
      </c>
      <c r="G57" s="76">
        <f>IF(TrRoad_act!G33=0,"",G20/TrRoad_act!G33*1000
)</f>
        <v>260.85755709846904</v>
      </c>
      <c r="H57" s="76">
        <f>IF(TrRoad_act!H33=0,"",H20/TrRoad_act!H33*1000
)</f>
        <v>263.87100065193601</v>
      </c>
      <c r="I57" s="76">
        <f>IF(TrRoad_act!I33=0,"",I20/TrRoad_act!I33*1000
)</f>
        <v>263.33760240345032</v>
      </c>
      <c r="J57" s="76">
        <f>IF(TrRoad_act!J33=0,"",J20/TrRoad_act!J33*1000
)</f>
        <v>257.70622069900918</v>
      </c>
      <c r="K57" s="76">
        <f>IF(TrRoad_act!K33=0,"",K20/TrRoad_act!K33*1000
)</f>
        <v>258.08435081458748</v>
      </c>
      <c r="L57" s="76">
        <f>IF(TrRoad_act!L33=0,"",L20/TrRoad_act!L33*1000
)</f>
        <v>257.46070407712466</v>
      </c>
      <c r="M57" s="76">
        <f>IF(TrRoad_act!M33=0,"",M20/TrRoad_act!M33*1000
)</f>
        <v>250.92188535815046</v>
      </c>
      <c r="N57" s="76">
        <f>IF(TrRoad_act!N33=0,"",N20/TrRoad_act!N33*1000
)</f>
        <v>242.61354101603396</v>
      </c>
      <c r="O57" s="76">
        <f>IF(TrRoad_act!O33=0,"",O20/TrRoad_act!O33*1000
)</f>
        <v>229.57973894781503</v>
      </c>
      <c r="P57" s="76">
        <f>IF(TrRoad_act!P33=0,"",P20/TrRoad_act!P33*1000
)</f>
        <v>224.8081858085304</v>
      </c>
      <c r="Q57" s="76">
        <f>IF(TrRoad_act!Q33=0,"",Q20/TrRoad_act!Q33*1000
)</f>
        <v>226.24318329627033</v>
      </c>
    </row>
    <row r="58" spans="1:17" ht="11.45" customHeight="1" x14ac:dyDescent="0.25">
      <c r="A58" s="62" t="s">
        <v>59</v>
      </c>
      <c r="B58" s="77">
        <f>IF(TrRoad_act!B34=0,"",B21/TrRoad_act!B34*1000
)</f>
        <v>236.3171749018216</v>
      </c>
      <c r="C58" s="77">
        <f>IF(TrRoad_act!C34=0,"",C21/TrRoad_act!C34*1000
)</f>
        <v>241.651808699052</v>
      </c>
      <c r="D58" s="77">
        <f>IF(TrRoad_act!D34=0,"",D21/TrRoad_act!D34*1000
)</f>
        <v>245.26331311756579</v>
      </c>
      <c r="E58" s="77">
        <f>IF(TrRoad_act!E34=0,"",E21/TrRoad_act!E34*1000
)</f>
        <v>257.33714446278026</v>
      </c>
      <c r="F58" s="77">
        <f>IF(TrRoad_act!F34=0,"",F21/TrRoad_act!F34*1000
)</f>
        <v>259.25071380126269</v>
      </c>
      <c r="G58" s="77">
        <f>IF(TrRoad_act!G34=0,"",G21/TrRoad_act!G34*1000
)</f>
        <v>263.29229701876966</v>
      </c>
      <c r="H58" s="77">
        <f>IF(TrRoad_act!H34=0,"",H21/TrRoad_act!H34*1000
)</f>
        <v>266.40028658420442</v>
      </c>
      <c r="I58" s="77">
        <f>IF(TrRoad_act!I34=0,"",I21/TrRoad_act!I34*1000
)</f>
        <v>264.86200283030303</v>
      </c>
      <c r="J58" s="77">
        <f>IF(TrRoad_act!J34=0,"",J21/TrRoad_act!J34*1000
)</f>
        <v>261.07890587675809</v>
      </c>
      <c r="K58" s="77">
        <f>IF(TrRoad_act!K34=0,"",K21/TrRoad_act!K34*1000
)</f>
        <v>259.81096580820088</v>
      </c>
      <c r="L58" s="77">
        <f>IF(TrRoad_act!L34=0,"",L21/TrRoad_act!L34*1000
)</f>
        <v>259.04861669559864</v>
      </c>
      <c r="M58" s="77">
        <f>IF(TrRoad_act!M34=0,"",M21/TrRoad_act!M34*1000
)</f>
        <v>252.80850827450951</v>
      </c>
      <c r="N58" s="77">
        <f>IF(TrRoad_act!N34=0,"",N21/TrRoad_act!N34*1000
)</f>
        <v>246.79320415551686</v>
      </c>
      <c r="O58" s="77">
        <f>IF(TrRoad_act!O34=0,"",O21/TrRoad_act!O34*1000
)</f>
        <v>232.64117890569145</v>
      </c>
      <c r="P58" s="77">
        <f>IF(TrRoad_act!P34=0,"",P21/TrRoad_act!P34*1000
)</f>
        <v>227.66041499231756</v>
      </c>
      <c r="Q58" s="77">
        <f>IF(TrRoad_act!Q34=0,"",Q21/TrRoad_act!Q34*1000
)</f>
        <v>228.58731562580746</v>
      </c>
    </row>
    <row r="59" spans="1:17" ht="11.45" customHeight="1" x14ac:dyDescent="0.25">
      <c r="A59" s="62" t="s">
        <v>58</v>
      </c>
      <c r="B59" s="77">
        <f>IF(TrRoad_act!B35=0,"",B22/TrRoad_act!B35*1000
)</f>
        <v>271.1887616530783</v>
      </c>
      <c r="C59" s="77">
        <f>IF(TrRoad_act!C35=0,"",C22/TrRoad_act!C35*1000
)</f>
        <v>265.17109041197597</v>
      </c>
      <c r="D59" s="77">
        <f>IF(TrRoad_act!D35=0,"",D22/TrRoad_act!D35*1000
)</f>
        <v>249.31376650404349</v>
      </c>
      <c r="E59" s="77">
        <f>IF(TrRoad_act!E35=0,"",E22/TrRoad_act!E35*1000
)</f>
        <v>248.04043417328253</v>
      </c>
      <c r="F59" s="77">
        <f>IF(TrRoad_act!F35=0,"",F22/TrRoad_act!F35*1000
)</f>
        <v>269.0624723997073</v>
      </c>
      <c r="G59" s="77">
        <f>IF(TrRoad_act!G35=0,"",G22/TrRoad_act!G35*1000
)</f>
        <v>244.89088187709407</v>
      </c>
      <c r="H59" s="77">
        <f>IF(TrRoad_act!H35=0,"",H22/TrRoad_act!H35*1000
)</f>
        <v>245.73904161156634</v>
      </c>
      <c r="I59" s="77">
        <f>IF(TrRoad_act!I35=0,"",I22/TrRoad_act!I35*1000
)</f>
        <v>251.84098417655997</v>
      </c>
      <c r="J59" s="77">
        <f>IF(TrRoad_act!J35=0,"",J22/TrRoad_act!J35*1000
)</f>
        <v>232.26150944682826</v>
      </c>
      <c r="K59" s="77">
        <f>IF(TrRoad_act!K35=0,"",K22/TrRoad_act!K35*1000
)</f>
        <v>245.27147694258159</v>
      </c>
      <c r="L59" s="77">
        <f>IF(TrRoad_act!L35=0,"",L22/TrRoad_act!L35*1000
)</f>
        <v>245.69768697265062</v>
      </c>
      <c r="M59" s="77">
        <f>IF(TrRoad_act!M35=0,"",M22/TrRoad_act!M35*1000
)</f>
        <v>236.76503182755593</v>
      </c>
      <c r="N59" s="77">
        <f>IF(TrRoad_act!N35=0,"",N22/TrRoad_act!N35*1000
)</f>
        <v>209.57381975658782</v>
      </c>
      <c r="O59" s="77">
        <f>IF(TrRoad_act!O35=0,"",O22/TrRoad_act!O35*1000
)</f>
        <v>204.79205642493932</v>
      </c>
      <c r="P59" s="77">
        <f>IF(TrRoad_act!P35=0,"",P22/TrRoad_act!P35*1000
)</f>
        <v>202.82789310645416</v>
      </c>
      <c r="Q59" s="77">
        <f>IF(TrRoad_act!Q35=0,"",Q22/TrRoad_act!Q35*1000
)</f>
        <v>209.79157762700802</v>
      </c>
    </row>
    <row r="60" spans="1:17" ht="11.45" customHeight="1" x14ac:dyDescent="0.25">
      <c r="A60" s="62" t="s">
        <v>57</v>
      </c>
      <c r="B60" s="77" t="str">
        <f>IF(TrRoad_act!B36=0,"",B23/TrRoad_act!B36*1000
)</f>
        <v/>
      </c>
      <c r="C60" s="77" t="str">
        <f>IF(TrRoad_act!C36=0,"",C23/TrRoad_act!C36*1000
)</f>
        <v/>
      </c>
      <c r="D60" s="77" t="str">
        <f>IF(TrRoad_act!D36=0,"",D23/TrRoad_act!D36*1000
)</f>
        <v/>
      </c>
      <c r="E60" s="77" t="str">
        <f>IF(TrRoad_act!E36=0,"",E23/TrRoad_act!E36*1000
)</f>
        <v/>
      </c>
      <c r="F60" s="77" t="str">
        <f>IF(TrRoad_act!F36=0,"",F23/TrRoad_act!F36*1000
)</f>
        <v/>
      </c>
      <c r="G60" s="77" t="str">
        <f>IF(TrRoad_act!G36=0,"",G23/TrRoad_act!G36*1000
)</f>
        <v/>
      </c>
      <c r="H60" s="77" t="str">
        <f>IF(TrRoad_act!H36=0,"",H23/TrRoad_act!H36*1000
)</f>
        <v/>
      </c>
      <c r="I60" s="77" t="str">
        <f>IF(TrRoad_act!I36=0,"",I23/TrRoad_act!I36*1000
)</f>
        <v/>
      </c>
      <c r="J60" s="77" t="str">
        <f>IF(TrRoad_act!J36=0,"",J23/TrRoad_act!J36*1000
)</f>
        <v/>
      </c>
      <c r="K60" s="77" t="str">
        <f>IF(TrRoad_act!K36=0,"",K23/TrRoad_act!K36*1000
)</f>
        <v/>
      </c>
      <c r="L60" s="77" t="str">
        <f>IF(TrRoad_act!L36=0,"",L23/TrRoad_act!L36*1000
)</f>
        <v/>
      </c>
      <c r="M60" s="77" t="str">
        <f>IF(TrRoad_act!M36=0,"",M23/TrRoad_act!M36*1000
)</f>
        <v/>
      </c>
      <c r="N60" s="77" t="str">
        <f>IF(TrRoad_act!N36=0,"",N23/TrRoad_act!N36*1000
)</f>
        <v/>
      </c>
      <c r="O60" s="77" t="str">
        <f>IF(TrRoad_act!O36=0,"",O23/TrRoad_act!O36*1000
)</f>
        <v/>
      </c>
      <c r="P60" s="77" t="str">
        <f>IF(TrRoad_act!P36=0,"",P23/TrRoad_act!P36*1000
)</f>
        <v/>
      </c>
      <c r="Q60" s="77" t="str">
        <f>IF(TrRoad_act!Q36=0,"",Q23/TrRoad_act!Q36*1000
)</f>
        <v/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 t="str">
        <f>IF(TrRoad_act!D37=0,"",D24/TrRoad_act!D37*1000
)</f>
        <v/>
      </c>
      <c r="E61" s="77" t="str">
        <f>IF(TrRoad_act!E37=0,"",E24/TrRoad_act!E37*1000
)</f>
        <v/>
      </c>
      <c r="F61" s="77" t="str">
        <f>IF(TrRoad_act!F37=0,"",F24/TrRoad_act!F37*1000
)</f>
        <v/>
      </c>
      <c r="G61" s="77" t="str">
        <f>IF(TrRoad_act!G37=0,"",G24/TrRoad_act!G37*1000
)</f>
        <v/>
      </c>
      <c r="H61" s="77" t="str">
        <f>IF(TrRoad_act!H37=0,"",H24/TrRoad_act!H37*1000
)</f>
        <v/>
      </c>
      <c r="I61" s="77" t="str">
        <f>IF(TrRoad_act!I37=0,"",I24/TrRoad_act!I37*1000
)</f>
        <v/>
      </c>
      <c r="J61" s="77" t="str">
        <f>IF(TrRoad_act!J37=0,"",J24/TrRoad_act!J37*1000
)</f>
        <v/>
      </c>
      <c r="K61" s="77" t="str">
        <f>IF(TrRoad_act!K37=0,"",K24/TrRoad_act!K37*1000
)</f>
        <v/>
      </c>
      <c r="L61" s="77" t="str">
        <f>IF(TrRoad_act!L37=0,"",L24/TrRoad_act!L37*1000
)</f>
        <v/>
      </c>
      <c r="M61" s="77" t="str">
        <f>IF(TrRoad_act!M37=0,"",M24/TrRoad_act!M37*1000
)</f>
        <v/>
      </c>
      <c r="N61" s="77" t="str">
        <f>IF(TrRoad_act!N37=0,"",N24/TrRoad_act!N37*1000
)</f>
        <v/>
      </c>
      <c r="O61" s="77" t="str">
        <f>IF(TrRoad_act!O37=0,"",O24/TrRoad_act!O37*1000
)</f>
        <v/>
      </c>
      <c r="P61" s="77" t="str">
        <f>IF(TrRoad_act!P37=0,"",P24/TrRoad_act!P37*1000
)</f>
        <v/>
      </c>
      <c r="Q61" s="77" t="str">
        <f>IF(TrRoad_act!Q37=0,"",Q24/TrRoad_act!Q37*1000
)</f>
        <v/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 t="str">
        <f>IF(TrRoad_act!N38=0,"",N25/TrRoad_act!N38*1000
)</f>
        <v/>
      </c>
      <c r="O62" s="77" t="str">
        <f>IF(TrRoad_act!O38=0,"",O25/TrRoad_act!O38*1000
)</f>
        <v/>
      </c>
      <c r="P62" s="77">
        <f>IF(TrRoad_act!P38=0,"",P25/TrRoad_act!P38*1000
)</f>
        <v>75.127770303406152</v>
      </c>
      <c r="Q62" s="77">
        <f>IF(TrRoad_act!Q38=0,"",Q25/TrRoad_act!Q38*1000
)</f>
        <v>75.799274715422953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 t="str">
        <f>IF(TrRoad_act!J39=0,"",J26/TrRoad_act!J39*1000
)</f>
        <v/>
      </c>
      <c r="K63" s="77" t="str">
        <f>IF(TrRoad_act!K39=0,"",K26/TrRoad_act!K39*1000
)</f>
        <v/>
      </c>
      <c r="L63" s="77" t="str">
        <f>IF(TrRoad_act!L39=0,"",L26/TrRoad_act!L39*1000
)</f>
        <v/>
      </c>
      <c r="M63" s="77" t="str">
        <f>IF(TrRoad_act!M39=0,"",M26/TrRoad_act!M39*1000
)</f>
        <v/>
      </c>
      <c r="N63" s="77" t="str">
        <f>IF(TrRoad_act!N39=0,"",N26/TrRoad_act!N39*1000
)</f>
        <v/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2127.2842864274826</v>
      </c>
      <c r="C64" s="76">
        <f>IF(TrRoad_act!C40=0,"",C27/TrRoad_act!C40*1000
)</f>
        <v>2107.3813653065727</v>
      </c>
      <c r="D64" s="76">
        <f>IF(TrRoad_act!D40=0,"",D27/TrRoad_act!D40*1000
)</f>
        <v>1984.2079875688237</v>
      </c>
      <c r="E64" s="76">
        <f>IF(TrRoad_act!E40=0,"",E27/TrRoad_act!E40*1000
)</f>
        <v>1973.8800342145221</v>
      </c>
      <c r="F64" s="76">
        <f>IF(TrRoad_act!F40=0,"",F27/TrRoad_act!F40*1000
)</f>
        <v>2161.5375994644955</v>
      </c>
      <c r="G64" s="76">
        <f>IF(TrRoad_act!G40=0,"",G27/TrRoad_act!G40*1000
)</f>
        <v>1953.3171947464884</v>
      </c>
      <c r="H64" s="76">
        <f>IF(TrRoad_act!H40=0,"",H27/TrRoad_act!H40*1000
)</f>
        <v>1967.7767201825229</v>
      </c>
      <c r="I64" s="76">
        <f>IF(TrRoad_act!I40=0,"",I27/TrRoad_act!I40*1000
)</f>
        <v>2029.8991921859817</v>
      </c>
      <c r="J64" s="76">
        <f>IF(TrRoad_act!J40=0,"",J27/TrRoad_act!J40*1000
)</f>
        <v>1878.49859407638</v>
      </c>
      <c r="K64" s="76">
        <f>IF(TrRoad_act!K40=0,"",K27/TrRoad_act!K40*1000
)</f>
        <v>2013.4043424302565</v>
      </c>
      <c r="L64" s="76">
        <f>IF(TrRoad_act!L40=0,"",L27/TrRoad_act!L40*1000
)</f>
        <v>2015.5616674828902</v>
      </c>
      <c r="M64" s="76">
        <f>IF(TrRoad_act!M40=0,"",M27/TrRoad_act!M40*1000
)</f>
        <v>1954.4235551620488</v>
      </c>
      <c r="N64" s="76">
        <f>IF(TrRoad_act!N40=0,"",N27/TrRoad_act!N40*1000
)</f>
        <v>1724.8047171928574</v>
      </c>
      <c r="O64" s="76">
        <f>IF(TrRoad_act!O40=0,"",O27/TrRoad_act!O40*1000
)</f>
        <v>1584.5474036317205</v>
      </c>
      <c r="P64" s="76">
        <f>IF(TrRoad_act!P40=0,"",P27/TrRoad_act!P40*1000
)</f>
        <v>1606.7096299231087</v>
      </c>
      <c r="Q64" s="76">
        <f>IF(TrRoad_act!Q40=0,"",Q27/TrRoad_act!Q40*1000
)</f>
        <v>1693.5408731095697</v>
      </c>
    </row>
    <row r="65" spans="1:17" ht="11.45" customHeight="1" x14ac:dyDescent="0.25">
      <c r="A65" s="62" t="s">
        <v>59</v>
      </c>
      <c r="B65" s="75">
        <f>IF(TrRoad_act!B41=0,"",B28/TrRoad_act!B41*1000
)</f>
        <v>555.02001369490222</v>
      </c>
      <c r="C65" s="75">
        <f>IF(TrRoad_act!C41=0,"",C28/TrRoad_act!C41*1000
)</f>
        <v>572.59031311268575</v>
      </c>
      <c r="D65" s="75">
        <f>IF(TrRoad_act!D41=0,"",D28/TrRoad_act!D41*1000
)</f>
        <v>584.97298876958541</v>
      </c>
      <c r="E65" s="75">
        <f>IF(TrRoad_act!E41=0,"",E28/TrRoad_act!E41*1000
)</f>
        <v>613.64328708809944</v>
      </c>
      <c r="F65" s="75">
        <f>IF(TrRoad_act!F41=0,"",F28/TrRoad_act!F41*1000
)</f>
        <v>624.20899101064515</v>
      </c>
      <c r="G65" s="75">
        <f>IF(TrRoad_act!G41=0,"",G28/TrRoad_act!G41*1000
)</f>
        <v>638.23833272484308</v>
      </c>
      <c r="H65" s="75">
        <f>IF(TrRoad_act!H41=0,"",H28/TrRoad_act!H41*1000
)</f>
        <v>648.67049657896155</v>
      </c>
      <c r="I65" s="75">
        <f>IF(TrRoad_act!I41=0,"",I28/TrRoad_act!I41*1000
)</f>
        <v>650.82070072760916</v>
      </c>
      <c r="J65" s="75">
        <f>IF(TrRoad_act!J41=0,"",J28/TrRoad_act!J41*1000
)</f>
        <v>647.91884025176012</v>
      </c>
      <c r="K65" s="75">
        <f>IF(TrRoad_act!K41=0,"",K28/TrRoad_act!K41*1000
)</f>
        <v>652.38251752442261</v>
      </c>
      <c r="L65" s="75">
        <f>IF(TrRoad_act!L41=0,"",L28/TrRoad_act!L41*1000
)</f>
        <v>654.15839850538964</v>
      </c>
      <c r="M65" s="75">
        <f>IF(TrRoad_act!M41=0,"",M28/TrRoad_act!M41*1000
)</f>
        <v>643.54413659925126</v>
      </c>
      <c r="N65" s="75">
        <f>IF(TrRoad_act!N41=0,"",N28/TrRoad_act!N41*1000
)</f>
        <v>632.85993635559407</v>
      </c>
      <c r="O65" s="75">
        <f>IF(TrRoad_act!O41=0,"",O28/TrRoad_act!O41*1000
)</f>
        <v>605.56970566175278</v>
      </c>
      <c r="P65" s="75">
        <f>IF(TrRoad_act!P41=0,"",P28/TrRoad_act!P41*1000
)</f>
        <v>585.47383212806028</v>
      </c>
      <c r="Q65" s="75">
        <f>IF(TrRoad_act!Q41=0,"",Q28/TrRoad_act!Q41*1000
)</f>
        <v>587.52324159317845</v>
      </c>
    </row>
    <row r="66" spans="1:17" ht="11.45" customHeight="1" x14ac:dyDescent="0.25">
      <c r="A66" s="62" t="s">
        <v>58</v>
      </c>
      <c r="B66" s="75">
        <f>IF(TrRoad_act!B42=0,"",B29/TrRoad_act!B42*1000
)</f>
        <v>2181.9772127213487</v>
      </c>
      <c r="C66" s="75">
        <f>IF(TrRoad_act!C42=0,"",C29/TrRoad_act!C42*1000
)</f>
        <v>2158.2550024839556</v>
      </c>
      <c r="D66" s="75">
        <f>IF(TrRoad_act!D42=0,"",D29/TrRoad_act!D42*1000
)</f>
        <v>2027.590206357122</v>
      </c>
      <c r="E66" s="75">
        <f>IF(TrRoad_act!E42=0,"",E29/TrRoad_act!E42*1000
)</f>
        <v>2013.6297455238443</v>
      </c>
      <c r="F66" s="75">
        <f>IF(TrRoad_act!F42=0,"",F29/TrRoad_act!F42*1000
)</f>
        <v>2207.3845874891481</v>
      </c>
      <c r="G66" s="75">
        <f>IF(TrRoad_act!G42=0,"",G29/TrRoad_act!G42*1000
)</f>
        <v>1991.7605667154642</v>
      </c>
      <c r="H66" s="75">
        <f>IF(TrRoad_act!H42=0,"",H29/TrRoad_act!H42*1000
)</f>
        <v>2006.7321111330871</v>
      </c>
      <c r="I66" s="75">
        <f>IF(TrRoad_act!I42=0,"",I29/TrRoad_act!I42*1000
)</f>
        <v>2069.9389526275595</v>
      </c>
      <c r="J66" s="75">
        <f>IF(TrRoad_act!J42=0,"",J29/TrRoad_act!J42*1000
)</f>
        <v>1914.4198602542372</v>
      </c>
      <c r="K66" s="75">
        <f>IF(TrRoad_act!K42=0,"",K29/TrRoad_act!K42*1000
)</f>
        <v>2054.1726349413707</v>
      </c>
      <c r="L66" s="75">
        <f>IF(TrRoad_act!L42=0,"",L29/TrRoad_act!L42*1000
)</f>
        <v>2057.4976167337377</v>
      </c>
      <c r="M66" s="75">
        <f>IF(TrRoad_act!M42=0,"",M29/TrRoad_act!M42*1000
)</f>
        <v>1994.6636497505183</v>
      </c>
      <c r="N66" s="75">
        <f>IF(TrRoad_act!N42=0,"",N29/TrRoad_act!N42*1000
)</f>
        <v>1757.8399333057293</v>
      </c>
      <c r="O66" s="75">
        <f>IF(TrRoad_act!O42=0,"",O29/TrRoad_act!O42*1000
)</f>
        <v>1614.3872434806076</v>
      </c>
      <c r="P66" s="75">
        <f>IF(TrRoad_act!P42=0,"",P29/TrRoad_act!P42*1000
)</f>
        <v>1617.6211609940415</v>
      </c>
      <c r="Q66" s="75">
        <f>IF(TrRoad_act!Q42=0,"",Q29/TrRoad_act!Q42*1000
)</f>
        <v>1703.8550107399806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 t="str">
        <f>IF(TrRoad_act!C43=0,"",C30/TrRoad_act!C43*1000
)</f>
        <v/>
      </c>
      <c r="D67" s="75" t="str">
        <f>IF(TrRoad_act!D43=0,"",D30/TrRoad_act!D43*1000
)</f>
        <v/>
      </c>
      <c r="E67" s="75" t="str">
        <f>IF(TrRoad_act!E43=0,"",E30/TrRoad_act!E43*1000
)</f>
        <v/>
      </c>
      <c r="F67" s="75" t="str">
        <f>IF(TrRoad_act!F43=0,"",F30/TrRoad_act!F43*1000
)</f>
        <v/>
      </c>
      <c r="G67" s="75" t="str">
        <f>IF(TrRoad_act!G43=0,"",G30/TrRoad_act!G43*1000
)</f>
        <v/>
      </c>
      <c r="H67" s="75" t="str">
        <f>IF(TrRoad_act!H43=0,"",H30/TrRoad_act!H43*1000
)</f>
        <v/>
      </c>
      <c r="I67" s="75" t="str">
        <f>IF(TrRoad_act!I43=0,"",I30/TrRoad_act!I43*1000
)</f>
        <v/>
      </c>
      <c r="J67" s="75" t="str">
        <f>IF(TrRoad_act!J43=0,"",J30/TrRoad_act!J43*1000
)</f>
        <v/>
      </c>
      <c r="K67" s="75" t="str">
        <f>IF(TrRoad_act!K43=0,"",K30/TrRoad_act!K43*1000
)</f>
        <v/>
      </c>
      <c r="L67" s="75" t="str">
        <f>IF(TrRoad_act!L43=0,"",L30/TrRoad_act!L43*1000
)</f>
        <v/>
      </c>
      <c r="M67" s="75" t="str">
        <f>IF(TrRoad_act!M43=0,"",M30/TrRoad_act!M43*1000
)</f>
        <v/>
      </c>
      <c r="N67" s="75" t="str">
        <f>IF(TrRoad_act!N43=0,"",N30/TrRoad_act!N43*1000
)</f>
        <v/>
      </c>
      <c r="O67" s="75" t="str">
        <f>IF(TrRoad_act!O43=0,"",O30/TrRoad_act!O43*1000
)</f>
        <v/>
      </c>
      <c r="P67" s="75" t="str">
        <f>IF(TrRoad_act!P43=0,"",P30/TrRoad_act!P43*1000
)</f>
        <v/>
      </c>
      <c r="Q67" s="75" t="str">
        <f>IF(TrRoad_act!Q43=0,"",Q30/TrRoad_act!Q43*1000
)</f>
        <v/>
      </c>
    </row>
    <row r="68" spans="1:17" ht="11.45" customHeight="1" x14ac:dyDescent="0.25">
      <c r="A68" s="62" t="s">
        <v>56</v>
      </c>
      <c r="B68" s="75" t="str">
        <f>IF(TrRoad_act!B44=0,"",B31/TrRoad_act!B44*1000
)</f>
        <v/>
      </c>
      <c r="C68" s="75" t="str">
        <f>IF(TrRoad_act!C44=0,"",C31/TrRoad_act!C44*1000
)</f>
        <v/>
      </c>
      <c r="D68" s="75" t="str">
        <f>IF(TrRoad_act!D44=0,"",D31/TrRoad_act!D44*1000
)</f>
        <v/>
      </c>
      <c r="E68" s="75" t="str">
        <f>IF(TrRoad_act!E44=0,"",E31/TrRoad_act!E44*1000
)</f>
        <v/>
      </c>
      <c r="F68" s="75" t="str">
        <f>IF(TrRoad_act!F44=0,"",F31/TrRoad_act!F44*1000
)</f>
        <v/>
      </c>
      <c r="G68" s="75" t="str">
        <f>IF(TrRoad_act!G44=0,"",G31/TrRoad_act!G44*1000
)</f>
        <v/>
      </c>
      <c r="H68" s="75" t="str">
        <f>IF(TrRoad_act!H44=0,"",H31/TrRoad_act!H44*1000
)</f>
        <v/>
      </c>
      <c r="I68" s="75" t="str">
        <f>IF(TrRoad_act!I44=0,"",I31/TrRoad_act!I44*1000
)</f>
        <v/>
      </c>
      <c r="J68" s="75" t="str">
        <f>IF(TrRoad_act!J44=0,"",J31/TrRoad_act!J44*1000
)</f>
        <v/>
      </c>
      <c r="K68" s="75" t="str">
        <f>IF(TrRoad_act!K44=0,"",K31/TrRoad_act!K44*1000
)</f>
        <v/>
      </c>
      <c r="L68" s="75" t="str">
        <f>IF(TrRoad_act!L44=0,"",L31/TrRoad_act!L44*1000
)</f>
        <v/>
      </c>
      <c r="M68" s="75" t="str">
        <f>IF(TrRoad_act!M44=0,"",M31/TrRoad_act!M44*1000
)</f>
        <v/>
      </c>
      <c r="N68" s="75" t="str">
        <f>IF(TrRoad_act!N44=0,"",N31/TrRoad_act!N44*1000
)</f>
        <v/>
      </c>
      <c r="O68" s="75" t="str">
        <f>IF(TrRoad_act!O44=0,"",O31/TrRoad_act!O44*1000
)</f>
        <v/>
      </c>
      <c r="P68" s="75" t="str">
        <f>IF(TrRoad_act!P44=0,"",P31/TrRoad_act!P44*1000
)</f>
        <v/>
      </c>
      <c r="Q68" s="75" t="str">
        <f>IF(TrRoad_act!Q44=0,"",Q31/TrRoad_act!Q44*1000
)</f>
        <v/>
      </c>
    </row>
    <row r="69" spans="1:17" ht="11.45" customHeight="1" x14ac:dyDescent="0.25">
      <c r="A69" s="62" t="s">
        <v>55</v>
      </c>
      <c r="B69" s="75" t="str">
        <f>IF(TrRoad_act!B45=0,"",B32/TrRoad_act!B45*1000
)</f>
        <v/>
      </c>
      <c r="C69" s="75" t="str">
        <f>IF(TrRoad_act!C45=0,"",C32/TrRoad_act!C45*1000
)</f>
        <v/>
      </c>
      <c r="D69" s="75" t="str">
        <f>IF(TrRoad_act!D45=0,"",D32/TrRoad_act!D45*1000
)</f>
        <v/>
      </c>
      <c r="E69" s="75" t="str">
        <f>IF(TrRoad_act!E45=0,"",E32/TrRoad_act!E45*1000
)</f>
        <v/>
      </c>
      <c r="F69" s="75" t="str">
        <f>IF(TrRoad_act!F45=0,"",F32/TrRoad_act!F45*1000
)</f>
        <v/>
      </c>
      <c r="G69" s="75" t="str">
        <f>IF(TrRoad_act!G45=0,"",G32/TrRoad_act!G45*1000
)</f>
        <v/>
      </c>
      <c r="H69" s="75" t="str">
        <f>IF(TrRoad_act!H45=0,"",H32/TrRoad_act!H45*1000
)</f>
        <v/>
      </c>
      <c r="I69" s="75" t="str">
        <f>IF(TrRoad_act!I45=0,"",I32/TrRoad_act!I45*1000
)</f>
        <v/>
      </c>
      <c r="J69" s="75">
        <f>IF(TrRoad_act!J45=0,"",J32/TrRoad_act!J45*1000
)</f>
        <v>0</v>
      </c>
      <c r="K69" s="75">
        <f>IF(TrRoad_act!K45=0,"",K32/TrRoad_act!K45*1000
)</f>
        <v>0</v>
      </c>
      <c r="L69" s="75">
        <f>IF(TrRoad_act!L45=0,"",L32/TrRoad_act!L45*1000
)</f>
        <v>0</v>
      </c>
      <c r="M69" s="75">
        <f>IF(TrRoad_act!M45=0,"",M32/TrRoad_act!M45*1000
)</f>
        <v>0</v>
      </c>
      <c r="N69" s="75">
        <f>IF(TrRoad_act!N45=0,"",N32/TrRoad_act!N45*1000
)</f>
        <v>0</v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447.01480457221948</v>
      </c>
      <c r="C70" s="79">
        <f>IF(TrRoad_act!C46=0,"",C33/TrRoad_act!C46*1000
)</f>
        <v>439.0946662012945</v>
      </c>
      <c r="D70" s="79">
        <f>IF(TrRoad_act!D46=0,"",D33/TrRoad_act!D46*1000
)</f>
        <v>407.8775435138524</v>
      </c>
      <c r="E70" s="79">
        <f>IF(TrRoad_act!E46=0,"",E33/TrRoad_act!E46*1000
)</f>
        <v>411.38181118566177</v>
      </c>
      <c r="F70" s="79">
        <f>IF(TrRoad_act!F46=0,"",F33/TrRoad_act!F46*1000
)</f>
        <v>436.53530274942062</v>
      </c>
      <c r="G70" s="79">
        <f>IF(TrRoad_act!G46=0,"",G33/TrRoad_act!G46*1000
)</f>
        <v>412.56494775415996</v>
      </c>
      <c r="H70" s="79">
        <f>IF(TrRoad_act!H46=0,"",H33/TrRoad_act!H46*1000
)</f>
        <v>401.4789902324481</v>
      </c>
      <c r="I70" s="79">
        <f>IF(TrRoad_act!I46=0,"",I33/TrRoad_act!I46*1000
)</f>
        <v>417.82401330881265</v>
      </c>
      <c r="J70" s="79">
        <f>IF(TrRoad_act!J46=0,"",J33/TrRoad_act!J46*1000
)</f>
        <v>388.57075321619067</v>
      </c>
      <c r="K70" s="79">
        <f>IF(TrRoad_act!K46=0,"",K33/TrRoad_act!K46*1000
)</f>
        <v>395.12533483857834</v>
      </c>
      <c r="L70" s="79">
        <f>IF(TrRoad_act!L46=0,"",L33/TrRoad_act!L46*1000
)</f>
        <v>407.06205030280063</v>
      </c>
      <c r="M70" s="79">
        <f>IF(TrRoad_act!M46=0,"",M33/TrRoad_act!M46*1000
)</f>
        <v>379.34017529626846</v>
      </c>
      <c r="N70" s="79">
        <f>IF(TrRoad_act!N46=0,"",N33/TrRoad_act!N46*1000
)</f>
        <v>325.25847775157388</v>
      </c>
      <c r="O70" s="79">
        <f>IF(TrRoad_act!O46=0,"",O33/TrRoad_act!O46*1000
)</f>
        <v>276.49353302146642</v>
      </c>
      <c r="P70" s="79">
        <f>IF(TrRoad_act!P46=0,"",P33/TrRoad_act!P46*1000
)</f>
        <v>271.14772458071297</v>
      </c>
      <c r="Q70" s="79">
        <f>IF(TrRoad_act!Q46=0,"",Q33/TrRoad_act!Q46*1000
)</f>
        <v>283.89332311560338</v>
      </c>
    </row>
    <row r="71" spans="1:17" ht="11.45" customHeight="1" x14ac:dyDescent="0.25">
      <c r="A71" s="23" t="s">
        <v>27</v>
      </c>
      <c r="B71" s="78">
        <f>IF(TrRoad_act!B47=0,"",B34/TrRoad_act!B47*1000
)</f>
        <v>323.04345400079558</v>
      </c>
      <c r="C71" s="78">
        <f>IF(TrRoad_act!C47=0,"",C34/TrRoad_act!C47*1000
)</f>
        <v>318.14492789511399</v>
      </c>
      <c r="D71" s="78">
        <f>IF(TrRoad_act!D47=0,"",D34/TrRoad_act!D47*1000
)</f>
        <v>298.42499875555421</v>
      </c>
      <c r="E71" s="78">
        <f>IF(TrRoad_act!E47=0,"",E34/TrRoad_act!E47*1000
)</f>
        <v>295.93396908467304</v>
      </c>
      <c r="F71" s="78">
        <f>IF(TrRoad_act!F47=0,"",F34/TrRoad_act!F47*1000
)</f>
        <v>324.6957945024854</v>
      </c>
      <c r="G71" s="78">
        <f>IF(TrRoad_act!G47=0,"",G34/TrRoad_act!G47*1000
)</f>
        <v>291.93119525298789</v>
      </c>
      <c r="H71" s="78">
        <f>IF(TrRoad_act!H47=0,"",H34/TrRoad_act!H47*1000
)</f>
        <v>293.32443386490394</v>
      </c>
      <c r="I71" s="78">
        <f>IF(TrRoad_act!I47=0,"",I34/TrRoad_act!I47*1000
)</f>
        <v>302.0220823425492</v>
      </c>
      <c r="J71" s="78">
        <f>IF(TrRoad_act!J47=0,"",J34/TrRoad_act!J47*1000
)</f>
        <v>277.70436077141335</v>
      </c>
      <c r="K71" s="78">
        <f>IF(TrRoad_act!K47=0,"",K34/TrRoad_act!K47*1000
)</f>
        <v>297.34084812795032</v>
      </c>
      <c r="L71" s="78">
        <f>IF(TrRoad_act!L47=0,"",L34/TrRoad_act!L47*1000
)</f>
        <v>298.25877231375625</v>
      </c>
      <c r="M71" s="78">
        <f>IF(TrRoad_act!M47=0,"",M34/TrRoad_act!M47*1000
)</f>
        <v>287.58651408336198</v>
      </c>
      <c r="N71" s="78">
        <f>IF(TrRoad_act!N47=0,"",N34/TrRoad_act!N47*1000
)</f>
        <v>249.77689711741391</v>
      </c>
      <c r="O71" s="78">
        <f>IF(TrRoad_act!O47=0,"",O34/TrRoad_act!O47*1000
)</f>
        <v>226.88306587629867</v>
      </c>
      <c r="P71" s="78">
        <f>IF(TrRoad_act!P47=0,"",P34/TrRoad_act!P47*1000
)</f>
        <v>225.44257107502685</v>
      </c>
      <c r="Q71" s="78">
        <f>IF(TrRoad_act!Q47=0,"",Q34/TrRoad_act!Q47*1000
)</f>
        <v>236.21882321366706</v>
      </c>
    </row>
    <row r="72" spans="1:17" ht="11.45" customHeight="1" x14ac:dyDescent="0.25">
      <c r="A72" s="62" t="s">
        <v>59</v>
      </c>
      <c r="B72" s="77">
        <f>IF(TrRoad_act!B48=0,"",B35/TrRoad_act!B48*1000
)</f>
        <v>204.22109557620956</v>
      </c>
      <c r="C72" s="77">
        <f>IF(TrRoad_act!C48=0,"",C35/TrRoad_act!C48*1000
)</f>
        <v>210.22175587236134</v>
      </c>
      <c r="D72" s="77">
        <f>IF(TrRoad_act!D48=0,"",D35/TrRoad_act!D48*1000
)</f>
        <v>213.68496611001791</v>
      </c>
      <c r="E72" s="77">
        <f>IF(TrRoad_act!E48=0,"",E35/TrRoad_act!E48*1000
)</f>
        <v>224.57358095061906</v>
      </c>
      <c r="F72" s="77">
        <f>IF(TrRoad_act!F48=0,"",F35/TrRoad_act!F48*1000
)</f>
        <v>227.01120412340288</v>
      </c>
      <c r="G72" s="77">
        <f>IF(TrRoad_act!G48=0,"",G35/TrRoad_act!G48*1000
)</f>
        <v>227.79238931948817</v>
      </c>
      <c r="H72" s="77">
        <f>IF(TrRoad_act!H48=0,"",H35/TrRoad_act!H48*1000
)</f>
        <v>229.93686427738064</v>
      </c>
      <c r="I72" s="77">
        <f>IF(TrRoad_act!I48=0,"",I35/TrRoad_act!I48*1000
)</f>
        <v>225.60662049476753</v>
      </c>
      <c r="J72" s="77">
        <f>IF(TrRoad_act!J48=0,"",J35/TrRoad_act!J48*1000
)</f>
        <v>221.44241613635978</v>
      </c>
      <c r="K72" s="77">
        <f>IF(TrRoad_act!K48=0,"",K35/TrRoad_act!K48*1000
)</f>
        <v>221.26108556113385</v>
      </c>
      <c r="L72" s="77">
        <f>IF(TrRoad_act!L48=0,"",L35/TrRoad_act!L48*1000
)</f>
        <v>220.2302996285064</v>
      </c>
      <c r="M72" s="77">
        <f>IF(TrRoad_act!M48=0,"",M35/TrRoad_act!M48*1000
)</f>
        <v>216.03504930575863</v>
      </c>
      <c r="N72" s="77">
        <f>IF(TrRoad_act!N48=0,"",N35/TrRoad_act!N48*1000
)</f>
        <v>211.50263159431032</v>
      </c>
      <c r="O72" s="77">
        <f>IF(TrRoad_act!O48=0,"",O35/TrRoad_act!O48*1000
)</f>
        <v>200.34336820361221</v>
      </c>
      <c r="P72" s="77">
        <f>IF(TrRoad_act!P48=0,"",P35/TrRoad_act!P48*1000
)</f>
        <v>206.646860040002</v>
      </c>
      <c r="Q72" s="77">
        <f>IF(TrRoad_act!Q48=0,"",Q35/TrRoad_act!Q48*1000
)</f>
        <v>208.36353898170464</v>
      </c>
    </row>
    <row r="73" spans="1:17" ht="11.45" customHeight="1" x14ac:dyDescent="0.25">
      <c r="A73" s="62" t="s">
        <v>58</v>
      </c>
      <c r="B73" s="77">
        <f>IF(TrRoad_act!B49=0,"",B36/TrRoad_act!B49*1000
)</f>
        <v>331.39100714503093</v>
      </c>
      <c r="C73" s="77">
        <f>IF(TrRoad_act!C49=0,"",C36/TrRoad_act!C49*1000
)</f>
        <v>325.85183167393575</v>
      </c>
      <c r="D73" s="77">
        <f>IF(TrRoad_act!D49=0,"",D36/TrRoad_act!D49*1000
)</f>
        <v>304.03284779722429</v>
      </c>
      <c r="E73" s="77">
        <f>IF(TrRoad_act!E49=0,"",E36/TrRoad_act!E49*1000
)</f>
        <v>301.0297359114507</v>
      </c>
      <c r="F73" s="77">
        <f>IF(TrRoad_act!F49=0,"",F36/TrRoad_act!F49*1000
)</f>
        <v>330.92739860680706</v>
      </c>
      <c r="G73" s="77">
        <f>IF(TrRoad_act!G49=0,"",G36/TrRoad_act!G49*1000
)</f>
        <v>294.89918322053967</v>
      </c>
      <c r="H73" s="77">
        <f>IF(TrRoad_act!H49=0,"",H36/TrRoad_act!H49*1000
)</f>
        <v>296.25749523368086</v>
      </c>
      <c r="I73" s="77">
        <f>IF(TrRoad_act!I49=0,"",I36/TrRoad_act!I49*1000
)</f>
        <v>305.28013316498743</v>
      </c>
      <c r="J73" s="77">
        <f>IF(TrRoad_act!J49=0,"",J36/TrRoad_act!J49*1000
)</f>
        <v>280.21511568829618</v>
      </c>
      <c r="K73" s="77">
        <f>IF(TrRoad_act!K49=0,"",K36/TrRoad_act!K49*1000
)</f>
        <v>300.72324539735177</v>
      </c>
      <c r="L73" s="77">
        <f>IF(TrRoad_act!L49=0,"",L36/TrRoad_act!L49*1000
)</f>
        <v>301.57340211745776</v>
      </c>
      <c r="M73" s="77">
        <f>IF(TrRoad_act!M49=0,"",M36/TrRoad_act!M49*1000
)</f>
        <v>290.57085785061588</v>
      </c>
      <c r="N73" s="77">
        <f>IF(TrRoad_act!N49=0,"",N36/TrRoad_act!N49*1000
)</f>
        <v>251.36442176574826</v>
      </c>
      <c r="O73" s="77">
        <f>IF(TrRoad_act!O49=0,"",O36/TrRoad_act!O49*1000
)</f>
        <v>227.98971865307294</v>
      </c>
      <c r="P73" s="77">
        <f>IF(TrRoad_act!P49=0,"",P36/TrRoad_act!P49*1000
)</f>
        <v>226.21753794788478</v>
      </c>
      <c r="Q73" s="77">
        <f>IF(TrRoad_act!Q49=0,"",Q36/TrRoad_act!Q49*1000
)</f>
        <v>237.36100591229817</v>
      </c>
    </row>
    <row r="74" spans="1:17" ht="11.45" customHeight="1" x14ac:dyDescent="0.25">
      <c r="A74" s="62" t="s">
        <v>57</v>
      </c>
      <c r="B74" s="77" t="str">
        <f>IF(TrRoad_act!B50=0,"",B37/TrRoad_act!B50*1000
)</f>
        <v/>
      </c>
      <c r="C74" s="77" t="str">
        <f>IF(TrRoad_act!C50=0,"",C37/TrRoad_act!C50*1000
)</f>
        <v/>
      </c>
      <c r="D74" s="77" t="str">
        <f>IF(TrRoad_act!D50=0,"",D37/TrRoad_act!D50*1000
)</f>
        <v/>
      </c>
      <c r="E74" s="77" t="str">
        <f>IF(TrRoad_act!E50=0,"",E37/TrRoad_act!E50*1000
)</f>
        <v/>
      </c>
      <c r="F74" s="77" t="str">
        <f>IF(TrRoad_act!F50=0,"",F37/TrRoad_act!F50*1000
)</f>
        <v/>
      </c>
      <c r="G74" s="77" t="str">
        <f>IF(TrRoad_act!G50=0,"",G37/TrRoad_act!G50*1000
)</f>
        <v/>
      </c>
      <c r="H74" s="77" t="str">
        <f>IF(TrRoad_act!H50=0,"",H37/TrRoad_act!H50*1000
)</f>
        <v/>
      </c>
      <c r="I74" s="77" t="str">
        <f>IF(TrRoad_act!I50=0,"",I37/TrRoad_act!I50*1000
)</f>
        <v/>
      </c>
      <c r="J74" s="77" t="str">
        <f>IF(TrRoad_act!J50=0,"",J37/TrRoad_act!J50*1000
)</f>
        <v/>
      </c>
      <c r="K74" s="77" t="str">
        <f>IF(TrRoad_act!K50=0,"",K37/TrRoad_act!K50*1000
)</f>
        <v/>
      </c>
      <c r="L74" s="77" t="str">
        <f>IF(TrRoad_act!L50=0,"",L37/TrRoad_act!L50*1000
)</f>
        <v/>
      </c>
      <c r="M74" s="77" t="str">
        <f>IF(TrRoad_act!M50=0,"",M37/TrRoad_act!M50*1000
)</f>
        <v/>
      </c>
      <c r="N74" s="77" t="str">
        <f>IF(TrRoad_act!N50=0,"",N37/TrRoad_act!N50*1000
)</f>
        <v/>
      </c>
      <c r="O74" s="77" t="str">
        <f>IF(TrRoad_act!O50=0,"",O37/TrRoad_act!O50*1000
)</f>
        <v/>
      </c>
      <c r="P74" s="77" t="str">
        <f>IF(TrRoad_act!P50=0,"",P37/TrRoad_act!P50*1000
)</f>
        <v/>
      </c>
      <c r="Q74" s="77" t="str">
        <f>IF(TrRoad_act!Q50=0,"",Q37/TrRoad_act!Q50*1000
)</f>
        <v/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 t="str">
        <f>IF(TrRoad_act!C51=0,"",C38/TrRoad_act!C51*1000
)</f>
        <v/>
      </c>
      <c r="D75" s="77" t="str">
        <f>IF(TrRoad_act!D51=0,"",D38/TrRoad_act!D51*1000
)</f>
        <v/>
      </c>
      <c r="E75" s="77" t="str">
        <f>IF(TrRoad_act!E51=0,"",E38/TrRoad_act!E51*1000
)</f>
        <v/>
      </c>
      <c r="F75" s="77" t="str">
        <f>IF(TrRoad_act!F51=0,"",F38/TrRoad_act!F51*1000
)</f>
        <v/>
      </c>
      <c r="G75" s="77" t="str">
        <f>IF(TrRoad_act!G51=0,"",G38/TrRoad_act!G51*1000
)</f>
        <v/>
      </c>
      <c r="H75" s="77" t="str">
        <f>IF(TrRoad_act!H51=0,"",H38/TrRoad_act!H51*1000
)</f>
        <v/>
      </c>
      <c r="I75" s="77" t="str">
        <f>IF(TrRoad_act!I51=0,"",I38/TrRoad_act!I51*1000
)</f>
        <v/>
      </c>
      <c r="J75" s="77" t="str">
        <f>IF(TrRoad_act!J51=0,"",J38/TrRoad_act!J51*1000
)</f>
        <v/>
      </c>
      <c r="K75" s="77" t="str">
        <f>IF(TrRoad_act!K51=0,"",K38/TrRoad_act!K51*1000
)</f>
        <v/>
      </c>
      <c r="L75" s="77" t="str">
        <f>IF(TrRoad_act!L51=0,"",L38/TrRoad_act!L51*1000
)</f>
        <v/>
      </c>
      <c r="M75" s="77" t="str">
        <f>IF(TrRoad_act!M51=0,"",M38/TrRoad_act!M51*1000
)</f>
        <v/>
      </c>
      <c r="N75" s="77" t="str">
        <f>IF(TrRoad_act!N51=0,"",N38/TrRoad_act!N51*1000
)</f>
        <v/>
      </c>
      <c r="O75" s="77" t="str">
        <f>IF(TrRoad_act!O51=0,"",O38/TrRoad_act!O51*1000
)</f>
        <v/>
      </c>
      <c r="P75" s="77" t="str">
        <f>IF(TrRoad_act!P51=0,"",P38/TrRoad_act!P51*1000
)</f>
        <v/>
      </c>
      <c r="Q75" s="77" t="str">
        <f>IF(TrRoad_act!Q51=0,"",Q38/TrRoad_act!Q51*1000
)</f>
        <v/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 t="str">
        <f>IF(TrRoad_act!E52=0,"",E39/TrRoad_act!E52*1000
)</f>
        <v/>
      </c>
      <c r="F76" s="77" t="str">
        <f>IF(TrRoad_act!F52=0,"",F39/TrRoad_act!F52*1000
)</f>
        <v/>
      </c>
      <c r="G76" s="77" t="str">
        <f>IF(TrRoad_act!G52=0,"",G39/TrRoad_act!G52*1000
)</f>
        <v/>
      </c>
      <c r="H76" s="77" t="str">
        <f>IF(TrRoad_act!H52=0,"",H39/TrRoad_act!H52*1000
)</f>
        <v/>
      </c>
      <c r="I76" s="77">
        <f>IF(TrRoad_act!I52=0,"",I39/TrRoad_act!I52*1000
)</f>
        <v>0</v>
      </c>
      <c r="J76" s="77">
        <f>IF(TrRoad_act!J52=0,"",J39/TrRoad_act!J52*1000
)</f>
        <v>0</v>
      </c>
      <c r="K76" s="77">
        <f>IF(TrRoad_act!K52=0,"",K39/TrRoad_act!K52*1000
)</f>
        <v>0</v>
      </c>
      <c r="L76" s="77">
        <f>IF(TrRoad_act!L52=0,"",L39/TrRoad_act!L52*1000
)</f>
        <v>0</v>
      </c>
      <c r="M76" s="77">
        <f>IF(TrRoad_act!M52=0,"",M39/TrRoad_act!M52*1000
)</f>
        <v>0</v>
      </c>
      <c r="N76" s="77">
        <f>IF(TrRoad_act!N52=0,"",N39/TrRoad_act!N52*1000
)</f>
        <v>0</v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1649.0925658915919</v>
      </c>
      <c r="C77" s="76">
        <f>IF(TrRoad_act!C53=0,"",C40/TrRoad_act!C53*1000
)</f>
        <v>1626.5455232689646</v>
      </c>
      <c r="D77" s="76">
        <f>IF(TrRoad_act!D53=0,"",D40/TrRoad_act!D53*1000
)</f>
        <v>1530.6006881656729</v>
      </c>
      <c r="E77" s="76">
        <f>IF(TrRoad_act!E53=0,"",E40/TrRoad_act!E53*1000
)</f>
        <v>1522.8343380653971</v>
      </c>
      <c r="F77" s="76">
        <f>IF(TrRoad_act!F53=0,"",F40/TrRoad_act!F53*1000
)</f>
        <v>1650.2792177655988</v>
      </c>
      <c r="G77" s="76">
        <f>IF(TrRoad_act!G53=0,"",G40/TrRoad_act!G53*1000
)</f>
        <v>1499.4854009326245</v>
      </c>
      <c r="H77" s="76">
        <f>IF(TrRoad_act!H53=0,"",H40/TrRoad_act!H53*1000
)</f>
        <v>1507.5173211006222</v>
      </c>
      <c r="I77" s="76">
        <f>IF(TrRoad_act!I53=0,"",I40/TrRoad_act!I53*1000
)</f>
        <v>1541.6217513481286</v>
      </c>
      <c r="J77" s="76">
        <f>IF(TrRoad_act!J53=0,"",J40/TrRoad_act!J53*1000
)</f>
        <v>1431.4261121282143</v>
      </c>
      <c r="K77" s="76">
        <f>IF(TrRoad_act!K53=0,"",K40/TrRoad_act!K53*1000
)</f>
        <v>1527.2003853178237</v>
      </c>
      <c r="L77" s="76">
        <f>IF(TrRoad_act!L53=0,"",L40/TrRoad_act!L53*1000
)</f>
        <v>1539.0463588627069</v>
      </c>
      <c r="M77" s="76">
        <f>IF(TrRoad_act!M53=0,"",M40/TrRoad_act!M53*1000
)</f>
        <v>1496.7900889372986</v>
      </c>
      <c r="N77" s="76">
        <f>IF(TrRoad_act!N53=0,"",N40/TrRoad_act!N53*1000
)</f>
        <v>1334.7478050597626</v>
      </c>
      <c r="O77" s="76">
        <f>IF(TrRoad_act!O53=0,"",O40/TrRoad_act!O53*1000
)</f>
        <v>1157.1829774284899</v>
      </c>
      <c r="P77" s="76">
        <f>IF(TrRoad_act!P53=0,"",P40/TrRoad_act!P53*1000
)</f>
        <v>1156.9905169081346</v>
      </c>
      <c r="Q77" s="76">
        <f>IF(TrRoad_act!Q53=0,"",Q40/TrRoad_act!Q53*1000
)</f>
        <v>1210.2720021012167</v>
      </c>
    </row>
    <row r="78" spans="1:17" ht="11.45" customHeight="1" x14ac:dyDescent="0.25">
      <c r="A78" s="17" t="s">
        <v>23</v>
      </c>
      <c r="B78" s="75">
        <f>IF(TrRoad_act!B54=0,"",B41/TrRoad_act!B54*1000
)</f>
        <v>1649.0925658915919</v>
      </c>
      <c r="C78" s="75">
        <f>IF(TrRoad_act!C54=0,"",C41/TrRoad_act!C54*1000
)</f>
        <v>1626.5455232689646</v>
      </c>
      <c r="D78" s="75">
        <f>IF(TrRoad_act!D54=0,"",D41/TrRoad_act!D54*1000
)</f>
        <v>1530.6006881656729</v>
      </c>
      <c r="E78" s="75">
        <f>IF(TrRoad_act!E54=0,"",E41/TrRoad_act!E54*1000
)</f>
        <v>1522.8343380653971</v>
      </c>
      <c r="F78" s="75">
        <f>IF(TrRoad_act!F54=0,"",F41/TrRoad_act!F54*1000
)</f>
        <v>1650.2792177655988</v>
      </c>
      <c r="G78" s="75">
        <f>IF(TrRoad_act!G54=0,"",G41/TrRoad_act!G54*1000
)</f>
        <v>1499.4854009326245</v>
      </c>
      <c r="H78" s="75">
        <f>IF(TrRoad_act!H54=0,"",H41/TrRoad_act!H54*1000
)</f>
        <v>1507.5173211006222</v>
      </c>
      <c r="I78" s="75">
        <f>IF(TrRoad_act!I54=0,"",I41/TrRoad_act!I54*1000
)</f>
        <v>1541.6217513481286</v>
      </c>
      <c r="J78" s="75">
        <f>IF(TrRoad_act!J54=0,"",J41/TrRoad_act!J54*1000
)</f>
        <v>1431.4261121282143</v>
      </c>
      <c r="K78" s="75">
        <f>IF(TrRoad_act!K54=0,"",K41/TrRoad_act!K54*1000
)</f>
        <v>1527.2003853178237</v>
      </c>
      <c r="L78" s="75">
        <f>IF(TrRoad_act!L54=0,"",L41/TrRoad_act!L54*1000
)</f>
        <v>1539.0463588627069</v>
      </c>
      <c r="M78" s="75">
        <f>IF(TrRoad_act!M54=0,"",M41/TrRoad_act!M54*1000
)</f>
        <v>1496.7900889372986</v>
      </c>
      <c r="N78" s="75">
        <f>IF(TrRoad_act!N54=0,"",N41/TrRoad_act!N54*1000
)</f>
        <v>1334.7478050597626</v>
      </c>
      <c r="O78" s="75">
        <f>IF(TrRoad_act!O54=0,"",O41/TrRoad_act!O54*1000
)</f>
        <v>1157.1829774284899</v>
      </c>
      <c r="P78" s="75">
        <f>IF(TrRoad_act!P54=0,"",P41/TrRoad_act!P54*1000
)</f>
        <v>1156.9905169081346</v>
      </c>
      <c r="Q78" s="75">
        <f>IF(TrRoad_act!Q54=0,"",Q41/TrRoad_act!Q54*1000
)</f>
        <v>1210.2720021012167</v>
      </c>
    </row>
    <row r="79" spans="1:17" ht="11.45" customHeight="1" x14ac:dyDescent="0.25">
      <c r="A79" s="15" t="s">
        <v>22</v>
      </c>
      <c r="B79" s="74" t="str">
        <f>IF(TrRoad_act!B55=0,"",B42/TrRoad_act!B55*1000
)</f>
        <v/>
      </c>
      <c r="C79" s="74" t="str">
        <f>IF(TrRoad_act!C55=0,"",C42/TrRoad_act!C55*1000
)</f>
        <v/>
      </c>
      <c r="D79" s="74" t="str">
        <f>IF(TrRoad_act!D55=0,"",D42/TrRoad_act!D55*1000
)</f>
        <v/>
      </c>
      <c r="E79" s="74" t="str">
        <f>IF(TrRoad_act!E55=0,"",E42/TrRoad_act!E55*1000
)</f>
        <v/>
      </c>
      <c r="F79" s="74" t="str">
        <f>IF(TrRoad_act!F55=0,"",F42/TrRoad_act!F55*1000
)</f>
        <v/>
      </c>
      <c r="G79" s="74" t="str">
        <f>IF(TrRoad_act!G55=0,"",G42/TrRoad_act!G55*1000
)</f>
        <v/>
      </c>
      <c r="H79" s="74" t="str">
        <f>IF(TrRoad_act!H55=0,"",H42/TrRoad_act!H55*1000
)</f>
        <v/>
      </c>
      <c r="I79" s="74" t="str">
        <f>IF(TrRoad_act!I55=0,"",I42/TrRoad_act!I55*1000
)</f>
        <v/>
      </c>
      <c r="J79" s="74" t="str">
        <f>IF(TrRoad_act!J55=0,"",J42/TrRoad_act!J55*1000
)</f>
        <v/>
      </c>
      <c r="K79" s="74" t="str">
        <f>IF(TrRoad_act!K55=0,"",K42/TrRoad_act!K55*1000
)</f>
        <v/>
      </c>
      <c r="L79" s="74" t="str">
        <f>IF(TrRoad_act!L55=0,"",L42/TrRoad_act!L55*1000
)</f>
        <v/>
      </c>
      <c r="M79" s="74" t="str">
        <f>IF(TrRoad_act!M55=0,"",M42/TrRoad_act!M55*1000
)</f>
        <v/>
      </c>
      <c r="N79" s="74" t="str">
        <f>IF(TrRoad_act!N55=0,"",N42/TrRoad_act!N55*1000
)</f>
        <v/>
      </c>
      <c r="O79" s="74" t="str">
        <f>IF(TrRoad_act!O55=0,"",O42/TrRoad_act!O55*1000
)</f>
        <v/>
      </c>
      <c r="P79" s="74" t="str">
        <f>IF(TrRoad_act!P55=0,"",P42/TrRoad_act!P55*1000
)</f>
        <v/>
      </c>
      <c r="Q79" s="74" t="str">
        <f>IF(TrRoad_act!Q55=0,"",Q42/TrRoad_act!Q55*1000
)</f>
        <v/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201.18201798418698</v>
      </c>
      <c r="C82" s="79">
        <f>IF(TrRoad_act!C4=0,"",C18/TrRoad_act!C4*1000)</f>
        <v>206.00968237508425</v>
      </c>
      <c r="D82" s="79">
        <f>IF(TrRoad_act!D4=0,"",D18/TrRoad_act!D4*1000)</f>
        <v>202.63147456325905</v>
      </c>
      <c r="E82" s="79">
        <f>IF(TrRoad_act!E4=0,"",E18/TrRoad_act!E4*1000)</f>
        <v>213.1985435889541</v>
      </c>
      <c r="F82" s="79">
        <f>IF(TrRoad_act!F4=0,"",F18/TrRoad_act!F4*1000)</f>
        <v>219.15146676104825</v>
      </c>
      <c r="G82" s="79">
        <f>IF(TrRoad_act!G4=0,"",G18/TrRoad_act!G4*1000)</f>
        <v>215.28484836448018</v>
      </c>
      <c r="H82" s="79">
        <f>IF(TrRoad_act!H4=0,"",H18/TrRoad_act!H4*1000)</f>
        <v>217.906711832714</v>
      </c>
      <c r="I82" s="79">
        <f>IF(TrRoad_act!I4=0,"",I18/TrRoad_act!I4*1000)</f>
        <v>224.05442587489043</v>
      </c>
      <c r="J82" s="79">
        <f>IF(TrRoad_act!J4=0,"",J18/TrRoad_act!J4*1000)</f>
        <v>214.95704183565832</v>
      </c>
      <c r="K82" s="79">
        <f>IF(TrRoad_act!K4=0,"",K18/TrRoad_act!K4*1000)</f>
        <v>216.19324205374258</v>
      </c>
      <c r="L82" s="79">
        <f>IF(TrRoad_act!L4=0,"",L18/TrRoad_act!L4*1000)</f>
        <v>221.97852391121145</v>
      </c>
      <c r="M82" s="79">
        <f>IF(TrRoad_act!M4=0,"",M18/TrRoad_act!M4*1000)</f>
        <v>216.70140931603822</v>
      </c>
      <c r="N82" s="79">
        <f>IF(TrRoad_act!N4=0,"",N18/TrRoad_act!N4*1000)</f>
        <v>202.45104865881652</v>
      </c>
      <c r="O82" s="79">
        <f>IF(TrRoad_act!O4=0,"",O18/TrRoad_act!O4*1000)</f>
        <v>190.12645871544663</v>
      </c>
      <c r="P82" s="79">
        <f>IF(TrRoad_act!P4=0,"",P18/TrRoad_act!P4*1000)</f>
        <v>184.59110776533376</v>
      </c>
      <c r="Q82" s="79">
        <f>IF(TrRoad_act!Q4=0,"",Q18/TrRoad_act!Q4*1000)</f>
        <v>186.62401076093687</v>
      </c>
    </row>
    <row r="83" spans="1:17" ht="11.45" customHeight="1" x14ac:dyDescent="0.25">
      <c r="A83" s="23" t="s">
        <v>30</v>
      </c>
      <c r="B83" s="78">
        <f>IF(TrRoad_act!B5=0,"",B19/TrRoad_act!B5*1000)</f>
        <v>111.92402773179667</v>
      </c>
      <c r="C83" s="78">
        <f>IF(TrRoad_act!C5=0,"",C19/TrRoad_act!C5*1000)</f>
        <v>111.27787689396118</v>
      </c>
      <c r="D83" s="78">
        <f>IF(TrRoad_act!D5=0,"",D19/TrRoad_act!D5*1000)</f>
        <v>112.76260733160177</v>
      </c>
      <c r="E83" s="78">
        <f>IF(TrRoad_act!E5=0,"",E19/TrRoad_act!E5*1000)</f>
        <v>112.24016363285207</v>
      </c>
      <c r="F83" s="78">
        <f>IF(TrRoad_act!F5=0,"",F19/TrRoad_act!F5*1000)</f>
        <v>111.99982265673287</v>
      </c>
      <c r="G83" s="78">
        <f>IF(TrRoad_act!G5=0,"",G19/TrRoad_act!G5*1000)</f>
        <v>111.49354581522056</v>
      </c>
      <c r="H83" s="78">
        <f>IF(TrRoad_act!H5=0,"",H19/TrRoad_act!H5*1000)</f>
        <v>110.7614008928243</v>
      </c>
      <c r="I83" s="78">
        <f>IF(TrRoad_act!I5=0,"",I19/TrRoad_act!I5*1000)</f>
        <v>109.76419948452538</v>
      </c>
      <c r="J83" s="78">
        <f>IF(TrRoad_act!J5=0,"",J19/TrRoad_act!J5*1000)</f>
        <v>108.72332668878431</v>
      </c>
      <c r="K83" s="78">
        <f>IF(TrRoad_act!K5=0,"",K19/TrRoad_act!K5*1000)</f>
        <v>107.64597464965824</v>
      </c>
      <c r="L83" s="78">
        <f>IF(TrRoad_act!L5=0,"",L19/TrRoad_act!L5*1000)</f>
        <v>106.4372481325277</v>
      </c>
      <c r="M83" s="78">
        <f>IF(TrRoad_act!M5=0,"",M19/TrRoad_act!M5*1000)</f>
        <v>105.31112061363781</v>
      </c>
      <c r="N83" s="78">
        <f>IF(TrRoad_act!N5=0,"",N19/TrRoad_act!N5*1000)</f>
        <v>105.1068094325023</v>
      </c>
      <c r="O83" s="78">
        <f>IF(TrRoad_act!O5=0,"",O19/TrRoad_act!O5*1000)</f>
        <v>104.25248112997743</v>
      </c>
      <c r="P83" s="78">
        <f>IF(TrRoad_act!P5=0,"",P19/TrRoad_act!P5*1000)</f>
        <v>103.50459687771597</v>
      </c>
      <c r="Q83" s="78">
        <f>IF(TrRoad_act!Q5=0,"",Q19/TrRoad_act!Q5*1000)</f>
        <v>102.02780811070387</v>
      </c>
    </row>
    <row r="84" spans="1:17" ht="11.45" customHeight="1" x14ac:dyDescent="0.25">
      <c r="A84" s="19" t="s">
        <v>29</v>
      </c>
      <c r="B84" s="76">
        <f>IF(TrRoad_act!B6=0,"",B20/TrRoad_act!B6*1000)</f>
        <v>188.35089288849215</v>
      </c>
      <c r="C84" s="76">
        <f>IF(TrRoad_act!C6=0,"",C20/TrRoad_act!C6*1000)</f>
        <v>195.23787603227922</v>
      </c>
      <c r="D84" s="76">
        <f>IF(TrRoad_act!D6=0,"",D20/TrRoad_act!D6*1000)</f>
        <v>194.8010634764525</v>
      </c>
      <c r="E84" s="76">
        <f>IF(TrRoad_act!E6=0,"",E20/TrRoad_act!E6*1000)</f>
        <v>208.93690376930903</v>
      </c>
      <c r="F84" s="76">
        <f>IF(TrRoad_act!F6=0,"",F20/TrRoad_act!F6*1000)</f>
        <v>211.3596446347604</v>
      </c>
      <c r="G84" s="76">
        <f>IF(TrRoad_act!G6=0,"",G20/TrRoad_act!G6*1000)</f>
        <v>213.26846366303946</v>
      </c>
      <c r="H84" s="76">
        <f>IF(TrRoad_act!H6=0,"",H20/TrRoad_act!H6*1000)</f>
        <v>216.48711534913465</v>
      </c>
      <c r="I84" s="76">
        <f>IF(TrRoad_act!I6=0,"",I20/TrRoad_act!I6*1000)</f>
        <v>222.94452460825033</v>
      </c>
      <c r="J84" s="76">
        <f>IF(TrRoad_act!J6=0,"",J20/TrRoad_act!J6*1000)</f>
        <v>216.23828015191557</v>
      </c>
      <c r="K84" s="76">
        <f>IF(TrRoad_act!K6=0,"",K20/TrRoad_act!K6*1000)</f>
        <v>215.04134631915133</v>
      </c>
      <c r="L84" s="76">
        <f>IF(TrRoad_act!L6=0,"",L20/TrRoad_act!L6*1000)</f>
        <v>223.09383338747543</v>
      </c>
      <c r="M84" s="76">
        <f>IF(TrRoad_act!M6=0,"",M20/TrRoad_act!M6*1000)</f>
        <v>218.4889940755443</v>
      </c>
      <c r="N84" s="76">
        <f>IF(TrRoad_act!N6=0,"",N20/TrRoad_act!N6*1000)</f>
        <v>206.98038308377622</v>
      </c>
      <c r="O84" s="76">
        <f>IF(TrRoad_act!O6=0,"",O20/TrRoad_act!O6*1000)</f>
        <v>195.35748229864163</v>
      </c>
      <c r="P84" s="76">
        <f>IF(TrRoad_act!P6=0,"",P20/TrRoad_act!P6*1000)</f>
        <v>188.01426021600236</v>
      </c>
      <c r="Q84" s="76">
        <f>IF(TrRoad_act!Q6=0,"",Q20/TrRoad_act!Q6*1000)</f>
        <v>188.48591916308584</v>
      </c>
    </row>
    <row r="85" spans="1:17" ht="11.45" customHeight="1" x14ac:dyDescent="0.25">
      <c r="A85" s="62" t="s">
        <v>59</v>
      </c>
      <c r="B85" s="77">
        <f>IF(TrRoad_act!B7=0,"",B21/TrRoad_act!B7*1000)</f>
        <v>191.53960302884016</v>
      </c>
      <c r="C85" s="77">
        <f>IF(TrRoad_act!C7=0,"",C21/TrRoad_act!C7*1000)</f>
        <v>200.35937941853499</v>
      </c>
      <c r="D85" s="77">
        <f>IF(TrRoad_act!D7=0,"",D21/TrRoad_act!D7*1000)</f>
        <v>202.4739443915133</v>
      </c>
      <c r="E85" s="77">
        <f>IF(TrRoad_act!E7=0,"",E21/TrRoad_act!E7*1000)</f>
        <v>218.5831284179572</v>
      </c>
      <c r="F85" s="77">
        <f>IF(TrRoad_act!F7=0,"",F21/TrRoad_act!F7*1000)</f>
        <v>217.75693984786503</v>
      </c>
      <c r="G85" s="77">
        <f>IF(TrRoad_act!G7=0,"",G21/TrRoad_act!G7*1000)</f>
        <v>222.35603559390398</v>
      </c>
      <c r="H85" s="77">
        <f>IF(TrRoad_act!H7=0,"",H21/TrRoad_act!H7*1000)</f>
        <v>225.2291924263337</v>
      </c>
      <c r="I85" s="77">
        <f>IF(TrRoad_act!I7=0,"",I21/TrRoad_act!I7*1000)</f>
        <v>230.77649360482178</v>
      </c>
      <c r="J85" s="77">
        <f>IF(TrRoad_act!J7=0,"",J21/TrRoad_act!J7*1000)</f>
        <v>225.4569710962314</v>
      </c>
      <c r="K85" s="77">
        <f>IF(TrRoad_act!K7=0,"",K21/TrRoad_act!K7*1000)</f>
        <v>222.88584915593822</v>
      </c>
      <c r="L85" s="77">
        <f>IF(TrRoad_act!L7=0,"",L21/TrRoad_act!L7*1000)</f>
        <v>231.12229684456179</v>
      </c>
      <c r="M85" s="77">
        <f>IF(TrRoad_act!M7=0,"",M21/TrRoad_act!M7*1000)</f>
        <v>226.58209263422557</v>
      </c>
      <c r="N85" s="77">
        <f>IF(TrRoad_act!N7=0,"",N21/TrRoad_act!N7*1000)</f>
        <v>216.43775480342987</v>
      </c>
      <c r="O85" s="77">
        <f>IF(TrRoad_act!O7=0,"",O21/TrRoad_act!O7*1000)</f>
        <v>203.37944074559454</v>
      </c>
      <c r="P85" s="77">
        <f>IF(TrRoad_act!P7=0,"",P21/TrRoad_act!P7*1000)</f>
        <v>195.8333940881204</v>
      </c>
      <c r="Q85" s="77">
        <f>IF(TrRoad_act!Q7=0,"",Q21/TrRoad_act!Q7*1000)</f>
        <v>196.32686035694141</v>
      </c>
    </row>
    <row r="86" spans="1:17" ht="11.45" customHeight="1" x14ac:dyDescent="0.25">
      <c r="A86" s="62" t="s">
        <v>58</v>
      </c>
      <c r="B86" s="77">
        <f>IF(TrRoad_act!B8=0,"",B22/TrRoad_act!B8*1000)</f>
        <v>175.95842482169198</v>
      </c>
      <c r="C86" s="77">
        <f>IF(TrRoad_act!C8=0,"",C22/TrRoad_act!C8*1000)</f>
        <v>176.00332927778044</v>
      </c>
      <c r="D86" s="77">
        <f>IF(TrRoad_act!D8=0,"",D22/TrRoad_act!D8*1000)</f>
        <v>164.76231803855617</v>
      </c>
      <c r="E86" s="77">
        <f>IF(TrRoad_act!E8=0,"",E22/TrRoad_act!E8*1000)</f>
        <v>168.659855336156</v>
      </c>
      <c r="F86" s="77">
        <f>IF(TrRoad_act!F8=0,"",F22/TrRoad_act!F8*1000)</f>
        <v>180.91736477209022</v>
      </c>
      <c r="G86" s="77">
        <f>IF(TrRoad_act!G8=0,"",G22/TrRoad_act!G8*1000)</f>
        <v>165.56116160960991</v>
      </c>
      <c r="H86" s="77">
        <f>IF(TrRoad_act!H8=0,"",H22/TrRoad_act!H8*1000)</f>
        <v>166.31799193895901</v>
      </c>
      <c r="I86" s="77">
        <f>IF(TrRoad_act!I8=0,"",I22/TrRoad_act!I8*1000)</f>
        <v>175.66021107215278</v>
      </c>
      <c r="J86" s="77">
        <f>IF(TrRoad_act!J8=0,"",J22/TrRoad_act!J8*1000)</f>
        <v>160.56253232594656</v>
      </c>
      <c r="K86" s="77">
        <f>IF(TrRoad_act!K8=0,"",K22/TrRoad_act!K8*1000)</f>
        <v>168.44074204887514</v>
      </c>
      <c r="L86" s="77">
        <f>IF(TrRoad_act!L8=0,"",L22/TrRoad_act!L8*1000)</f>
        <v>175.48367302237287</v>
      </c>
      <c r="M86" s="77">
        <f>IF(TrRoad_act!M8=0,"",M22/TrRoad_act!M8*1000)</f>
        <v>169.87385377701693</v>
      </c>
      <c r="N86" s="77">
        <f>IF(TrRoad_act!N8=0,"",N22/TrRoad_act!N8*1000)</f>
        <v>147.13362445299896</v>
      </c>
      <c r="O86" s="77">
        <f>IF(TrRoad_act!O8=0,"",O22/TrRoad_act!O8*1000)</f>
        <v>143.32060953506726</v>
      </c>
      <c r="P86" s="77">
        <f>IF(TrRoad_act!P8=0,"",P22/TrRoad_act!P8*1000)</f>
        <v>139.66963169047617</v>
      </c>
      <c r="Q86" s="77">
        <f>IF(TrRoad_act!Q8=0,"",Q22/TrRoad_act!Q8*1000)</f>
        <v>144.24166385302576</v>
      </c>
    </row>
    <row r="87" spans="1:17" ht="11.45" customHeight="1" x14ac:dyDescent="0.25">
      <c r="A87" s="62" t="s">
        <v>57</v>
      </c>
      <c r="B87" s="77" t="str">
        <f>IF(TrRoad_act!B9=0,"",B23/TrRoad_act!B9*1000)</f>
        <v/>
      </c>
      <c r="C87" s="77" t="str">
        <f>IF(TrRoad_act!C9=0,"",C23/TrRoad_act!C9*1000)</f>
        <v/>
      </c>
      <c r="D87" s="77" t="str">
        <f>IF(TrRoad_act!D9=0,"",D23/TrRoad_act!D9*1000)</f>
        <v/>
      </c>
      <c r="E87" s="77" t="str">
        <f>IF(TrRoad_act!E9=0,"",E23/TrRoad_act!E9*1000)</f>
        <v/>
      </c>
      <c r="F87" s="77" t="str">
        <f>IF(TrRoad_act!F9=0,"",F23/TrRoad_act!F9*1000)</f>
        <v/>
      </c>
      <c r="G87" s="77" t="str">
        <f>IF(TrRoad_act!G9=0,"",G23/TrRoad_act!G9*1000)</f>
        <v/>
      </c>
      <c r="H87" s="77" t="str">
        <f>IF(TrRoad_act!H9=0,"",H23/TrRoad_act!H9*1000)</f>
        <v/>
      </c>
      <c r="I87" s="77" t="str">
        <f>IF(TrRoad_act!I9=0,"",I23/TrRoad_act!I9*1000)</f>
        <v/>
      </c>
      <c r="J87" s="77" t="str">
        <f>IF(TrRoad_act!J9=0,"",J23/TrRoad_act!J9*1000)</f>
        <v/>
      </c>
      <c r="K87" s="77" t="str">
        <f>IF(TrRoad_act!K9=0,"",K23/TrRoad_act!K9*1000)</f>
        <v/>
      </c>
      <c r="L87" s="77" t="str">
        <f>IF(TrRoad_act!L9=0,"",L23/TrRoad_act!L9*1000)</f>
        <v/>
      </c>
      <c r="M87" s="77" t="str">
        <f>IF(TrRoad_act!M9=0,"",M23/TrRoad_act!M9*1000)</f>
        <v/>
      </c>
      <c r="N87" s="77" t="str">
        <f>IF(TrRoad_act!N9=0,"",N23/TrRoad_act!N9*1000)</f>
        <v/>
      </c>
      <c r="O87" s="77" t="str">
        <f>IF(TrRoad_act!O9=0,"",O23/TrRoad_act!O9*1000)</f>
        <v/>
      </c>
      <c r="P87" s="77" t="str">
        <f>IF(TrRoad_act!P9=0,"",P23/TrRoad_act!P9*1000)</f>
        <v/>
      </c>
      <c r="Q87" s="77" t="str">
        <f>IF(TrRoad_act!Q9=0,"",Q23/TrRoad_act!Q9*1000)</f>
        <v/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 t="str">
        <f>IF(TrRoad_act!D10=0,"",D24/TrRoad_act!D10*1000)</f>
        <v/>
      </c>
      <c r="E88" s="77" t="str">
        <f>IF(TrRoad_act!E10=0,"",E24/TrRoad_act!E10*1000)</f>
        <v/>
      </c>
      <c r="F88" s="77" t="str">
        <f>IF(TrRoad_act!F10=0,"",F24/TrRoad_act!F10*1000)</f>
        <v/>
      </c>
      <c r="G88" s="77" t="str">
        <f>IF(TrRoad_act!G10=0,"",G24/TrRoad_act!G10*1000)</f>
        <v/>
      </c>
      <c r="H88" s="77" t="str">
        <f>IF(TrRoad_act!H10=0,"",H24/TrRoad_act!H10*1000)</f>
        <v/>
      </c>
      <c r="I88" s="77" t="str">
        <f>IF(TrRoad_act!I10=0,"",I24/TrRoad_act!I10*1000)</f>
        <v/>
      </c>
      <c r="J88" s="77" t="str">
        <f>IF(TrRoad_act!J10=0,"",J24/TrRoad_act!J10*1000)</f>
        <v/>
      </c>
      <c r="K88" s="77" t="str">
        <f>IF(TrRoad_act!K10=0,"",K24/TrRoad_act!K10*1000)</f>
        <v/>
      </c>
      <c r="L88" s="77" t="str">
        <f>IF(TrRoad_act!L10=0,"",L24/TrRoad_act!L10*1000)</f>
        <v/>
      </c>
      <c r="M88" s="77" t="str">
        <f>IF(TrRoad_act!M10=0,"",M24/TrRoad_act!M10*1000)</f>
        <v/>
      </c>
      <c r="N88" s="77" t="str">
        <f>IF(TrRoad_act!N10=0,"",N24/TrRoad_act!N10*1000)</f>
        <v/>
      </c>
      <c r="O88" s="77" t="str">
        <f>IF(TrRoad_act!O10=0,"",O24/TrRoad_act!O10*1000)</f>
        <v/>
      </c>
      <c r="P88" s="77" t="str">
        <f>IF(TrRoad_act!P10=0,"",P24/TrRoad_act!P10*1000)</f>
        <v/>
      </c>
      <c r="Q88" s="77" t="str">
        <f>IF(TrRoad_act!Q10=0,"",Q24/TrRoad_act!Q10*1000)</f>
        <v/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 t="str">
        <f>IF(TrRoad_act!N11=0,"",N25/TrRoad_act!N11*1000)</f>
        <v/>
      </c>
      <c r="O89" s="77" t="str">
        <f>IF(TrRoad_act!O11=0,"",O25/TrRoad_act!O11*1000)</f>
        <v/>
      </c>
      <c r="P89" s="77">
        <f>IF(TrRoad_act!P11=0,"",P25/TrRoad_act!P11*1000)</f>
        <v>66.197789653863154</v>
      </c>
      <c r="Q89" s="77">
        <f>IF(TrRoad_act!Q11=0,"",Q25/TrRoad_act!Q11*1000)</f>
        <v>66.53233700082454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 t="str">
        <f>IF(TrRoad_act!J12=0,"",J26/TrRoad_act!J12*1000)</f>
        <v/>
      </c>
      <c r="K90" s="77" t="str">
        <f>IF(TrRoad_act!K12=0,"",K26/TrRoad_act!K12*1000)</f>
        <v/>
      </c>
      <c r="L90" s="77" t="str">
        <f>IF(TrRoad_act!L12=0,"",L26/TrRoad_act!L12*1000)</f>
        <v/>
      </c>
      <c r="M90" s="77" t="str">
        <f>IF(TrRoad_act!M12=0,"",M26/TrRoad_act!M12*1000)</f>
        <v/>
      </c>
      <c r="N90" s="77" t="str">
        <f>IF(TrRoad_act!N12=0,"",N26/TrRoad_act!N12*1000)</f>
        <v/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257.62608007363826</v>
      </c>
      <c r="C91" s="76">
        <f>IF(TrRoad_act!C13=0,"",C27/TrRoad_act!C13*1000)</f>
        <v>255.02225470960309</v>
      </c>
      <c r="D91" s="76">
        <f>IF(TrRoad_act!D13=0,"",D27/TrRoad_act!D13*1000)</f>
        <v>239.85658303295196</v>
      </c>
      <c r="E91" s="76">
        <f>IF(TrRoad_act!E13=0,"",E27/TrRoad_act!E13*1000)</f>
        <v>238.23911374530644</v>
      </c>
      <c r="F91" s="76">
        <f>IF(TrRoad_act!F13=0,"",F27/TrRoad_act!F13*1000)</f>
        <v>260.31243073936656</v>
      </c>
      <c r="G91" s="76">
        <f>IF(TrRoad_act!G13=0,"",G27/TrRoad_act!G13*1000)</f>
        <v>234.4947778632183</v>
      </c>
      <c r="H91" s="76">
        <f>IF(TrRoad_act!H13=0,"",H27/TrRoad_act!H13*1000)</f>
        <v>235.16713811633878</v>
      </c>
      <c r="I91" s="76">
        <f>IF(TrRoad_act!I13=0,"",I27/TrRoad_act!I13*1000)</f>
        <v>241.03265067250129</v>
      </c>
      <c r="J91" s="76">
        <f>IF(TrRoad_act!J13=0,"",J27/TrRoad_act!J13*1000)</f>
        <v>221.01061027976448</v>
      </c>
      <c r="K91" s="76">
        <f>IF(TrRoad_act!K13=0,"",K27/TrRoad_act!K13*1000)</f>
        <v>233.78689850747563</v>
      </c>
      <c r="L91" s="76">
        <f>IF(TrRoad_act!L13=0,"",L27/TrRoad_act!L13*1000)</f>
        <v>229.68028303874794</v>
      </c>
      <c r="M91" s="76">
        <f>IF(TrRoad_act!M13=0,"",M27/TrRoad_act!M13*1000)</f>
        <v>220.51089333778509</v>
      </c>
      <c r="N91" s="76">
        <f>IF(TrRoad_act!N13=0,"",N27/TrRoad_act!N13*1000)</f>
        <v>192.87087650449746</v>
      </c>
      <c r="O91" s="76">
        <f>IF(TrRoad_act!O13=0,"",O27/TrRoad_act!O13*1000)</f>
        <v>176.08108786989382</v>
      </c>
      <c r="P91" s="76">
        <f>IF(TrRoad_act!P13=0,"",P27/TrRoad_act!P13*1000)</f>
        <v>177.76301220869067</v>
      </c>
      <c r="Q91" s="76">
        <f>IF(TrRoad_act!Q13=0,"",Q27/TrRoad_act!Q13*1000)</f>
        <v>186.79586408664318</v>
      </c>
    </row>
    <row r="92" spans="1:17" ht="11.45" customHeight="1" x14ac:dyDescent="0.25">
      <c r="A92" s="62" t="s">
        <v>59</v>
      </c>
      <c r="B92" s="75">
        <f>IF(TrRoad_act!B14=0,"",B28/TrRoad_act!B14*1000)</f>
        <v>87.853168735172588</v>
      </c>
      <c r="C92" s="75">
        <f>IF(TrRoad_act!C14=0,"",C28/TrRoad_act!C14*1000)</f>
        <v>90.630884992559885</v>
      </c>
      <c r="D92" s="75">
        <f>IF(TrRoad_act!D14=0,"",D28/TrRoad_act!D14*1000)</f>
        <v>92.58579414038644</v>
      </c>
      <c r="E92" s="75">
        <f>IF(TrRoad_act!E14=0,"",E28/TrRoad_act!E14*1000)</f>
        <v>97.115971309138899</v>
      </c>
      <c r="F92" s="75">
        <f>IF(TrRoad_act!F14=0,"",F28/TrRoad_act!F14*1000)</f>
        <v>98.777087029189858</v>
      </c>
      <c r="G92" s="75">
        <f>IF(TrRoad_act!G14=0,"",G28/TrRoad_act!G14*1000)</f>
        <v>100.98099627151535</v>
      </c>
      <c r="H92" s="75">
        <f>IF(TrRoad_act!H14=0,"",H28/TrRoad_act!H14*1000)</f>
        <v>102.60803421800695</v>
      </c>
      <c r="I92" s="75">
        <f>IF(TrRoad_act!I14=0,"",I28/TrRoad_act!I14*1000)</f>
        <v>102.91427810059658</v>
      </c>
      <c r="J92" s="75">
        <f>IF(TrRoad_act!J14=0,"",J28/TrRoad_act!J14*1000)</f>
        <v>102.40688320347826</v>
      </c>
      <c r="K92" s="75">
        <f>IF(TrRoad_act!K14=0,"",K28/TrRoad_act!K14*1000)</f>
        <v>103.04188965579847</v>
      </c>
      <c r="L92" s="75">
        <f>IF(TrRoad_act!L14=0,"",L28/TrRoad_act!L14*1000)</f>
        <v>103.21994051224502</v>
      </c>
      <c r="M92" s="75">
        <f>IF(TrRoad_act!M14=0,"",M28/TrRoad_act!M14*1000)</f>
        <v>101.49112420064357</v>
      </c>
      <c r="N92" s="75">
        <f>IF(TrRoad_act!N14=0,"",N28/TrRoad_act!N14*1000)</f>
        <v>99.757969673976902</v>
      </c>
      <c r="O92" s="75">
        <f>IF(TrRoad_act!O14=0,"",O28/TrRoad_act!O14*1000)</f>
        <v>95.423704172015249</v>
      </c>
      <c r="P92" s="75">
        <f>IF(TrRoad_act!P14=0,"",P28/TrRoad_act!P14*1000)</f>
        <v>92.234965410321578</v>
      </c>
      <c r="Q92" s="75">
        <f>IF(TrRoad_act!Q14=0,"",Q28/TrRoad_act!Q14*1000)</f>
        <v>92.542254151918385</v>
      </c>
    </row>
    <row r="93" spans="1:17" ht="11.45" customHeight="1" x14ac:dyDescent="0.25">
      <c r="A93" s="62" t="s">
        <v>58</v>
      </c>
      <c r="B93" s="75">
        <f>IF(TrRoad_act!B15=0,"",B29/TrRoad_act!B15*1000)</f>
        <v>262.10790757134805</v>
      </c>
      <c r="C93" s="75">
        <f>IF(TrRoad_act!C15=0,"",C29/TrRoad_act!C15*1000)</f>
        <v>259.15604950693165</v>
      </c>
      <c r="D93" s="75">
        <f>IF(TrRoad_act!D15=0,"",D29/TrRoad_act!D15*1000)</f>
        <v>243.31856040023879</v>
      </c>
      <c r="E93" s="75">
        <f>IF(TrRoad_act!E15=0,"",E29/TrRoad_act!E15*1000)</f>
        <v>241.36255483883991</v>
      </c>
      <c r="F93" s="75">
        <f>IF(TrRoad_act!F15=0,"",F29/TrRoad_act!F15*1000)</f>
        <v>263.95270051243614</v>
      </c>
      <c r="G93" s="75">
        <f>IF(TrRoad_act!G15=0,"",G29/TrRoad_act!G15*1000)</f>
        <v>237.43545570167569</v>
      </c>
      <c r="H93" s="75">
        <f>IF(TrRoad_act!H15=0,"",H29/TrRoad_act!H15*1000)</f>
        <v>238.10354748641285</v>
      </c>
      <c r="I93" s="75">
        <f>IF(TrRoad_act!I15=0,"",I29/TrRoad_act!I15*1000)</f>
        <v>244.02224001100686</v>
      </c>
      <c r="J93" s="75">
        <f>IF(TrRoad_act!J15=0,"",J29/TrRoad_act!J15*1000)</f>
        <v>223.59060605627724</v>
      </c>
      <c r="K93" s="75">
        <f>IF(TrRoad_act!K15=0,"",K29/TrRoad_act!K15*1000)</f>
        <v>236.66783575132473</v>
      </c>
      <c r="L93" s="75">
        <f>IF(TrRoad_act!L15=0,"",L29/TrRoad_act!L15*1000)</f>
        <v>232.49521874906549</v>
      </c>
      <c r="M93" s="75">
        <f>IF(TrRoad_act!M15=0,"",M29/TrRoad_act!M15*1000)</f>
        <v>223.12699604570875</v>
      </c>
      <c r="N93" s="75">
        <f>IF(TrRoad_act!N15=0,"",N29/TrRoad_act!N15*1000)</f>
        <v>194.87481121659846</v>
      </c>
      <c r="O93" s="75">
        <f>IF(TrRoad_act!O15=0,"",O29/TrRoad_act!O15*1000)</f>
        <v>177.82163430745456</v>
      </c>
      <c r="P93" s="75">
        <f>IF(TrRoad_act!P15=0,"",P29/TrRoad_act!P15*1000)</f>
        <v>178.42422794818285</v>
      </c>
      <c r="Q93" s="75">
        <f>IF(TrRoad_act!Q15=0,"",Q29/TrRoad_act!Q15*1000)</f>
        <v>187.45145375750951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 t="str">
        <f>IF(TrRoad_act!C16=0,"",C30/TrRoad_act!C16*1000)</f>
        <v/>
      </c>
      <c r="D94" s="75" t="str">
        <f>IF(TrRoad_act!D16=0,"",D30/TrRoad_act!D16*1000)</f>
        <v/>
      </c>
      <c r="E94" s="75" t="str">
        <f>IF(TrRoad_act!E16=0,"",E30/TrRoad_act!E16*1000)</f>
        <v/>
      </c>
      <c r="F94" s="75" t="str">
        <f>IF(TrRoad_act!F16=0,"",F30/TrRoad_act!F16*1000)</f>
        <v/>
      </c>
      <c r="G94" s="75" t="str">
        <f>IF(TrRoad_act!G16=0,"",G30/TrRoad_act!G16*1000)</f>
        <v/>
      </c>
      <c r="H94" s="75" t="str">
        <f>IF(TrRoad_act!H16=0,"",H30/TrRoad_act!H16*1000)</f>
        <v/>
      </c>
      <c r="I94" s="75" t="str">
        <f>IF(TrRoad_act!I16=0,"",I30/TrRoad_act!I16*1000)</f>
        <v/>
      </c>
      <c r="J94" s="75" t="str">
        <f>IF(TrRoad_act!J16=0,"",J30/TrRoad_act!J16*1000)</f>
        <v/>
      </c>
      <c r="K94" s="75" t="str">
        <f>IF(TrRoad_act!K16=0,"",K30/TrRoad_act!K16*1000)</f>
        <v/>
      </c>
      <c r="L94" s="75" t="str">
        <f>IF(TrRoad_act!L16=0,"",L30/TrRoad_act!L16*1000)</f>
        <v/>
      </c>
      <c r="M94" s="75" t="str">
        <f>IF(TrRoad_act!M16=0,"",M30/TrRoad_act!M16*1000)</f>
        <v/>
      </c>
      <c r="N94" s="75" t="str">
        <f>IF(TrRoad_act!N16=0,"",N30/TrRoad_act!N16*1000)</f>
        <v/>
      </c>
      <c r="O94" s="75" t="str">
        <f>IF(TrRoad_act!O16=0,"",O30/TrRoad_act!O16*1000)</f>
        <v/>
      </c>
      <c r="P94" s="75" t="str">
        <f>IF(TrRoad_act!P16=0,"",P30/TrRoad_act!P16*1000)</f>
        <v/>
      </c>
      <c r="Q94" s="75" t="str">
        <f>IF(TrRoad_act!Q16=0,"",Q30/TrRoad_act!Q16*1000)</f>
        <v/>
      </c>
    </row>
    <row r="95" spans="1:17" ht="11.45" customHeight="1" x14ac:dyDescent="0.25">
      <c r="A95" s="62" t="s">
        <v>56</v>
      </c>
      <c r="B95" s="75" t="str">
        <f>IF(TrRoad_act!B17=0,"",B31/TrRoad_act!B17*1000)</f>
        <v/>
      </c>
      <c r="C95" s="75" t="str">
        <f>IF(TrRoad_act!C17=0,"",C31/TrRoad_act!C17*1000)</f>
        <v/>
      </c>
      <c r="D95" s="75" t="str">
        <f>IF(TrRoad_act!D17=0,"",D31/TrRoad_act!D17*1000)</f>
        <v/>
      </c>
      <c r="E95" s="75" t="str">
        <f>IF(TrRoad_act!E17=0,"",E31/TrRoad_act!E17*1000)</f>
        <v/>
      </c>
      <c r="F95" s="75" t="str">
        <f>IF(TrRoad_act!F17=0,"",F31/TrRoad_act!F17*1000)</f>
        <v/>
      </c>
      <c r="G95" s="75" t="str">
        <f>IF(TrRoad_act!G17=0,"",G31/TrRoad_act!G17*1000)</f>
        <v/>
      </c>
      <c r="H95" s="75" t="str">
        <f>IF(TrRoad_act!H17=0,"",H31/TrRoad_act!H17*1000)</f>
        <v/>
      </c>
      <c r="I95" s="75" t="str">
        <f>IF(TrRoad_act!I17=0,"",I31/TrRoad_act!I17*1000)</f>
        <v/>
      </c>
      <c r="J95" s="75" t="str">
        <f>IF(TrRoad_act!J17=0,"",J31/TrRoad_act!J17*1000)</f>
        <v/>
      </c>
      <c r="K95" s="75" t="str">
        <f>IF(TrRoad_act!K17=0,"",K31/TrRoad_act!K17*1000)</f>
        <v/>
      </c>
      <c r="L95" s="75" t="str">
        <f>IF(TrRoad_act!L17=0,"",L31/TrRoad_act!L17*1000)</f>
        <v/>
      </c>
      <c r="M95" s="75" t="str">
        <f>IF(TrRoad_act!M17=0,"",M31/TrRoad_act!M17*1000)</f>
        <v/>
      </c>
      <c r="N95" s="75" t="str">
        <f>IF(TrRoad_act!N17=0,"",N31/TrRoad_act!N17*1000)</f>
        <v/>
      </c>
      <c r="O95" s="75" t="str">
        <f>IF(TrRoad_act!O17=0,"",O31/TrRoad_act!O17*1000)</f>
        <v/>
      </c>
      <c r="P95" s="75" t="str">
        <f>IF(TrRoad_act!P17=0,"",P31/TrRoad_act!P17*1000)</f>
        <v/>
      </c>
      <c r="Q95" s="75" t="str">
        <f>IF(TrRoad_act!Q17=0,"",Q31/TrRoad_act!Q17*1000)</f>
        <v/>
      </c>
    </row>
    <row r="96" spans="1:17" ht="11.45" customHeight="1" x14ac:dyDescent="0.25">
      <c r="A96" s="62" t="s">
        <v>55</v>
      </c>
      <c r="B96" s="75" t="str">
        <f>IF(TrRoad_act!B18=0,"",B32/TrRoad_act!B18*1000)</f>
        <v/>
      </c>
      <c r="C96" s="75" t="str">
        <f>IF(TrRoad_act!C18=0,"",C32/TrRoad_act!C18*1000)</f>
        <v/>
      </c>
      <c r="D96" s="75" t="str">
        <f>IF(TrRoad_act!D18=0,"",D32/TrRoad_act!D18*1000)</f>
        <v/>
      </c>
      <c r="E96" s="75" t="str">
        <f>IF(TrRoad_act!E18=0,"",E32/TrRoad_act!E18*1000)</f>
        <v/>
      </c>
      <c r="F96" s="75" t="str">
        <f>IF(TrRoad_act!F18=0,"",F32/TrRoad_act!F18*1000)</f>
        <v/>
      </c>
      <c r="G96" s="75" t="str">
        <f>IF(TrRoad_act!G18=0,"",G32/TrRoad_act!G18*1000)</f>
        <v/>
      </c>
      <c r="H96" s="75" t="str">
        <f>IF(TrRoad_act!H18=0,"",H32/TrRoad_act!H18*1000)</f>
        <v/>
      </c>
      <c r="I96" s="75" t="str">
        <f>IF(TrRoad_act!I18=0,"",I32/TrRoad_act!I18*1000)</f>
        <v/>
      </c>
      <c r="J96" s="75">
        <f>IF(TrRoad_act!J18=0,"",J32/TrRoad_act!J18*1000)</f>
        <v>0</v>
      </c>
      <c r="K96" s="75">
        <f>IF(TrRoad_act!K18=0,"",K32/TrRoad_act!K18*1000)</f>
        <v>0</v>
      </c>
      <c r="L96" s="75">
        <f>IF(TrRoad_act!L18=0,"",L32/TrRoad_act!L18*1000)</f>
        <v>0</v>
      </c>
      <c r="M96" s="75">
        <f>IF(TrRoad_act!M18=0,"",M32/TrRoad_act!M18*1000)</f>
        <v>0</v>
      </c>
      <c r="N96" s="75">
        <f>IF(TrRoad_act!N18=0,"",N32/TrRoad_act!N18*1000)</f>
        <v>0</v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490.20087274607448</v>
      </c>
      <c r="C97" s="79">
        <f>IF(TrRoad_act!C19=0,"",C33/TrRoad_act!C19*1000)</f>
        <v>487.4790648239254</v>
      </c>
      <c r="D97" s="79">
        <f>IF(TrRoad_act!D19=0,"",D33/TrRoad_act!D19*1000)</f>
        <v>468.69101798079839</v>
      </c>
      <c r="E97" s="79">
        <f>IF(TrRoad_act!E19=0,"",E33/TrRoad_act!E19*1000)</f>
        <v>455.25774351865505</v>
      </c>
      <c r="F97" s="79">
        <f>IF(TrRoad_act!F19=0,"",F33/TrRoad_act!F19*1000)</f>
        <v>539.00646457840173</v>
      </c>
      <c r="G97" s="79">
        <f>IF(TrRoad_act!G19=0,"",G33/TrRoad_act!G19*1000)</f>
        <v>451.1781195745254</v>
      </c>
      <c r="H97" s="79">
        <f>IF(TrRoad_act!H19=0,"",H33/TrRoad_act!H19*1000)</f>
        <v>475.92125167766909</v>
      </c>
      <c r="I97" s="79">
        <f>IF(TrRoad_act!I19=0,"",I33/TrRoad_act!I19*1000)</f>
        <v>479.07017828601295</v>
      </c>
      <c r="J97" s="79">
        <f>IF(TrRoad_act!J19=0,"",J33/TrRoad_act!J19*1000)</f>
        <v>438.64793500938737</v>
      </c>
      <c r="K97" s="79">
        <f>IF(TrRoad_act!K19=0,"",K33/TrRoad_act!K19*1000)</f>
        <v>536.1433499876274</v>
      </c>
      <c r="L97" s="79">
        <f>IF(TrRoad_act!L19=0,"",L33/TrRoad_act!L19*1000)</f>
        <v>503.75100994448832</v>
      </c>
      <c r="M97" s="79">
        <f>IF(TrRoad_act!M19=0,"",M33/TrRoad_act!M19*1000)</f>
        <v>530.2943982542256</v>
      </c>
      <c r="N97" s="79">
        <f>IF(TrRoad_act!N19=0,"",N33/TrRoad_act!N19*1000)</f>
        <v>475.26244473943768</v>
      </c>
      <c r="O97" s="79">
        <f>IF(TrRoad_act!O19=0,"",O33/TrRoad_act!O19*1000)</f>
        <v>508.72377081489964</v>
      </c>
      <c r="P97" s="79">
        <f>IF(TrRoad_act!P19=0,"",P33/TrRoad_act!P19*1000)</f>
        <v>540.47727096847404</v>
      </c>
      <c r="Q97" s="79">
        <f>IF(TrRoad_act!Q19=0,"",Q33/TrRoad_act!Q19*1000)</f>
        <v>542.35916537069147</v>
      </c>
    </row>
    <row r="98" spans="1:17" ht="11.45" customHeight="1" x14ac:dyDescent="0.25">
      <c r="A98" s="23" t="s">
        <v>27</v>
      </c>
      <c r="B98" s="78">
        <f>IF(TrRoad_act!B20=0,"",B34/TrRoad_act!B20*1000)</f>
        <v>2822.953390425062</v>
      </c>
      <c r="C98" s="78">
        <f>IF(TrRoad_act!C20=0,"",C34/TrRoad_act!C20*1000)</f>
        <v>2783.5457985575963</v>
      </c>
      <c r="D98" s="78">
        <f>IF(TrRoad_act!D20=0,"",D34/TrRoad_act!D20*1000)</f>
        <v>2625.2013052463681</v>
      </c>
      <c r="E98" s="78">
        <f>IF(TrRoad_act!E20=0,"",E34/TrRoad_act!E20*1000)</f>
        <v>2604.7777386204657</v>
      </c>
      <c r="F98" s="78">
        <f>IF(TrRoad_act!F20=0,"",F34/TrRoad_act!F20*1000)</f>
        <v>2817.3019547983458</v>
      </c>
      <c r="G98" s="78">
        <f>IF(TrRoad_act!G20=0,"",G34/TrRoad_act!G20*1000)</f>
        <v>2570.6470840727852</v>
      </c>
      <c r="H98" s="78">
        <f>IF(TrRoad_act!H20=0,"",H34/TrRoad_act!H20*1000)</f>
        <v>2556.5057264129264</v>
      </c>
      <c r="I98" s="78">
        <f>IF(TrRoad_act!I20=0,"",I34/TrRoad_act!I20*1000)</f>
        <v>2631.602723501197</v>
      </c>
      <c r="J98" s="78">
        <f>IF(TrRoad_act!J20=0,"",J34/TrRoad_act!J20*1000)</f>
        <v>2447.1454235969118</v>
      </c>
      <c r="K98" s="78">
        <f>IF(TrRoad_act!K20=0,"",K34/TrRoad_act!K20*1000)</f>
        <v>2575.9277675249227</v>
      </c>
      <c r="L98" s="78">
        <f>IF(TrRoad_act!L20=0,"",L34/TrRoad_act!L20*1000)</f>
        <v>2585.7533947695929</v>
      </c>
      <c r="M98" s="78">
        <f>IF(TrRoad_act!M20=0,"",M34/TrRoad_act!M20*1000)</f>
        <v>2499.572230226328</v>
      </c>
      <c r="N98" s="78">
        <f>IF(TrRoad_act!N20=0,"",N34/TrRoad_act!N20*1000)</f>
        <v>2175.7616894473686</v>
      </c>
      <c r="O98" s="78">
        <f>IF(TrRoad_act!O20=0,"",O34/TrRoad_act!O20*1000)</f>
        <v>1954.9211284452933</v>
      </c>
      <c r="P98" s="78">
        <f>IF(TrRoad_act!P20=0,"",P34/TrRoad_act!P20*1000)</f>
        <v>1937.3080948602299</v>
      </c>
      <c r="Q98" s="78">
        <f>IF(TrRoad_act!Q20=0,"",Q34/TrRoad_act!Q20*1000)</f>
        <v>2027.5526491075454</v>
      </c>
    </row>
    <row r="99" spans="1:17" ht="11.45" customHeight="1" x14ac:dyDescent="0.25">
      <c r="A99" s="62" t="s">
        <v>59</v>
      </c>
      <c r="B99" s="77">
        <f>IF(TrRoad_act!B21=0,"",B35/TrRoad_act!B21*1000)</f>
        <v>2216.7495681279665</v>
      </c>
      <c r="C99" s="77">
        <f>IF(TrRoad_act!C21=0,"",C35/TrRoad_act!C21*1000)</f>
        <v>2284.1926503059253</v>
      </c>
      <c r="D99" s="77">
        <f>IF(TrRoad_act!D21=0,"",D35/TrRoad_act!D21*1000)</f>
        <v>2336.6740500193464</v>
      </c>
      <c r="E99" s="77">
        <f>IF(TrRoad_act!E21=0,"",E35/TrRoad_act!E21*1000)</f>
        <v>2454.8015407144571</v>
      </c>
      <c r="F99" s="77">
        <f>IF(TrRoad_act!F21=0,"",F35/TrRoad_act!F21*1000)</f>
        <v>2449.5767646235654</v>
      </c>
      <c r="G99" s="77">
        <f>IF(TrRoad_act!G21=0,"",G35/TrRoad_act!G21*1000)</f>
        <v>2502.7090200209436</v>
      </c>
      <c r="H99" s="77">
        <f>IF(TrRoad_act!H21=0,"",H35/TrRoad_act!H21*1000)</f>
        <v>2500.4406017289089</v>
      </c>
      <c r="I99" s="77">
        <f>IF(TrRoad_act!I21=0,"",I35/TrRoad_act!I21*1000)</f>
        <v>2454.4108476563001</v>
      </c>
      <c r="J99" s="77">
        <f>IF(TrRoad_act!J21=0,"",J35/TrRoad_act!J21*1000)</f>
        <v>2435.5100924842877</v>
      </c>
      <c r="K99" s="77">
        <f>IF(TrRoad_act!K21=0,"",K35/TrRoad_act!K21*1000)</f>
        <v>2392.4850578340797</v>
      </c>
      <c r="L99" s="77">
        <f>IF(TrRoad_act!L21=0,"",L35/TrRoad_act!L21*1000)</f>
        <v>2383.9859822588387</v>
      </c>
      <c r="M99" s="77">
        <f>IF(TrRoad_act!M21=0,"",M35/TrRoad_act!M21*1000)</f>
        <v>2344.8799539283209</v>
      </c>
      <c r="N99" s="77">
        <f>IF(TrRoad_act!N21=0,"",N35/TrRoad_act!N21*1000)</f>
        <v>2300.9147461807825</v>
      </c>
      <c r="O99" s="77">
        <f>IF(TrRoad_act!O21=0,"",O35/TrRoad_act!O21*1000)</f>
        <v>2155.8431856010257</v>
      </c>
      <c r="P99" s="77">
        <f>IF(TrRoad_act!P21=0,"",P35/TrRoad_act!P21*1000)</f>
        <v>2217.9503179342692</v>
      </c>
      <c r="Q99" s="77">
        <f>IF(TrRoad_act!Q21=0,"",Q35/TrRoad_act!Q21*1000)</f>
        <v>2233.824437075757</v>
      </c>
    </row>
    <row r="100" spans="1:17" ht="11.45" customHeight="1" x14ac:dyDescent="0.25">
      <c r="A100" s="62" t="s">
        <v>58</v>
      </c>
      <c r="B100" s="77">
        <f>IF(TrRoad_act!B22=0,"",B36/TrRoad_act!B22*1000)</f>
        <v>2856.7753711899718</v>
      </c>
      <c r="C100" s="77">
        <f>IF(TrRoad_act!C22=0,"",C36/TrRoad_act!C22*1000)</f>
        <v>2811.8657413044934</v>
      </c>
      <c r="D100" s="77">
        <f>IF(TrRoad_act!D22=0,"",D36/TrRoad_act!D22*1000)</f>
        <v>2640.3653087094672</v>
      </c>
      <c r="E100" s="77">
        <f>IF(TrRoad_act!E22=0,"",E36/TrRoad_act!E22*1000)</f>
        <v>2613.2831245911166</v>
      </c>
      <c r="F100" s="77">
        <f>IF(TrRoad_act!F22=0,"",F36/TrRoad_act!F22*1000)</f>
        <v>2835.9321120009658</v>
      </c>
      <c r="G100" s="77">
        <f>IF(TrRoad_act!G22=0,"",G36/TrRoad_act!G22*1000)</f>
        <v>2573.1438266992532</v>
      </c>
      <c r="H100" s="77">
        <f>IF(TrRoad_act!H22=0,"",H36/TrRoad_act!H22*1000)</f>
        <v>2558.5660203531288</v>
      </c>
      <c r="I100" s="77">
        <f>IF(TrRoad_act!I22=0,"",I36/TrRoad_act!I22*1000)</f>
        <v>2637.6265607824712</v>
      </c>
      <c r="J100" s="77">
        <f>IF(TrRoad_act!J22=0,"",J36/TrRoad_act!J22*1000)</f>
        <v>2447.5976319417618</v>
      </c>
      <c r="K100" s="77">
        <f>IF(TrRoad_act!K22=0,"",K36/TrRoad_act!K22*1000)</f>
        <v>2582.441773374223</v>
      </c>
      <c r="L100" s="77">
        <f>IF(TrRoad_act!L22=0,"",L36/TrRoad_act!L22*1000)</f>
        <v>2592.6208330671529</v>
      </c>
      <c r="M100" s="77">
        <f>IF(TrRoad_act!M22=0,"",M36/TrRoad_act!M22*1000)</f>
        <v>2504.7696735987324</v>
      </c>
      <c r="N100" s="77">
        <f>IF(TrRoad_act!N22=0,"",N36/TrRoad_act!N22*1000)</f>
        <v>2171.7403618791791</v>
      </c>
      <c r="O100" s="77">
        <f>IF(TrRoad_act!O22=0,"",O36/TrRoad_act!O22*1000)</f>
        <v>1948.3940849530215</v>
      </c>
      <c r="P100" s="77">
        <f>IF(TrRoad_act!P22=0,"",P36/TrRoad_act!P22*1000)</f>
        <v>1928.2734332249133</v>
      </c>
      <c r="Q100" s="77">
        <f>IF(TrRoad_act!Q22=0,"",Q36/TrRoad_act!Q22*1000)</f>
        <v>2020.9521440305109</v>
      </c>
    </row>
    <row r="101" spans="1:17" ht="11.45" customHeight="1" x14ac:dyDescent="0.25">
      <c r="A101" s="62" t="s">
        <v>57</v>
      </c>
      <c r="B101" s="77" t="str">
        <f>IF(TrRoad_act!B23=0,"",B37/TrRoad_act!B23*1000)</f>
        <v/>
      </c>
      <c r="C101" s="77" t="str">
        <f>IF(TrRoad_act!C23=0,"",C37/TrRoad_act!C23*1000)</f>
        <v/>
      </c>
      <c r="D101" s="77" t="str">
        <f>IF(TrRoad_act!D23=0,"",D37/TrRoad_act!D23*1000)</f>
        <v/>
      </c>
      <c r="E101" s="77" t="str">
        <f>IF(TrRoad_act!E23=0,"",E37/TrRoad_act!E23*1000)</f>
        <v/>
      </c>
      <c r="F101" s="77" t="str">
        <f>IF(TrRoad_act!F23=0,"",F37/TrRoad_act!F23*1000)</f>
        <v/>
      </c>
      <c r="G101" s="77" t="str">
        <f>IF(TrRoad_act!G23=0,"",G37/TrRoad_act!G23*1000)</f>
        <v/>
      </c>
      <c r="H101" s="77" t="str">
        <f>IF(TrRoad_act!H23=0,"",H37/TrRoad_act!H23*1000)</f>
        <v/>
      </c>
      <c r="I101" s="77" t="str">
        <f>IF(TrRoad_act!I23=0,"",I37/TrRoad_act!I23*1000)</f>
        <v/>
      </c>
      <c r="J101" s="77" t="str">
        <f>IF(TrRoad_act!J23=0,"",J37/TrRoad_act!J23*1000)</f>
        <v/>
      </c>
      <c r="K101" s="77" t="str">
        <f>IF(TrRoad_act!K23=0,"",K37/TrRoad_act!K23*1000)</f>
        <v/>
      </c>
      <c r="L101" s="77" t="str">
        <f>IF(TrRoad_act!L23=0,"",L37/TrRoad_act!L23*1000)</f>
        <v/>
      </c>
      <c r="M101" s="77" t="str">
        <f>IF(TrRoad_act!M23=0,"",M37/TrRoad_act!M23*1000)</f>
        <v/>
      </c>
      <c r="N101" s="77" t="str">
        <f>IF(TrRoad_act!N23=0,"",N37/TrRoad_act!N23*1000)</f>
        <v/>
      </c>
      <c r="O101" s="77" t="str">
        <f>IF(TrRoad_act!O23=0,"",O37/TrRoad_act!O23*1000)</f>
        <v/>
      </c>
      <c r="P101" s="77" t="str">
        <f>IF(TrRoad_act!P23=0,"",P37/TrRoad_act!P23*1000)</f>
        <v/>
      </c>
      <c r="Q101" s="77" t="str">
        <f>IF(TrRoad_act!Q23=0,"",Q37/TrRoad_act!Q23*1000)</f>
        <v/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 t="str">
        <f>IF(TrRoad_act!C24=0,"",C38/TrRoad_act!C24*1000)</f>
        <v/>
      </c>
      <c r="D102" s="77" t="str">
        <f>IF(TrRoad_act!D24=0,"",D38/TrRoad_act!D24*1000)</f>
        <v/>
      </c>
      <c r="E102" s="77" t="str">
        <f>IF(TrRoad_act!E24=0,"",E38/TrRoad_act!E24*1000)</f>
        <v/>
      </c>
      <c r="F102" s="77" t="str">
        <f>IF(TrRoad_act!F24=0,"",F38/TrRoad_act!F24*1000)</f>
        <v/>
      </c>
      <c r="G102" s="77" t="str">
        <f>IF(TrRoad_act!G24=0,"",G38/TrRoad_act!G24*1000)</f>
        <v/>
      </c>
      <c r="H102" s="77" t="str">
        <f>IF(TrRoad_act!H24=0,"",H38/TrRoad_act!H24*1000)</f>
        <v/>
      </c>
      <c r="I102" s="77" t="str">
        <f>IF(TrRoad_act!I24=0,"",I38/TrRoad_act!I24*1000)</f>
        <v/>
      </c>
      <c r="J102" s="77" t="str">
        <f>IF(TrRoad_act!J24=0,"",J38/TrRoad_act!J24*1000)</f>
        <v/>
      </c>
      <c r="K102" s="77" t="str">
        <f>IF(TrRoad_act!K24=0,"",K38/TrRoad_act!K24*1000)</f>
        <v/>
      </c>
      <c r="L102" s="77" t="str">
        <f>IF(TrRoad_act!L24=0,"",L38/TrRoad_act!L24*1000)</f>
        <v/>
      </c>
      <c r="M102" s="77" t="str">
        <f>IF(TrRoad_act!M24=0,"",M38/TrRoad_act!M24*1000)</f>
        <v/>
      </c>
      <c r="N102" s="77" t="str">
        <f>IF(TrRoad_act!N24=0,"",N38/TrRoad_act!N24*1000)</f>
        <v/>
      </c>
      <c r="O102" s="77" t="str">
        <f>IF(TrRoad_act!O24=0,"",O38/TrRoad_act!O24*1000)</f>
        <v/>
      </c>
      <c r="P102" s="77" t="str">
        <f>IF(TrRoad_act!P24=0,"",P38/TrRoad_act!P24*1000)</f>
        <v/>
      </c>
      <c r="Q102" s="77" t="str">
        <f>IF(TrRoad_act!Q24=0,"",Q38/TrRoad_act!Q24*1000)</f>
        <v/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 t="str">
        <f>IF(TrRoad_act!E25=0,"",E39/TrRoad_act!E25*1000)</f>
        <v/>
      </c>
      <c r="F103" s="77" t="str">
        <f>IF(TrRoad_act!F25=0,"",F39/TrRoad_act!F25*1000)</f>
        <v/>
      </c>
      <c r="G103" s="77" t="str">
        <f>IF(TrRoad_act!G25=0,"",G39/TrRoad_act!G25*1000)</f>
        <v/>
      </c>
      <c r="H103" s="77" t="str">
        <f>IF(TrRoad_act!H25=0,"",H39/TrRoad_act!H25*1000)</f>
        <v/>
      </c>
      <c r="I103" s="77">
        <f>IF(TrRoad_act!I25=0,"",I39/TrRoad_act!I25*1000)</f>
        <v>0</v>
      </c>
      <c r="J103" s="77">
        <f>IF(TrRoad_act!J25=0,"",J39/TrRoad_act!J25*1000)</f>
        <v>0</v>
      </c>
      <c r="K103" s="77">
        <f>IF(TrRoad_act!K25=0,"",K39/TrRoad_act!K25*1000)</f>
        <v>0</v>
      </c>
      <c r="L103" s="77">
        <f>IF(TrRoad_act!L25=0,"",L39/TrRoad_act!L25*1000)</f>
        <v>0</v>
      </c>
      <c r="M103" s="77">
        <f>IF(TrRoad_act!M25=0,"",M39/TrRoad_act!M25*1000)</f>
        <v>0</v>
      </c>
      <c r="N103" s="77">
        <f>IF(TrRoad_act!N25=0,"",N39/TrRoad_act!N25*1000)</f>
        <v>0</v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190.76849630460055</v>
      </c>
      <c r="C104" s="76">
        <f>IF(TrRoad_act!C26=0,"",C40/TrRoad_act!C26*1000)</f>
        <v>188.652768715072</v>
      </c>
      <c r="D104" s="76">
        <f>IF(TrRoad_act!D26=0,"",D40/TrRoad_act!D26*1000)</f>
        <v>177.340204149833</v>
      </c>
      <c r="E104" s="76">
        <f>IF(TrRoad_act!E26=0,"",E40/TrRoad_act!E26*1000)</f>
        <v>178.96082367045906</v>
      </c>
      <c r="F104" s="76">
        <f>IF(TrRoad_act!F26=0,"",F40/TrRoad_act!F26*1000)</f>
        <v>197.67409867972691</v>
      </c>
      <c r="G104" s="76">
        <f>IF(TrRoad_act!G26=0,"",G40/TrRoad_act!G26*1000)</f>
        <v>184.43452165765177</v>
      </c>
      <c r="H104" s="76">
        <f>IF(TrRoad_act!H26=0,"",H40/TrRoad_act!H26*1000)</f>
        <v>181.69204394051167</v>
      </c>
      <c r="I104" s="76">
        <f>IF(TrRoad_act!I26=0,"",I40/TrRoad_act!I26*1000)</f>
        <v>187.49453732612372</v>
      </c>
      <c r="J104" s="76">
        <f>IF(TrRoad_act!J26=0,"",J40/TrRoad_act!J26*1000)</f>
        <v>175.61477764535962</v>
      </c>
      <c r="K104" s="76">
        <f>IF(TrRoad_act!K26=0,"",K40/TrRoad_act!K26*1000)</f>
        <v>192.51784518307312</v>
      </c>
      <c r="L104" s="76">
        <f>IF(TrRoad_act!L26=0,"",L40/TrRoad_act!L26*1000)</f>
        <v>192.01985528024392</v>
      </c>
      <c r="M104" s="76">
        <f>IF(TrRoad_act!M26=0,"",M40/TrRoad_act!M26*1000)</f>
        <v>186.49063946672737</v>
      </c>
      <c r="N104" s="76">
        <f>IF(TrRoad_act!N26=0,"",N40/TrRoad_act!N26*1000)</f>
        <v>160.77644015492592</v>
      </c>
      <c r="O104" s="76">
        <f>IF(TrRoad_act!O26=0,"",O40/TrRoad_act!O26*1000)</f>
        <v>142.30729172259745</v>
      </c>
      <c r="P104" s="76">
        <f>IF(TrRoad_act!P26=0,"",P40/TrRoad_act!P26*1000)</f>
        <v>145.17371504930969</v>
      </c>
      <c r="Q104" s="76">
        <f>IF(TrRoad_act!Q26=0,"",Q40/TrRoad_act!Q26*1000)</f>
        <v>143.55416083317351</v>
      </c>
    </row>
    <row r="105" spans="1:17" ht="11.45" customHeight="1" x14ac:dyDescent="0.25">
      <c r="A105" s="17" t="s">
        <v>23</v>
      </c>
      <c r="B105" s="75">
        <f>IF(TrRoad_act!B27=0,"",B41/TrRoad_act!B27*1000)</f>
        <v>190.76849630460055</v>
      </c>
      <c r="C105" s="75">
        <f>IF(TrRoad_act!C27=0,"",C41/TrRoad_act!C27*1000)</f>
        <v>188.652768715072</v>
      </c>
      <c r="D105" s="75">
        <f>IF(TrRoad_act!D27=0,"",D41/TrRoad_act!D27*1000)</f>
        <v>177.340204149833</v>
      </c>
      <c r="E105" s="75">
        <f>IF(TrRoad_act!E27=0,"",E41/TrRoad_act!E27*1000)</f>
        <v>178.96082367045906</v>
      </c>
      <c r="F105" s="75">
        <f>IF(TrRoad_act!F27=0,"",F41/TrRoad_act!F27*1000)</f>
        <v>197.67409867972691</v>
      </c>
      <c r="G105" s="75">
        <f>IF(TrRoad_act!G27=0,"",G41/TrRoad_act!G27*1000)</f>
        <v>184.43452165765177</v>
      </c>
      <c r="H105" s="75">
        <f>IF(TrRoad_act!H27=0,"",H41/TrRoad_act!H27*1000)</f>
        <v>181.69204394051167</v>
      </c>
      <c r="I105" s="75">
        <f>IF(TrRoad_act!I27=0,"",I41/TrRoad_act!I27*1000)</f>
        <v>187.49453732612372</v>
      </c>
      <c r="J105" s="75">
        <f>IF(TrRoad_act!J27=0,"",J41/TrRoad_act!J27*1000)</f>
        <v>175.61477764535962</v>
      </c>
      <c r="K105" s="75">
        <f>IF(TrRoad_act!K27=0,"",K41/TrRoad_act!K27*1000)</f>
        <v>192.51784518307312</v>
      </c>
      <c r="L105" s="75">
        <f>IF(TrRoad_act!L27=0,"",L41/TrRoad_act!L27*1000)</f>
        <v>192.01985528024392</v>
      </c>
      <c r="M105" s="75">
        <f>IF(TrRoad_act!M27=0,"",M41/TrRoad_act!M27*1000)</f>
        <v>186.49063946672737</v>
      </c>
      <c r="N105" s="75">
        <f>IF(TrRoad_act!N27=0,"",N41/TrRoad_act!N27*1000)</f>
        <v>160.77644015492592</v>
      </c>
      <c r="O105" s="75">
        <f>IF(TrRoad_act!O27=0,"",O41/TrRoad_act!O27*1000)</f>
        <v>142.30729172259745</v>
      </c>
      <c r="P105" s="75">
        <f>IF(TrRoad_act!P27=0,"",P41/TrRoad_act!P27*1000)</f>
        <v>145.17371504930969</v>
      </c>
      <c r="Q105" s="75">
        <f>IF(TrRoad_act!Q27=0,"",Q41/TrRoad_act!Q27*1000)</f>
        <v>143.55416083317351</v>
      </c>
    </row>
    <row r="106" spans="1:17" ht="11.45" customHeight="1" x14ac:dyDescent="0.25">
      <c r="A106" s="15" t="s">
        <v>22</v>
      </c>
      <c r="B106" s="74" t="str">
        <f>IF(TrRoad_act!B28=0,"",B42/TrRoad_act!B28*1000)</f>
        <v/>
      </c>
      <c r="C106" s="74" t="str">
        <f>IF(TrRoad_act!C28=0,"",C42/TrRoad_act!C28*1000)</f>
        <v/>
      </c>
      <c r="D106" s="74" t="str">
        <f>IF(TrRoad_act!D28=0,"",D42/TrRoad_act!D28*1000)</f>
        <v/>
      </c>
      <c r="E106" s="74" t="str">
        <f>IF(TrRoad_act!E28=0,"",E42/TrRoad_act!E28*1000)</f>
        <v/>
      </c>
      <c r="F106" s="74" t="str">
        <f>IF(TrRoad_act!F28=0,"",F42/TrRoad_act!F28*1000)</f>
        <v/>
      </c>
      <c r="G106" s="74" t="str">
        <f>IF(TrRoad_act!G28=0,"",G42/TrRoad_act!G28*1000)</f>
        <v/>
      </c>
      <c r="H106" s="74" t="str">
        <f>IF(TrRoad_act!H28=0,"",H42/TrRoad_act!H28*1000)</f>
        <v/>
      </c>
      <c r="I106" s="74" t="str">
        <f>IF(TrRoad_act!I28=0,"",I42/TrRoad_act!I28*1000)</f>
        <v/>
      </c>
      <c r="J106" s="74" t="str">
        <f>IF(TrRoad_act!J28=0,"",J42/TrRoad_act!J28*1000)</f>
        <v/>
      </c>
      <c r="K106" s="74" t="str">
        <f>IF(TrRoad_act!K28=0,"",K42/TrRoad_act!K28*1000)</f>
        <v/>
      </c>
      <c r="L106" s="74" t="str">
        <f>IF(TrRoad_act!L28=0,"",L42/TrRoad_act!L28*1000)</f>
        <v/>
      </c>
      <c r="M106" s="74" t="str">
        <f>IF(TrRoad_act!M28=0,"",M42/TrRoad_act!M28*1000)</f>
        <v/>
      </c>
      <c r="N106" s="74" t="str">
        <f>IF(TrRoad_act!N28=0,"",N42/TrRoad_act!N28*1000)</f>
        <v/>
      </c>
      <c r="O106" s="74" t="str">
        <f>IF(TrRoad_act!O28=0,"",O42/TrRoad_act!O28*1000)</f>
        <v/>
      </c>
      <c r="P106" s="74" t="str">
        <f>IF(TrRoad_act!P28=0,"",P42/TrRoad_act!P28*1000)</f>
        <v/>
      </c>
      <c r="Q106" s="74" t="str">
        <f>IF(TrRoad_act!Q28=0,"",Q42/TrRoad_act!Q28*1000)</f>
        <v/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381.43472730886447</v>
      </c>
      <c r="C110" s="78">
        <f>IF(TrRoad_act!C86=0,"",1000000*C19/TrRoad_act!C86)</f>
        <v>385.18510225857551</v>
      </c>
      <c r="D110" s="78">
        <f>IF(TrRoad_act!D86=0,"",1000000*D19/TrRoad_act!D86)</f>
        <v>391.45998299138967</v>
      </c>
      <c r="E110" s="78">
        <f>IF(TrRoad_act!E86=0,"",1000000*E19/TrRoad_act!E86)</f>
        <v>384.706958832265</v>
      </c>
      <c r="F110" s="78">
        <f>IF(TrRoad_act!F86=0,"",1000000*F19/TrRoad_act!F86)</f>
        <v>383.72852461029669</v>
      </c>
      <c r="G110" s="78">
        <f>IF(TrRoad_act!G86=0,"",1000000*G19/TrRoad_act!G86)</f>
        <v>386.41474250957521</v>
      </c>
      <c r="H110" s="78">
        <f>IF(TrRoad_act!H86=0,"",1000000*H19/TrRoad_act!H86)</f>
        <v>384.08899467776865</v>
      </c>
      <c r="I110" s="78">
        <f>IF(TrRoad_act!I86=0,"",1000000*I19/TrRoad_act!I86)</f>
        <v>377.28042552341623</v>
      </c>
      <c r="J110" s="78">
        <f>IF(TrRoad_act!J86=0,"",1000000*J19/TrRoad_act!J86)</f>
        <v>365.11023646638648</v>
      </c>
      <c r="K110" s="78">
        <f>IF(TrRoad_act!K86=0,"",1000000*K19/TrRoad_act!K86)</f>
        <v>363.89971439596189</v>
      </c>
      <c r="L110" s="78">
        <f>IF(TrRoad_act!L86=0,"",1000000*L19/TrRoad_act!L86)</f>
        <v>373.56681331084997</v>
      </c>
      <c r="M110" s="78">
        <f>IF(TrRoad_act!M86=0,"",1000000*M19/TrRoad_act!M86)</f>
        <v>371.76408196631184</v>
      </c>
      <c r="N110" s="78">
        <f>IF(TrRoad_act!N86=0,"",1000000*N19/TrRoad_act!N86)</f>
        <v>364.4465393596268</v>
      </c>
      <c r="O110" s="78">
        <f>IF(TrRoad_act!O86=0,"",1000000*O19/TrRoad_act!O86)</f>
        <v>366.40322879241438</v>
      </c>
      <c r="P110" s="78">
        <f>IF(TrRoad_act!P86=0,"",1000000*P19/TrRoad_act!P86)</f>
        <v>359.43408087904271</v>
      </c>
      <c r="Q110" s="78">
        <f>IF(TrRoad_act!Q86=0,"",1000000*Q19/TrRoad_act!Q86)</f>
        <v>361.845933493313</v>
      </c>
    </row>
    <row r="111" spans="1:17" ht="11.45" customHeight="1" x14ac:dyDescent="0.25">
      <c r="A111" s="19" t="s">
        <v>29</v>
      </c>
      <c r="B111" s="76">
        <f>IF(TrRoad_act!B87=0,"",1000000*B20/TrRoad_act!B87)</f>
        <v>2751.1928174723575</v>
      </c>
      <c r="C111" s="76">
        <f>IF(TrRoad_act!C87=0,"",1000000*C20/TrRoad_act!C87)</f>
        <v>2788.4253670671046</v>
      </c>
      <c r="D111" s="76">
        <f>IF(TrRoad_act!D87=0,"",1000000*D20/TrRoad_act!D87)</f>
        <v>2776.8542053579185</v>
      </c>
      <c r="E111" s="76">
        <f>IF(TrRoad_act!E87=0,"",1000000*E20/TrRoad_act!E87)</f>
        <v>2866.3976338677635</v>
      </c>
      <c r="F111" s="76">
        <f>IF(TrRoad_act!F87=0,"",1000000*F20/TrRoad_act!F87)</f>
        <v>2896.7695922340936</v>
      </c>
      <c r="G111" s="76">
        <f>IF(TrRoad_act!G87=0,"",1000000*G20/TrRoad_act!G87)</f>
        <v>2882.5418731593973</v>
      </c>
      <c r="H111" s="76">
        <f>IF(TrRoad_act!H87=0,"",1000000*H20/TrRoad_act!H87)</f>
        <v>2902.4000234503028</v>
      </c>
      <c r="I111" s="76">
        <f>IF(TrRoad_act!I87=0,"",1000000*I20/TrRoad_act!I87)</f>
        <v>2875.4014747399274</v>
      </c>
      <c r="J111" s="76">
        <f>IF(TrRoad_act!J87=0,"",1000000*J20/TrRoad_act!J87)</f>
        <v>2803.4328128877009</v>
      </c>
      <c r="K111" s="76">
        <f>IF(TrRoad_act!K87=0,"",1000000*K20/TrRoad_act!K87)</f>
        <v>2801.8173086768147</v>
      </c>
      <c r="L111" s="76">
        <f>IF(TrRoad_act!L87=0,"",1000000*L20/TrRoad_act!L87)</f>
        <v>2845.0187548872696</v>
      </c>
      <c r="M111" s="76">
        <f>IF(TrRoad_act!M87=0,"",1000000*M20/TrRoad_act!M87)</f>
        <v>2760.2501978039486</v>
      </c>
      <c r="N111" s="76">
        <f>IF(TrRoad_act!N87=0,"",1000000*N20/TrRoad_act!N87)</f>
        <v>2590.868659541246</v>
      </c>
      <c r="O111" s="76">
        <f>IF(TrRoad_act!O87=0,"",1000000*O20/TrRoad_act!O87)</f>
        <v>2437.4941752202221</v>
      </c>
      <c r="P111" s="76">
        <f>IF(TrRoad_act!P87=0,"",1000000*P20/TrRoad_act!P87)</f>
        <v>2379.4955238423854</v>
      </c>
      <c r="Q111" s="76">
        <f>IF(TrRoad_act!Q87=0,"",1000000*Q20/TrRoad_act!Q87)</f>
        <v>2395.4891685807374</v>
      </c>
    </row>
    <row r="112" spans="1:17" ht="11.45" customHeight="1" x14ac:dyDescent="0.25">
      <c r="A112" s="62" t="s">
        <v>59</v>
      </c>
      <c r="B112" s="77">
        <f>IF(TrRoad_act!B88=0,"",1000000*B21/TrRoad_act!B88)</f>
        <v>2506.8731436184817</v>
      </c>
      <c r="C112" s="77">
        <f>IF(TrRoad_act!C88=0,"",1000000*C21/TrRoad_act!C88)</f>
        <v>2560.7050130536054</v>
      </c>
      <c r="D112" s="77">
        <f>IF(TrRoad_act!D88=0,"",1000000*D21/TrRoad_act!D88)</f>
        <v>2598.8996077515203</v>
      </c>
      <c r="E112" s="77">
        <f>IF(TrRoad_act!E88=0,"",1000000*E21/TrRoad_act!E88)</f>
        <v>2721.8795147176279</v>
      </c>
      <c r="F112" s="77">
        <f>IF(TrRoad_act!F88=0,"",1000000*F21/TrRoad_act!F88)</f>
        <v>2742.3585702000937</v>
      </c>
      <c r="G112" s="77">
        <f>IF(TrRoad_act!G88=0,"",1000000*G21/TrRoad_act!G88)</f>
        <v>2783.7167484618726</v>
      </c>
      <c r="H112" s="77">
        <f>IF(TrRoad_act!H88=0,"",1000000*H21/TrRoad_act!H88)</f>
        <v>2816.2192812108528</v>
      </c>
      <c r="I112" s="77">
        <f>IF(TrRoad_act!I88=0,"",1000000*I21/TrRoad_act!I88)</f>
        <v>2795.6527880099979</v>
      </c>
      <c r="J112" s="77">
        <f>IF(TrRoad_act!J88=0,"",1000000*J21/TrRoad_act!J88)</f>
        <v>2758.0062931574062</v>
      </c>
      <c r="K112" s="77">
        <f>IF(TrRoad_act!K88=0,"",1000000*K21/TrRoad_act!K88)</f>
        <v>2747.5269466162622</v>
      </c>
      <c r="L112" s="77">
        <f>IF(TrRoad_act!L88=0,"",1000000*L21/TrRoad_act!L88)</f>
        <v>2801.9104746600333</v>
      </c>
      <c r="M112" s="77">
        <f>IF(TrRoad_act!M88=0,"",1000000*M21/TrRoad_act!M88)</f>
        <v>2733.6214260636725</v>
      </c>
      <c r="N112" s="77">
        <f>IF(TrRoad_act!N88=0,"",1000000*N21/TrRoad_act!N88)</f>
        <v>2609.8698387257618</v>
      </c>
      <c r="O112" s="77">
        <f>IF(TrRoad_act!O88=0,"",1000000*O21/TrRoad_act!O88)</f>
        <v>2460.5023575651694</v>
      </c>
      <c r="P112" s="77">
        <f>IF(TrRoad_act!P88=0,"",1000000*P21/TrRoad_act!P88)</f>
        <v>2410.0104243303431</v>
      </c>
      <c r="Q112" s="77">
        <f>IF(TrRoad_act!Q88=0,"",1000000*Q21/TrRoad_act!Q88)</f>
        <v>2420.6623048974984</v>
      </c>
    </row>
    <row r="113" spans="1:17" ht="11.45" customHeight="1" x14ac:dyDescent="0.25">
      <c r="A113" s="62" t="s">
        <v>58</v>
      </c>
      <c r="B113" s="77">
        <f>IF(TrRoad_act!B89=0,"",1000000*B22/TrRoad_act!B89)</f>
        <v>4681.3182409179763</v>
      </c>
      <c r="C113" s="77">
        <f>IF(TrRoad_act!C89=0,"",1000000*C22/TrRoad_act!C89)</f>
        <v>4498.9336053103052</v>
      </c>
      <c r="D113" s="77">
        <f>IF(TrRoad_act!D89=0,"",1000000*D22/TrRoad_act!D89)</f>
        <v>4140.9940692846894</v>
      </c>
      <c r="E113" s="77">
        <f>IF(TrRoad_act!E89=0,"",1000000*E22/TrRoad_act!E89)</f>
        <v>4021.9709784967058</v>
      </c>
      <c r="F113" s="77">
        <f>IF(TrRoad_act!F89=0,"",1000000*F22/TrRoad_act!F89)</f>
        <v>4275.6600189977144</v>
      </c>
      <c r="G113" s="77">
        <f>IF(TrRoad_act!G89=0,"",1000000*G22/TrRoad_act!G89)</f>
        <v>3844.953537017725</v>
      </c>
      <c r="H113" s="77">
        <f>IF(TrRoad_act!H89=0,"",1000000*H22/TrRoad_act!H89)</f>
        <v>3808.0318132879856</v>
      </c>
      <c r="I113" s="77">
        <f>IF(TrRoad_act!I89=0,"",1000000*I22/TrRoad_act!I89)</f>
        <v>3716.2293865113679</v>
      </c>
      <c r="J113" s="77">
        <f>IF(TrRoad_act!J89=0,"",1000000*J22/TrRoad_act!J89)</f>
        <v>3258.5885270875674</v>
      </c>
      <c r="K113" s="77">
        <f>IF(TrRoad_act!K89=0,"",1000000*K22/TrRoad_act!K89)</f>
        <v>3317.037160751725</v>
      </c>
      <c r="L113" s="77">
        <f>IF(TrRoad_act!L89=0,"",1000000*L22/TrRoad_act!L89)</f>
        <v>3233.5829577493214</v>
      </c>
      <c r="M113" s="77">
        <f>IF(TrRoad_act!M89=0,"",1000000*M22/TrRoad_act!M89)</f>
        <v>2993.9235739015471</v>
      </c>
      <c r="N113" s="77">
        <f>IF(TrRoad_act!N89=0,"",1000000*N22/TrRoad_act!N89)</f>
        <v>2426.4240407760331</v>
      </c>
      <c r="O113" s="77">
        <f>IF(TrRoad_act!O89=0,"",1000000*O22/TrRoad_act!O89)</f>
        <v>2244.5255118889559</v>
      </c>
      <c r="P113" s="77">
        <f>IF(TrRoad_act!P89=0,"",1000000*P22/TrRoad_act!P89)</f>
        <v>2144.5954087166097</v>
      </c>
      <c r="Q113" s="77">
        <f>IF(TrRoad_act!Q89=0,"",1000000*Q22/TrRoad_act!Q89)</f>
        <v>2218.9955082504184</v>
      </c>
    </row>
    <row r="114" spans="1:17" ht="11.45" customHeight="1" x14ac:dyDescent="0.25">
      <c r="A114" s="62" t="s">
        <v>57</v>
      </c>
      <c r="B114" s="77" t="str">
        <f>IF(TrRoad_act!B90=0,"",1000000*B23/TrRoad_act!B90)</f>
        <v/>
      </c>
      <c r="C114" s="77" t="str">
        <f>IF(TrRoad_act!C90=0,"",1000000*C23/TrRoad_act!C90)</f>
        <v/>
      </c>
      <c r="D114" s="77" t="str">
        <f>IF(TrRoad_act!D90=0,"",1000000*D23/TrRoad_act!D90)</f>
        <v/>
      </c>
      <c r="E114" s="77" t="str">
        <f>IF(TrRoad_act!E90=0,"",1000000*E23/TrRoad_act!E90)</f>
        <v/>
      </c>
      <c r="F114" s="77" t="str">
        <f>IF(TrRoad_act!F90=0,"",1000000*F23/TrRoad_act!F90)</f>
        <v/>
      </c>
      <c r="G114" s="77" t="str">
        <f>IF(TrRoad_act!G90=0,"",1000000*G23/TrRoad_act!G90)</f>
        <v/>
      </c>
      <c r="H114" s="77" t="str">
        <f>IF(TrRoad_act!H90=0,"",1000000*H23/TrRoad_act!H90)</f>
        <v/>
      </c>
      <c r="I114" s="77" t="str">
        <f>IF(TrRoad_act!I90=0,"",1000000*I23/TrRoad_act!I90)</f>
        <v/>
      </c>
      <c r="J114" s="77" t="str">
        <f>IF(TrRoad_act!J90=0,"",1000000*J23/TrRoad_act!J90)</f>
        <v/>
      </c>
      <c r="K114" s="77" t="str">
        <f>IF(TrRoad_act!K90=0,"",1000000*K23/TrRoad_act!K90)</f>
        <v/>
      </c>
      <c r="L114" s="77" t="str">
        <f>IF(TrRoad_act!L90=0,"",1000000*L23/TrRoad_act!L90)</f>
        <v/>
      </c>
      <c r="M114" s="77" t="str">
        <f>IF(TrRoad_act!M90=0,"",1000000*M23/TrRoad_act!M90)</f>
        <v/>
      </c>
      <c r="N114" s="77" t="str">
        <f>IF(TrRoad_act!N90=0,"",1000000*N23/TrRoad_act!N90)</f>
        <v/>
      </c>
      <c r="O114" s="77" t="str">
        <f>IF(TrRoad_act!O90=0,"",1000000*O23/TrRoad_act!O90)</f>
        <v/>
      </c>
      <c r="P114" s="77" t="str">
        <f>IF(TrRoad_act!P90=0,"",1000000*P23/TrRoad_act!P90)</f>
        <v/>
      </c>
      <c r="Q114" s="77" t="str">
        <f>IF(TrRoad_act!Q90=0,"",1000000*Q23/TrRoad_act!Q90)</f>
        <v/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 t="str">
        <f>IF(TrRoad_act!D91=0,"",1000000*D24/TrRoad_act!D91)</f>
        <v/>
      </c>
      <c r="E115" s="77" t="str">
        <f>IF(TrRoad_act!E91=0,"",1000000*E24/TrRoad_act!E91)</f>
        <v/>
      </c>
      <c r="F115" s="77" t="str">
        <f>IF(TrRoad_act!F91=0,"",1000000*F24/TrRoad_act!F91)</f>
        <v/>
      </c>
      <c r="G115" s="77" t="str">
        <f>IF(TrRoad_act!G91=0,"",1000000*G24/TrRoad_act!G91)</f>
        <v/>
      </c>
      <c r="H115" s="77" t="str">
        <f>IF(TrRoad_act!H91=0,"",1000000*H24/TrRoad_act!H91)</f>
        <v/>
      </c>
      <c r="I115" s="77" t="str">
        <f>IF(TrRoad_act!I91=0,"",1000000*I24/TrRoad_act!I91)</f>
        <v/>
      </c>
      <c r="J115" s="77" t="str">
        <f>IF(TrRoad_act!J91=0,"",1000000*J24/TrRoad_act!J91)</f>
        <v/>
      </c>
      <c r="K115" s="77" t="str">
        <f>IF(TrRoad_act!K91=0,"",1000000*K24/TrRoad_act!K91)</f>
        <v/>
      </c>
      <c r="L115" s="77" t="str">
        <f>IF(TrRoad_act!L91=0,"",1000000*L24/TrRoad_act!L91)</f>
        <v/>
      </c>
      <c r="M115" s="77" t="str">
        <f>IF(TrRoad_act!M91=0,"",1000000*M24/TrRoad_act!M91)</f>
        <v/>
      </c>
      <c r="N115" s="77" t="str">
        <f>IF(TrRoad_act!N91=0,"",1000000*N24/TrRoad_act!N91)</f>
        <v/>
      </c>
      <c r="O115" s="77" t="str">
        <f>IF(TrRoad_act!O91=0,"",1000000*O24/TrRoad_act!O91)</f>
        <v/>
      </c>
      <c r="P115" s="77" t="str">
        <f>IF(TrRoad_act!P91=0,"",1000000*P24/TrRoad_act!P91)</f>
        <v/>
      </c>
      <c r="Q115" s="77" t="str">
        <f>IF(TrRoad_act!Q91=0,"",1000000*Q24/TrRoad_act!Q91)</f>
        <v/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 t="str">
        <f>IF(TrRoad_act!N92=0,"",1000000*N25/TrRoad_act!N92)</f>
        <v/>
      </c>
      <c r="O116" s="77" t="str">
        <f>IF(TrRoad_act!O92=0,"",1000000*O25/TrRoad_act!O92)</f>
        <v/>
      </c>
      <c r="P116" s="77">
        <f>IF(TrRoad_act!P92=0,"",1000000*P25/TrRoad_act!P92)</f>
        <v>746.30923096423544</v>
      </c>
      <c r="Q116" s="77">
        <f>IF(TrRoad_act!Q92=0,"",1000000*Q25/TrRoad_act!Q92)</f>
        <v>753.24116349670328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 t="str">
        <f>IF(TrRoad_act!J93=0,"",1000000*J26/TrRoad_act!J93)</f>
        <v/>
      </c>
      <c r="K117" s="77" t="str">
        <f>IF(TrRoad_act!K93=0,"",1000000*K26/TrRoad_act!K93)</f>
        <v/>
      </c>
      <c r="L117" s="77" t="str">
        <f>IF(TrRoad_act!L93=0,"",1000000*L26/TrRoad_act!L93)</f>
        <v/>
      </c>
      <c r="M117" s="77" t="str">
        <f>IF(TrRoad_act!M93=0,"",1000000*M26/TrRoad_act!M93)</f>
        <v/>
      </c>
      <c r="N117" s="77" t="str">
        <f>IF(TrRoad_act!N93=0,"",1000000*N26/TrRoad_act!N93)</f>
        <v/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97843.746925220359</v>
      </c>
      <c r="C118" s="76">
        <f>IF(TrRoad_act!C94=0,"",1000000*C27/TrRoad_act!C94)</f>
        <v>98510.095059320549</v>
      </c>
      <c r="D118" s="76">
        <f>IF(TrRoad_act!D94=0,"",1000000*D27/TrRoad_act!D94)</f>
        <v>96038.671885065851</v>
      </c>
      <c r="E118" s="76">
        <f>IF(TrRoad_act!E94=0,"",1000000*E27/TrRoad_act!E94)</f>
        <v>93113.302471448013</v>
      </c>
      <c r="F118" s="76">
        <f>IF(TrRoad_act!F94=0,"",1000000*F27/TrRoad_act!F94)</f>
        <v>100902.59897368382</v>
      </c>
      <c r="G118" s="76">
        <f>IF(TrRoad_act!G94=0,"",1000000*G27/TrRoad_act!G94)</f>
        <v>91844.395432904901</v>
      </c>
      <c r="H118" s="76">
        <f>IF(TrRoad_act!H94=0,"",1000000*H27/TrRoad_act!H94)</f>
        <v>93453.566218228385</v>
      </c>
      <c r="I118" s="76">
        <f>IF(TrRoad_act!I94=0,"",1000000*I27/TrRoad_act!I94)</f>
        <v>95183.00299946891</v>
      </c>
      <c r="J118" s="76">
        <f>IF(TrRoad_act!J94=0,"",1000000*J27/TrRoad_act!J94)</f>
        <v>86403.32500649229</v>
      </c>
      <c r="K118" s="76">
        <f>IF(TrRoad_act!K94=0,"",1000000*K27/TrRoad_act!K94)</f>
        <v>86980.935639927004</v>
      </c>
      <c r="L118" s="76">
        <f>IF(TrRoad_act!L94=0,"",1000000*L27/TrRoad_act!L94)</f>
        <v>87066.57805465319</v>
      </c>
      <c r="M118" s="76">
        <f>IF(TrRoad_act!M94=0,"",1000000*M27/TrRoad_act!M94)</f>
        <v>84398.128681896691</v>
      </c>
      <c r="N118" s="76">
        <f>IF(TrRoad_act!N94=0,"",1000000*N27/TrRoad_act!N94)</f>
        <v>74024.85479409984</v>
      </c>
      <c r="O118" s="76">
        <f>IF(TrRoad_act!O94=0,"",1000000*O27/TrRoad_act!O94)</f>
        <v>67812.972074358302</v>
      </c>
      <c r="P118" s="76">
        <f>IF(TrRoad_act!P94=0,"",1000000*P27/TrRoad_act!P94)</f>
        <v>69839.124504630439</v>
      </c>
      <c r="Q118" s="76">
        <f>IF(TrRoad_act!Q94=0,"",1000000*Q27/TrRoad_act!Q94)</f>
        <v>75050.65695421405</v>
      </c>
    </row>
    <row r="119" spans="1:17" ht="11.45" customHeight="1" x14ac:dyDescent="0.25">
      <c r="A119" s="62" t="s">
        <v>59</v>
      </c>
      <c r="B119" s="75">
        <f>IF(TrRoad_act!B95=0,"",1000000*B28/TrRoad_act!B95)</f>
        <v>16540.725775872459</v>
      </c>
      <c r="C119" s="75">
        <f>IF(TrRoad_act!C95=0,"",1000000*C28/TrRoad_act!C95)</f>
        <v>17078.173342595688</v>
      </c>
      <c r="D119" s="75">
        <f>IF(TrRoad_act!D95=0,"",1000000*D28/TrRoad_act!D95)</f>
        <v>17477.902052314348</v>
      </c>
      <c r="E119" s="75">
        <f>IF(TrRoad_act!E95=0,"",1000000*E28/TrRoad_act!E95)</f>
        <v>18310.958448027315</v>
      </c>
      <c r="F119" s="75">
        <f>IF(TrRoad_act!F95=0,"",1000000*F28/TrRoad_act!F95)</f>
        <v>18616.478729800729</v>
      </c>
      <c r="G119" s="75">
        <f>IF(TrRoad_act!G95=0,"",1000000*G28/TrRoad_act!G95)</f>
        <v>19041.774574165305</v>
      </c>
      <c r="H119" s="75">
        <f>IF(TrRoad_act!H95=0,"",1000000*H28/TrRoad_act!H95)</f>
        <v>19362.689853665823</v>
      </c>
      <c r="I119" s="75">
        <f>IF(TrRoad_act!I95=0,"",1000000*I28/TrRoad_act!I95)</f>
        <v>19414.49710199521</v>
      </c>
      <c r="J119" s="75">
        <f>IF(TrRoad_act!J95=0,"",1000000*J28/TrRoad_act!J95)</f>
        <v>19309.326600351749</v>
      </c>
      <c r="K119" s="75">
        <f>IF(TrRoad_act!K95=0,"",1000000*K28/TrRoad_act!K95)</f>
        <v>19381.505497445676</v>
      </c>
      <c r="L119" s="75">
        <f>IF(TrRoad_act!L95=0,"",1000000*L28/TrRoad_act!L95)</f>
        <v>19434.180474768378</v>
      </c>
      <c r="M119" s="75">
        <f>IF(TrRoad_act!M95=0,"",1000000*M28/TrRoad_act!M95)</f>
        <v>19118.53387507865</v>
      </c>
      <c r="N119" s="75">
        <f>IF(TrRoad_act!N95=0,"",1000000*N28/TrRoad_act!N95)</f>
        <v>18795.333041505626</v>
      </c>
      <c r="O119" s="75">
        <f>IF(TrRoad_act!O95=0,"",1000000*O28/TrRoad_act!O95)</f>
        <v>17982.29254668557</v>
      </c>
      <c r="P119" s="75">
        <f>IF(TrRoad_act!P95=0,"",1000000*P28/TrRoad_act!P95)</f>
        <v>17399.072554153885</v>
      </c>
      <c r="Q119" s="75">
        <f>IF(TrRoad_act!Q95=0,"",1000000*Q28/TrRoad_act!Q95)</f>
        <v>17476.865051062545</v>
      </c>
    </row>
    <row r="120" spans="1:17" ht="11.45" customHeight="1" x14ac:dyDescent="0.25">
      <c r="A120" s="62" t="s">
        <v>58</v>
      </c>
      <c r="B120" s="75">
        <f>IF(TrRoad_act!B96=0,"",1000000*B29/TrRoad_act!B96)</f>
        <v>102292.73198811385</v>
      </c>
      <c r="C120" s="75">
        <f>IF(TrRoad_act!C96=0,"",1000000*C29/TrRoad_act!C96)</f>
        <v>102821.53270982034</v>
      </c>
      <c r="D120" s="75">
        <f>IF(TrRoad_act!D96=0,"",1000000*D29/TrRoad_act!D96)</f>
        <v>100061.77689930005</v>
      </c>
      <c r="E120" s="75">
        <f>IF(TrRoad_act!E96=0,"",1000000*E29/TrRoad_act!E96)</f>
        <v>96628.630019863238</v>
      </c>
      <c r="F120" s="75">
        <f>IF(TrRoad_act!F96=0,"",1000000*F29/TrRoad_act!F96)</f>
        <v>104809.43834348182</v>
      </c>
      <c r="G120" s="75">
        <f>IF(TrRoad_act!G96=0,"",1000000*G29/TrRoad_act!G96)</f>
        <v>95255.90776732027</v>
      </c>
      <c r="H120" s="75">
        <f>IF(TrRoad_act!H96=0,"",1000000*H29/TrRoad_act!H96)</f>
        <v>96996.623741192176</v>
      </c>
      <c r="I120" s="75">
        <f>IF(TrRoad_act!I96=0,"",1000000*I29/TrRoad_act!I96)</f>
        <v>98699.278225480084</v>
      </c>
      <c r="J120" s="75">
        <f>IF(TrRoad_act!J96=0,"",1000000*J29/TrRoad_act!J96)</f>
        <v>89460.860682801183</v>
      </c>
      <c r="K120" s="75">
        <f>IF(TrRoad_act!K96=0,"",1000000*K29/TrRoad_act!K96)</f>
        <v>89953.483725931001</v>
      </c>
      <c r="L120" s="75">
        <f>IF(TrRoad_act!L96=0,"",1000000*L29/TrRoad_act!L96)</f>
        <v>90125.975052416659</v>
      </c>
      <c r="M120" s="75">
        <f>IF(TrRoad_act!M96=0,"",1000000*M29/TrRoad_act!M96)</f>
        <v>87339.8063637835</v>
      </c>
      <c r="N120" s="75">
        <f>IF(TrRoad_act!N96=0,"",1000000*N29/TrRoad_act!N96)</f>
        <v>76461.246694314221</v>
      </c>
      <c r="O120" s="75">
        <f>IF(TrRoad_act!O96=0,"",1000000*O29/TrRoad_act!O96)</f>
        <v>70021.133024968294</v>
      </c>
      <c r="P120" s="75">
        <f>IF(TrRoad_act!P96=0,"",1000000*P29/TrRoad_act!P96)</f>
        <v>70652.24503025382</v>
      </c>
      <c r="Q120" s="75">
        <f>IF(TrRoad_act!Q96=0,"",1000000*Q29/TrRoad_act!Q96)</f>
        <v>75832.883537989808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 t="str">
        <f>IF(TrRoad_act!C97=0,"",1000000*C30/TrRoad_act!C97)</f>
        <v/>
      </c>
      <c r="D121" s="75" t="str">
        <f>IF(TrRoad_act!D97=0,"",1000000*D30/TrRoad_act!D97)</f>
        <v/>
      </c>
      <c r="E121" s="75" t="str">
        <f>IF(TrRoad_act!E97=0,"",1000000*E30/TrRoad_act!E97)</f>
        <v/>
      </c>
      <c r="F121" s="75" t="str">
        <f>IF(TrRoad_act!F97=0,"",1000000*F30/TrRoad_act!F97)</f>
        <v/>
      </c>
      <c r="G121" s="75" t="str">
        <f>IF(TrRoad_act!G97=0,"",1000000*G30/TrRoad_act!G97)</f>
        <v/>
      </c>
      <c r="H121" s="75" t="str">
        <f>IF(TrRoad_act!H97=0,"",1000000*H30/TrRoad_act!H97)</f>
        <v/>
      </c>
      <c r="I121" s="75" t="str">
        <f>IF(TrRoad_act!I97=0,"",1000000*I30/TrRoad_act!I97)</f>
        <v/>
      </c>
      <c r="J121" s="75" t="str">
        <f>IF(TrRoad_act!J97=0,"",1000000*J30/TrRoad_act!J97)</f>
        <v/>
      </c>
      <c r="K121" s="75" t="str">
        <f>IF(TrRoad_act!K97=0,"",1000000*K30/TrRoad_act!K97)</f>
        <v/>
      </c>
      <c r="L121" s="75" t="str">
        <f>IF(TrRoad_act!L97=0,"",1000000*L30/TrRoad_act!L97)</f>
        <v/>
      </c>
      <c r="M121" s="75" t="str">
        <f>IF(TrRoad_act!M97=0,"",1000000*M30/TrRoad_act!M97)</f>
        <v/>
      </c>
      <c r="N121" s="75" t="str">
        <f>IF(TrRoad_act!N97=0,"",1000000*N30/TrRoad_act!N97)</f>
        <v/>
      </c>
      <c r="O121" s="75" t="str">
        <f>IF(TrRoad_act!O97=0,"",1000000*O30/TrRoad_act!O97)</f>
        <v/>
      </c>
      <c r="P121" s="75" t="str">
        <f>IF(TrRoad_act!P97=0,"",1000000*P30/TrRoad_act!P97)</f>
        <v/>
      </c>
      <c r="Q121" s="75" t="str">
        <f>IF(TrRoad_act!Q97=0,"",1000000*Q30/TrRoad_act!Q97)</f>
        <v/>
      </c>
    </row>
    <row r="122" spans="1:17" ht="11.45" customHeight="1" x14ac:dyDescent="0.25">
      <c r="A122" s="62" t="s">
        <v>56</v>
      </c>
      <c r="B122" s="75" t="str">
        <f>IF(TrRoad_act!B98=0,"",1000000*B31/TrRoad_act!B98)</f>
        <v/>
      </c>
      <c r="C122" s="75" t="str">
        <f>IF(TrRoad_act!C98=0,"",1000000*C31/TrRoad_act!C98)</f>
        <v/>
      </c>
      <c r="D122" s="75" t="str">
        <f>IF(TrRoad_act!D98=0,"",1000000*D31/TrRoad_act!D98)</f>
        <v/>
      </c>
      <c r="E122" s="75" t="str">
        <f>IF(TrRoad_act!E98=0,"",1000000*E31/TrRoad_act!E98)</f>
        <v/>
      </c>
      <c r="F122" s="75" t="str">
        <f>IF(TrRoad_act!F98=0,"",1000000*F31/TrRoad_act!F98)</f>
        <v/>
      </c>
      <c r="G122" s="75" t="str">
        <f>IF(TrRoad_act!G98=0,"",1000000*G31/TrRoad_act!G98)</f>
        <v/>
      </c>
      <c r="H122" s="75" t="str">
        <f>IF(TrRoad_act!H98=0,"",1000000*H31/TrRoad_act!H98)</f>
        <v/>
      </c>
      <c r="I122" s="75" t="str">
        <f>IF(TrRoad_act!I98=0,"",1000000*I31/TrRoad_act!I98)</f>
        <v/>
      </c>
      <c r="J122" s="75" t="str">
        <f>IF(TrRoad_act!J98=0,"",1000000*J31/TrRoad_act!J98)</f>
        <v/>
      </c>
      <c r="K122" s="75" t="str">
        <f>IF(TrRoad_act!K98=0,"",1000000*K31/TrRoad_act!K98)</f>
        <v/>
      </c>
      <c r="L122" s="75" t="str">
        <f>IF(TrRoad_act!L98=0,"",1000000*L31/TrRoad_act!L98)</f>
        <v/>
      </c>
      <c r="M122" s="75" t="str">
        <f>IF(TrRoad_act!M98=0,"",1000000*M31/TrRoad_act!M98)</f>
        <v/>
      </c>
      <c r="N122" s="75" t="str">
        <f>IF(TrRoad_act!N98=0,"",1000000*N31/TrRoad_act!N98)</f>
        <v/>
      </c>
      <c r="O122" s="75" t="str">
        <f>IF(TrRoad_act!O98=0,"",1000000*O31/TrRoad_act!O98)</f>
        <v/>
      </c>
      <c r="P122" s="75" t="str">
        <f>IF(TrRoad_act!P98=0,"",1000000*P31/TrRoad_act!P98)</f>
        <v/>
      </c>
      <c r="Q122" s="75" t="str">
        <f>IF(TrRoad_act!Q98=0,"",1000000*Q31/TrRoad_act!Q98)</f>
        <v/>
      </c>
    </row>
    <row r="123" spans="1:17" ht="11.45" customHeight="1" x14ac:dyDescent="0.25">
      <c r="A123" s="62" t="s">
        <v>55</v>
      </c>
      <c r="B123" s="75" t="str">
        <f>IF(TrRoad_act!B99=0,"",1000000*B32/TrRoad_act!B99)</f>
        <v/>
      </c>
      <c r="C123" s="75" t="str">
        <f>IF(TrRoad_act!C99=0,"",1000000*C32/TrRoad_act!C99)</f>
        <v/>
      </c>
      <c r="D123" s="75" t="str">
        <f>IF(TrRoad_act!D99=0,"",1000000*D32/TrRoad_act!D99)</f>
        <v/>
      </c>
      <c r="E123" s="75" t="str">
        <f>IF(TrRoad_act!E99=0,"",1000000*E32/TrRoad_act!E99)</f>
        <v/>
      </c>
      <c r="F123" s="75" t="str">
        <f>IF(TrRoad_act!F99=0,"",1000000*F32/TrRoad_act!F99)</f>
        <v/>
      </c>
      <c r="G123" s="75" t="str">
        <f>IF(TrRoad_act!G99=0,"",1000000*G32/TrRoad_act!G99)</f>
        <v/>
      </c>
      <c r="H123" s="75" t="str">
        <f>IF(TrRoad_act!H99=0,"",1000000*H32/TrRoad_act!H99)</f>
        <v/>
      </c>
      <c r="I123" s="75" t="str">
        <f>IF(TrRoad_act!I99=0,"",1000000*I32/TrRoad_act!I99)</f>
        <v/>
      </c>
      <c r="J123" s="75">
        <f>IF(TrRoad_act!J99=0,"",1000000*J32/TrRoad_act!J99)</f>
        <v>0</v>
      </c>
      <c r="K123" s="75">
        <f>IF(TrRoad_act!K99=0,"",1000000*K32/TrRoad_act!K99)</f>
        <v>0</v>
      </c>
      <c r="L123" s="75">
        <f>IF(TrRoad_act!L99=0,"",1000000*L32/TrRoad_act!L99)</f>
        <v>0</v>
      </c>
      <c r="M123" s="75">
        <f>IF(TrRoad_act!M99=0,"",1000000*M32/TrRoad_act!M99)</f>
        <v>0</v>
      </c>
      <c r="N123" s="75">
        <f>IF(TrRoad_act!N99=0,"",1000000*N32/TrRoad_act!N99)</f>
        <v>0</v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4639.4845326361619</v>
      </c>
      <c r="C125" s="78">
        <f>IF(TrRoad_act!C101=0,"",1000000*C34/TrRoad_act!C101)</f>
        <v>4590.6996031097606</v>
      </c>
      <c r="D125" s="78">
        <f>IF(TrRoad_act!D101=0,"",1000000*D34/TrRoad_act!D101)</f>
        <v>4452.620381984384</v>
      </c>
      <c r="E125" s="78">
        <f>IF(TrRoad_act!E101=0,"",1000000*E34/TrRoad_act!E101)</f>
        <v>4400.0967615529889</v>
      </c>
      <c r="F125" s="78">
        <f>IF(TrRoad_act!F101=0,"",1000000*F34/TrRoad_act!F101)</f>
        <v>4535.9464859752998</v>
      </c>
      <c r="G125" s="78">
        <f>IF(TrRoad_act!G101=0,"",1000000*G34/TrRoad_act!G101)</f>
        <v>4487.0236078121088</v>
      </c>
      <c r="H125" s="78">
        <f>IF(TrRoad_act!H101=0,"",1000000*H34/TrRoad_act!H101)</f>
        <v>4282.6283505201955</v>
      </c>
      <c r="I125" s="78">
        <f>IF(TrRoad_act!I101=0,"",1000000*I34/TrRoad_act!I101)</f>
        <v>4424.2414945365763</v>
      </c>
      <c r="J125" s="78">
        <f>IF(TrRoad_act!J101=0,"",1000000*J34/TrRoad_act!J101)</f>
        <v>4293.1883795753747</v>
      </c>
      <c r="K125" s="78">
        <f>IF(TrRoad_act!K101=0,"",1000000*K34/TrRoad_act!K101)</f>
        <v>4222.3088943608918</v>
      </c>
      <c r="L125" s="78">
        <f>IF(TrRoad_act!L101=0,"",1000000*L34/TrRoad_act!L101)</f>
        <v>4261.6233096804472</v>
      </c>
      <c r="M125" s="78">
        <f>IF(TrRoad_act!M101=0,"",1000000*M34/TrRoad_act!M101)</f>
        <v>4165.8864399598788</v>
      </c>
      <c r="N125" s="78">
        <f>IF(TrRoad_act!N101=0,"",1000000*N34/TrRoad_act!N101)</f>
        <v>3659.9645706839747</v>
      </c>
      <c r="O125" s="78">
        <f>IF(TrRoad_act!O101=0,"",1000000*O34/TrRoad_act!O101)</f>
        <v>3147.7328644208455</v>
      </c>
      <c r="P125" s="78">
        <f>IF(TrRoad_act!P101=0,"",1000000*P34/TrRoad_act!P101)</f>
        <v>3088.2526862280547</v>
      </c>
      <c r="Q125" s="78">
        <f>IF(TrRoad_act!Q101=0,"",1000000*Q34/TrRoad_act!Q101)</f>
        <v>3217.5754348716987</v>
      </c>
    </row>
    <row r="126" spans="1:17" ht="11.45" customHeight="1" x14ac:dyDescent="0.25">
      <c r="A126" s="62" t="s">
        <v>59</v>
      </c>
      <c r="B126" s="77">
        <f>IF(TrRoad_act!B102=0,"",1000000*B35/TrRoad_act!B102)</f>
        <v>2222.4927628256355</v>
      </c>
      <c r="C126" s="77">
        <f>IF(TrRoad_act!C102=0,"",1000000*C35/TrRoad_act!C102)</f>
        <v>2299.3898598137066</v>
      </c>
      <c r="D126" s="77">
        <f>IF(TrRoad_act!D102=0,"",1000000*D35/TrRoad_act!D102)</f>
        <v>2412.9837883078044</v>
      </c>
      <c r="E126" s="77">
        <f>IF(TrRoad_act!E102=0,"",1000000*E35/TrRoad_act!E102)</f>
        <v>2531.0858685914968</v>
      </c>
      <c r="F126" s="77">
        <f>IF(TrRoad_act!F102=0,"",1000000*F35/TrRoad_act!F102)</f>
        <v>2398.4225560811874</v>
      </c>
      <c r="G126" s="77">
        <f>IF(TrRoad_act!G102=0,"",1000000*G35/TrRoad_act!G102)</f>
        <v>2633.6287475579006</v>
      </c>
      <c r="H126" s="77">
        <f>IF(TrRoad_act!H102=0,"",1000000*H35/TrRoad_act!H102)</f>
        <v>2525.2704295105796</v>
      </c>
      <c r="I126" s="77">
        <f>IF(TrRoad_act!I102=0,"",1000000*I35/TrRoad_act!I102)</f>
        <v>2483.0676287307724</v>
      </c>
      <c r="J126" s="77">
        <f>IF(TrRoad_act!J102=0,"",1000000*J35/TrRoad_act!J102)</f>
        <v>2573.7479999091893</v>
      </c>
      <c r="K126" s="77">
        <f>IF(TrRoad_act!K102=0,"",1000000*K35/TrRoad_act!K102)</f>
        <v>2362.0311178925049</v>
      </c>
      <c r="L126" s="77">
        <f>IF(TrRoad_act!L102=0,"",1000000*L35/TrRoad_act!L102)</f>
        <v>2364.1215848194856</v>
      </c>
      <c r="M126" s="77">
        <f>IF(TrRoad_act!M102=0,"",1000000*M35/TrRoad_act!M102)</f>
        <v>2350.5300287245</v>
      </c>
      <c r="N126" s="77">
        <f>IF(TrRoad_act!N102=0,"",1000000*N35/TrRoad_act!N102)</f>
        <v>2327.5506215264222</v>
      </c>
      <c r="O126" s="77">
        <f>IF(TrRoad_act!O102=0,"",1000000*O35/TrRoad_act!O102)</f>
        <v>2087.5916591028308</v>
      </c>
      <c r="P126" s="77">
        <f>IF(TrRoad_act!P102=0,"",1000000*P35/TrRoad_act!P102)</f>
        <v>2125.7071125935204</v>
      </c>
      <c r="Q126" s="77">
        <f>IF(TrRoad_act!Q102=0,"",1000000*Q35/TrRoad_act!Q102)</f>
        <v>2131.1689842644109</v>
      </c>
    </row>
    <row r="127" spans="1:17" ht="11.45" customHeight="1" x14ac:dyDescent="0.25">
      <c r="A127" s="62" t="s">
        <v>58</v>
      </c>
      <c r="B127" s="77">
        <f>IF(TrRoad_act!B103=0,"",1000000*B36/TrRoad_act!B103)</f>
        <v>4868.7137462748169</v>
      </c>
      <c r="C127" s="77">
        <f>IF(TrRoad_act!C103=0,"",1000000*C36/TrRoad_act!C103)</f>
        <v>4811.5930365950589</v>
      </c>
      <c r="D127" s="77">
        <f>IF(TrRoad_act!D103=0,"",1000000*D36/TrRoad_act!D103)</f>
        <v>4634.8396303863292</v>
      </c>
      <c r="E127" s="77">
        <f>IF(TrRoad_act!E103=0,"",1000000*E36/TrRoad_act!E103)</f>
        <v>4580.2731779230853</v>
      </c>
      <c r="F127" s="77">
        <f>IF(TrRoad_act!F103=0,"",1000000*F36/TrRoad_act!F103)</f>
        <v>4720.0315482962378</v>
      </c>
      <c r="G127" s="77">
        <f>IF(TrRoad_act!G103=0,"",1000000*G36/TrRoad_act!G103)</f>
        <v>4602.8061253036449</v>
      </c>
      <c r="H127" s="77">
        <f>IF(TrRoad_act!H103=0,"",1000000*H36/TrRoad_act!H103)</f>
        <v>4392.4052704232208</v>
      </c>
      <c r="I127" s="77">
        <f>IF(TrRoad_act!I103=0,"",1000000*I36/TrRoad_act!I103)</f>
        <v>4535.9579423563237</v>
      </c>
      <c r="J127" s="77">
        <f>IF(TrRoad_act!J103=0,"",1000000*J36/TrRoad_act!J103)</f>
        <v>4396.7375052890138</v>
      </c>
      <c r="K127" s="77">
        <f>IF(TrRoad_act!K103=0,"",1000000*K36/TrRoad_act!K103)</f>
        <v>4333.9245276502925</v>
      </c>
      <c r="L127" s="77">
        <f>IF(TrRoad_act!L103=0,"",1000000*L36/TrRoad_act!L103)</f>
        <v>4370.3834451960638</v>
      </c>
      <c r="M127" s="77">
        <f>IF(TrRoad_act!M103=0,"",1000000*M36/TrRoad_act!M103)</f>
        <v>4268.0294897086942</v>
      </c>
      <c r="N127" s="77">
        <f>IF(TrRoad_act!N103=0,"",1000000*N36/TrRoad_act!N103)</f>
        <v>3734.400871494493</v>
      </c>
      <c r="O127" s="77">
        <f>IF(TrRoad_act!O103=0,"",1000000*O36/TrRoad_act!O103)</f>
        <v>3207.1525154045303</v>
      </c>
      <c r="P127" s="77">
        <f>IF(TrRoad_act!P103=0,"",1000000*P36/TrRoad_act!P103)</f>
        <v>3141.4825735884519</v>
      </c>
      <c r="Q127" s="77">
        <f>IF(TrRoad_act!Q103=0,"",1000000*Q36/TrRoad_act!Q103)</f>
        <v>3277.4743703599011</v>
      </c>
    </row>
    <row r="128" spans="1:17" ht="11.45" customHeight="1" x14ac:dyDescent="0.25">
      <c r="A128" s="62" t="s">
        <v>57</v>
      </c>
      <c r="B128" s="77" t="str">
        <f>IF(TrRoad_act!B104=0,"",1000000*B37/TrRoad_act!B104)</f>
        <v/>
      </c>
      <c r="C128" s="77" t="str">
        <f>IF(TrRoad_act!C104=0,"",1000000*C37/TrRoad_act!C104)</f>
        <v/>
      </c>
      <c r="D128" s="77" t="str">
        <f>IF(TrRoad_act!D104=0,"",1000000*D37/TrRoad_act!D104)</f>
        <v/>
      </c>
      <c r="E128" s="77" t="str">
        <f>IF(TrRoad_act!E104=0,"",1000000*E37/TrRoad_act!E104)</f>
        <v/>
      </c>
      <c r="F128" s="77" t="str">
        <f>IF(TrRoad_act!F104=0,"",1000000*F37/TrRoad_act!F104)</f>
        <v/>
      </c>
      <c r="G128" s="77" t="str">
        <f>IF(TrRoad_act!G104=0,"",1000000*G37/TrRoad_act!G104)</f>
        <v/>
      </c>
      <c r="H128" s="77" t="str">
        <f>IF(TrRoad_act!H104=0,"",1000000*H37/TrRoad_act!H104)</f>
        <v/>
      </c>
      <c r="I128" s="77" t="str">
        <f>IF(TrRoad_act!I104=0,"",1000000*I37/TrRoad_act!I104)</f>
        <v/>
      </c>
      <c r="J128" s="77" t="str">
        <f>IF(TrRoad_act!J104=0,"",1000000*J37/TrRoad_act!J104)</f>
        <v/>
      </c>
      <c r="K128" s="77" t="str">
        <f>IF(TrRoad_act!K104=0,"",1000000*K37/TrRoad_act!K104)</f>
        <v/>
      </c>
      <c r="L128" s="77" t="str">
        <f>IF(TrRoad_act!L104=0,"",1000000*L37/TrRoad_act!L104)</f>
        <v/>
      </c>
      <c r="M128" s="77" t="str">
        <f>IF(TrRoad_act!M104=0,"",1000000*M37/TrRoad_act!M104)</f>
        <v/>
      </c>
      <c r="N128" s="77" t="str">
        <f>IF(TrRoad_act!N104=0,"",1000000*N37/TrRoad_act!N104)</f>
        <v/>
      </c>
      <c r="O128" s="77" t="str">
        <f>IF(TrRoad_act!O104=0,"",1000000*O37/TrRoad_act!O104)</f>
        <v/>
      </c>
      <c r="P128" s="77" t="str">
        <f>IF(TrRoad_act!P104=0,"",1000000*P37/TrRoad_act!P104)</f>
        <v/>
      </c>
      <c r="Q128" s="77" t="str">
        <f>IF(TrRoad_act!Q104=0,"",1000000*Q37/TrRoad_act!Q104)</f>
        <v/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 t="str">
        <f>IF(TrRoad_act!C105=0,"",1000000*C38/TrRoad_act!C105)</f>
        <v/>
      </c>
      <c r="D129" s="77" t="str">
        <f>IF(TrRoad_act!D105=0,"",1000000*D38/TrRoad_act!D105)</f>
        <v/>
      </c>
      <c r="E129" s="77" t="str">
        <f>IF(TrRoad_act!E105=0,"",1000000*E38/TrRoad_act!E105)</f>
        <v/>
      </c>
      <c r="F129" s="77" t="str">
        <f>IF(TrRoad_act!F105=0,"",1000000*F38/TrRoad_act!F105)</f>
        <v/>
      </c>
      <c r="G129" s="77" t="str">
        <f>IF(TrRoad_act!G105=0,"",1000000*G38/TrRoad_act!G105)</f>
        <v/>
      </c>
      <c r="H129" s="77" t="str">
        <f>IF(TrRoad_act!H105=0,"",1000000*H38/TrRoad_act!H105)</f>
        <v/>
      </c>
      <c r="I129" s="77" t="str">
        <f>IF(TrRoad_act!I105=0,"",1000000*I38/TrRoad_act!I105)</f>
        <v/>
      </c>
      <c r="J129" s="77" t="str">
        <f>IF(TrRoad_act!J105=0,"",1000000*J38/TrRoad_act!J105)</f>
        <v/>
      </c>
      <c r="K129" s="77" t="str">
        <f>IF(TrRoad_act!K105=0,"",1000000*K38/TrRoad_act!K105)</f>
        <v/>
      </c>
      <c r="L129" s="77" t="str">
        <f>IF(TrRoad_act!L105=0,"",1000000*L38/TrRoad_act!L105)</f>
        <v/>
      </c>
      <c r="M129" s="77" t="str">
        <f>IF(TrRoad_act!M105=0,"",1000000*M38/TrRoad_act!M105)</f>
        <v/>
      </c>
      <c r="N129" s="77" t="str">
        <f>IF(TrRoad_act!N105=0,"",1000000*N38/TrRoad_act!N105)</f>
        <v/>
      </c>
      <c r="O129" s="77" t="str">
        <f>IF(TrRoad_act!O105=0,"",1000000*O38/TrRoad_act!O105)</f>
        <v/>
      </c>
      <c r="P129" s="77" t="str">
        <f>IF(TrRoad_act!P105=0,"",1000000*P38/TrRoad_act!P105)</f>
        <v/>
      </c>
      <c r="Q129" s="77" t="str">
        <f>IF(TrRoad_act!Q105=0,"",1000000*Q38/TrRoad_act!Q105)</f>
        <v/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 t="str">
        <f>IF(TrRoad_act!E106=0,"",1000000*E39/TrRoad_act!E106)</f>
        <v/>
      </c>
      <c r="F130" s="77" t="str">
        <f>IF(TrRoad_act!F106=0,"",1000000*F39/TrRoad_act!F106)</f>
        <v/>
      </c>
      <c r="G130" s="77" t="str">
        <f>IF(TrRoad_act!G106=0,"",1000000*G39/TrRoad_act!G106)</f>
        <v/>
      </c>
      <c r="H130" s="77" t="str">
        <f>IF(TrRoad_act!H106=0,"",1000000*H39/TrRoad_act!H106)</f>
        <v/>
      </c>
      <c r="I130" s="77">
        <f>IF(TrRoad_act!I106=0,"",1000000*I39/TrRoad_act!I106)</f>
        <v>0</v>
      </c>
      <c r="J130" s="77">
        <f>IF(TrRoad_act!J106=0,"",1000000*J39/TrRoad_act!J106)</f>
        <v>0</v>
      </c>
      <c r="K130" s="77">
        <f>IF(TrRoad_act!K106=0,"",1000000*K39/TrRoad_act!K106)</f>
        <v>0</v>
      </c>
      <c r="L130" s="77">
        <f>IF(TrRoad_act!L106=0,"",1000000*L39/TrRoad_act!L106)</f>
        <v>0</v>
      </c>
      <c r="M130" s="77">
        <f>IF(TrRoad_act!M106=0,"",1000000*M39/TrRoad_act!M106)</f>
        <v>0</v>
      </c>
      <c r="N130" s="77">
        <f>IF(TrRoad_act!N106=0,"",1000000*N39/TrRoad_act!N106)</f>
        <v>0</v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17974.506828847163</v>
      </c>
      <c r="C131" s="76">
        <f>IF(TrRoad_act!C107=0,"",1000000*C40/TrRoad_act!C107)</f>
        <v>16228.46570034962</v>
      </c>
      <c r="D131" s="76">
        <f>IF(TrRoad_act!D107=0,"",1000000*D40/TrRoad_act!D107)</f>
        <v>16140.092182355645</v>
      </c>
      <c r="E131" s="76">
        <f>IF(TrRoad_act!E107=0,"",1000000*E40/TrRoad_act!E107)</f>
        <v>17363.76263658137</v>
      </c>
      <c r="F131" s="76">
        <f>IF(TrRoad_act!F107=0,"",1000000*F40/TrRoad_act!F107)</f>
        <v>15627.868336685489</v>
      </c>
      <c r="G131" s="76">
        <f>IF(TrRoad_act!G107=0,"",1000000*G40/TrRoad_act!G107)</f>
        <v>14169.026153626703</v>
      </c>
      <c r="H131" s="76">
        <f>IF(TrRoad_act!H107=0,"",1000000*H40/TrRoad_act!H107)</f>
        <v>11887.850874964906</v>
      </c>
      <c r="I131" s="76">
        <f>IF(TrRoad_act!I107=0,"",1000000*I40/TrRoad_act!I107)</f>
        <v>14362.006352728891</v>
      </c>
      <c r="J131" s="76">
        <f>IF(TrRoad_act!J107=0,"",1000000*J40/TrRoad_act!J107)</f>
        <v>14018.894476648358</v>
      </c>
      <c r="K131" s="76">
        <f>IF(TrRoad_act!K107=0,"",1000000*K40/TrRoad_act!K107)</f>
        <v>10645.316650235533</v>
      </c>
      <c r="L131" s="76">
        <f>IF(TrRoad_act!L107=0,"",1000000*L40/TrRoad_act!L107)</f>
        <v>12155.897958830099</v>
      </c>
      <c r="M131" s="76">
        <f>IF(TrRoad_act!M107=0,"",1000000*M40/TrRoad_act!M107)</f>
        <v>10479.170840605708</v>
      </c>
      <c r="N131" s="76">
        <f>IF(TrRoad_act!N107=0,"",1000000*N40/TrRoad_act!N107)</f>
        <v>9296.4890818276381</v>
      </c>
      <c r="O131" s="76">
        <f>IF(TrRoad_act!O107=0,"",1000000*O40/TrRoad_act!O107)</f>
        <v>7295.9935527264997</v>
      </c>
      <c r="P131" s="76">
        <f>IF(TrRoad_act!P107=0,"",1000000*P40/TrRoad_act!P107)</f>
        <v>6760.6351585601496</v>
      </c>
      <c r="Q131" s="76">
        <f>IF(TrRoad_act!Q107=0,"",1000000*Q40/TrRoad_act!Q107)</f>
        <v>6955.5862189725103</v>
      </c>
    </row>
    <row r="132" spans="1:17" ht="11.45" customHeight="1" x14ac:dyDescent="0.25">
      <c r="A132" s="17" t="s">
        <v>23</v>
      </c>
      <c r="B132" s="75">
        <f>IF(TrRoad_act!B108=0,"",1000000*B41/TrRoad_act!B108)</f>
        <v>17974.506828847163</v>
      </c>
      <c r="C132" s="75">
        <f>IF(TrRoad_act!C108=0,"",1000000*C41/TrRoad_act!C108)</f>
        <v>16228.46570034962</v>
      </c>
      <c r="D132" s="75">
        <f>IF(TrRoad_act!D108=0,"",1000000*D41/TrRoad_act!D108)</f>
        <v>16140.092182355645</v>
      </c>
      <c r="E132" s="75">
        <f>IF(TrRoad_act!E108=0,"",1000000*E41/TrRoad_act!E108)</f>
        <v>17363.76263658137</v>
      </c>
      <c r="F132" s="75">
        <f>IF(TrRoad_act!F108=0,"",1000000*F41/TrRoad_act!F108)</f>
        <v>15627.868336685489</v>
      </c>
      <c r="G132" s="75">
        <f>IF(TrRoad_act!G108=0,"",1000000*G41/TrRoad_act!G108)</f>
        <v>14169.026153626703</v>
      </c>
      <c r="H132" s="75">
        <f>IF(TrRoad_act!H108=0,"",1000000*H41/TrRoad_act!H108)</f>
        <v>11887.850874964906</v>
      </c>
      <c r="I132" s="75">
        <f>IF(TrRoad_act!I108=0,"",1000000*I41/TrRoad_act!I108)</f>
        <v>14362.006352728891</v>
      </c>
      <c r="J132" s="75">
        <f>IF(TrRoad_act!J108=0,"",1000000*J41/TrRoad_act!J108)</f>
        <v>14018.894476648358</v>
      </c>
      <c r="K132" s="75">
        <f>IF(TrRoad_act!K108=0,"",1000000*K41/TrRoad_act!K108)</f>
        <v>10645.316650235533</v>
      </c>
      <c r="L132" s="75">
        <f>IF(TrRoad_act!L108=0,"",1000000*L41/TrRoad_act!L108)</f>
        <v>12155.897958830099</v>
      </c>
      <c r="M132" s="75">
        <f>IF(TrRoad_act!M108=0,"",1000000*M41/TrRoad_act!M108)</f>
        <v>10479.170840605708</v>
      </c>
      <c r="N132" s="75">
        <f>IF(TrRoad_act!N108=0,"",1000000*N41/TrRoad_act!N108)</f>
        <v>9296.4890818276381</v>
      </c>
      <c r="O132" s="75">
        <f>IF(TrRoad_act!O108=0,"",1000000*O41/TrRoad_act!O108)</f>
        <v>7295.9935527264997</v>
      </c>
      <c r="P132" s="75">
        <f>IF(TrRoad_act!P108=0,"",1000000*P41/TrRoad_act!P108)</f>
        <v>6760.6351585601496</v>
      </c>
      <c r="Q132" s="75">
        <f>IF(TrRoad_act!Q108=0,"",1000000*Q41/TrRoad_act!Q108)</f>
        <v>6955.5862189725103</v>
      </c>
    </row>
    <row r="133" spans="1:17" ht="11.45" customHeight="1" x14ac:dyDescent="0.25">
      <c r="A133" s="15" t="s">
        <v>22</v>
      </c>
      <c r="B133" s="74" t="str">
        <f>IF(TrRoad_act!B109=0,"",1000000*B42/TrRoad_act!B109)</f>
        <v/>
      </c>
      <c r="C133" s="74" t="str">
        <f>IF(TrRoad_act!C109=0,"",1000000*C42/TrRoad_act!C109)</f>
        <v/>
      </c>
      <c r="D133" s="74" t="str">
        <f>IF(TrRoad_act!D109=0,"",1000000*D42/TrRoad_act!D109)</f>
        <v/>
      </c>
      <c r="E133" s="74" t="str">
        <f>IF(TrRoad_act!E109=0,"",1000000*E42/TrRoad_act!E109)</f>
        <v/>
      </c>
      <c r="F133" s="74" t="str">
        <f>IF(TrRoad_act!F109=0,"",1000000*F42/TrRoad_act!F109)</f>
        <v/>
      </c>
      <c r="G133" s="74" t="str">
        <f>IF(TrRoad_act!G109=0,"",1000000*G42/TrRoad_act!G109)</f>
        <v/>
      </c>
      <c r="H133" s="74" t="str">
        <f>IF(TrRoad_act!H109=0,"",1000000*H42/TrRoad_act!H109)</f>
        <v/>
      </c>
      <c r="I133" s="74" t="str">
        <f>IF(TrRoad_act!I109=0,"",1000000*I42/TrRoad_act!I109)</f>
        <v/>
      </c>
      <c r="J133" s="74" t="str">
        <f>IF(TrRoad_act!J109=0,"",1000000*J42/TrRoad_act!J109)</f>
        <v/>
      </c>
      <c r="K133" s="74" t="str">
        <f>IF(TrRoad_act!K109=0,"",1000000*K42/TrRoad_act!K109)</f>
        <v/>
      </c>
      <c r="L133" s="74" t="str">
        <f>IF(TrRoad_act!L109=0,"",1000000*L42/TrRoad_act!L109)</f>
        <v/>
      </c>
      <c r="M133" s="74" t="str">
        <f>IF(TrRoad_act!M109=0,"",1000000*M42/TrRoad_act!M109)</f>
        <v/>
      </c>
      <c r="N133" s="74" t="str">
        <f>IF(TrRoad_act!N109=0,"",1000000*N42/TrRoad_act!N109)</f>
        <v/>
      </c>
      <c r="O133" s="74" t="str">
        <f>IF(TrRoad_act!O109=0,"",1000000*O42/TrRoad_act!O109)</f>
        <v/>
      </c>
      <c r="P133" s="74" t="str">
        <f>IF(TrRoad_act!P109=0,"",1000000*P42/TrRoad_act!P109)</f>
        <v/>
      </c>
      <c r="Q133" s="74" t="str">
        <f>IF(TrRoad_act!Q109=0,"",1000000*Q42/TrRoad_act!Q109)</f>
        <v/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0.59488110199173583</v>
      </c>
      <c r="C136" s="56">
        <f t="shared" si="16"/>
        <v>0.60596865561930702</v>
      </c>
      <c r="D136" s="56">
        <f t="shared" si="16"/>
        <v>0.61702295642422123</v>
      </c>
      <c r="E136" s="56">
        <f t="shared" si="16"/>
        <v>0.6279501791021902</v>
      </c>
      <c r="F136" s="56">
        <f t="shared" si="16"/>
        <v>0.65746789122585569</v>
      </c>
      <c r="G136" s="56">
        <f t="shared" si="16"/>
        <v>0.65664382756664619</v>
      </c>
      <c r="H136" s="56">
        <f t="shared" si="16"/>
        <v>0.6922268529935437</v>
      </c>
      <c r="I136" s="56">
        <f t="shared" si="16"/>
        <v>0.70107304585838526</v>
      </c>
      <c r="J136" s="56">
        <f t="shared" si="16"/>
        <v>0.70722772103593168</v>
      </c>
      <c r="K136" s="56">
        <f t="shared" si="16"/>
        <v>0.73084313398301415</v>
      </c>
      <c r="L136" s="56">
        <f t="shared" si="16"/>
        <v>0.72500740270610586</v>
      </c>
      <c r="M136" s="56">
        <f t="shared" si="16"/>
        <v>0.7360302962944959</v>
      </c>
      <c r="N136" s="56">
        <f t="shared" si="16"/>
        <v>0.75292751845681161</v>
      </c>
      <c r="O136" s="56">
        <f t="shared" si="16"/>
        <v>0.78138922360052554</v>
      </c>
      <c r="P136" s="56">
        <f t="shared" si="16"/>
        <v>0.79244924426535024</v>
      </c>
      <c r="Q136" s="56">
        <f t="shared" si="16"/>
        <v>0.79352656206548045</v>
      </c>
    </row>
    <row r="137" spans="1:17" ht="11.45" customHeight="1" x14ac:dyDescent="0.25">
      <c r="A137" s="55" t="s">
        <v>30</v>
      </c>
      <c r="B137" s="54">
        <f t="shared" ref="B137:Q137" si="17">IF(B19=0,0,B19/B$17)</f>
        <v>9.4538623888942106E-3</v>
      </c>
      <c r="C137" s="54">
        <f t="shared" si="17"/>
        <v>8.9663105547876827E-3</v>
      </c>
      <c r="D137" s="54">
        <f t="shared" si="17"/>
        <v>8.8255872182369868E-3</v>
      </c>
      <c r="E137" s="54">
        <f t="shared" si="17"/>
        <v>8.4421333122777012E-3</v>
      </c>
      <c r="F137" s="54">
        <f t="shared" si="17"/>
        <v>7.9667031033573421E-3</v>
      </c>
      <c r="G137" s="54">
        <f t="shared" si="17"/>
        <v>7.6764210411477208E-3</v>
      </c>
      <c r="H137" s="54">
        <f t="shared" si="17"/>
        <v>7.6704035240278993E-3</v>
      </c>
      <c r="I137" s="54">
        <f t="shared" si="17"/>
        <v>7.2164060914340564E-3</v>
      </c>
      <c r="J137" s="54">
        <f t="shared" si="17"/>
        <v>7.1855543470278763E-3</v>
      </c>
      <c r="K137" s="54">
        <f t="shared" si="17"/>
        <v>7.0704318606558377E-3</v>
      </c>
      <c r="L137" s="54">
        <f t="shared" si="17"/>
        <v>6.7764774027167518E-3</v>
      </c>
      <c r="M137" s="54">
        <f t="shared" si="17"/>
        <v>6.7941419916797514E-3</v>
      </c>
      <c r="N137" s="54">
        <f t="shared" si="17"/>
        <v>7.4686354682083024E-3</v>
      </c>
      <c r="O137" s="54">
        <f t="shared" si="17"/>
        <v>8.1246733240806814E-3</v>
      </c>
      <c r="P137" s="54">
        <f t="shared" si="17"/>
        <v>8.3795287689910312E-3</v>
      </c>
      <c r="Q137" s="54">
        <f t="shared" si="17"/>
        <v>7.7842436247979188E-3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0.42032286689914877</v>
      </c>
      <c r="C138" s="50">
        <f t="shared" si="18"/>
        <v>0.43298634811819203</v>
      </c>
      <c r="D138" s="50">
        <f t="shared" si="18"/>
        <v>0.44707983946720919</v>
      </c>
      <c r="E138" s="50">
        <f t="shared" si="18"/>
        <v>0.45832116357237507</v>
      </c>
      <c r="F138" s="50">
        <f t="shared" si="18"/>
        <v>0.48761389436194569</v>
      </c>
      <c r="G138" s="50">
        <f t="shared" si="18"/>
        <v>0.50361181230353913</v>
      </c>
      <c r="H138" s="50">
        <f t="shared" si="18"/>
        <v>0.5356091768779826</v>
      </c>
      <c r="I138" s="50">
        <f t="shared" si="18"/>
        <v>0.54842370524822537</v>
      </c>
      <c r="J138" s="50">
        <f t="shared" si="18"/>
        <v>0.56618971817669417</v>
      </c>
      <c r="K138" s="50">
        <f t="shared" si="18"/>
        <v>0.58723413495816323</v>
      </c>
      <c r="L138" s="50">
        <f t="shared" si="18"/>
        <v>0.58626350988886955</v>
      </c>
      <c r="M138" s="50">
        <f t="shared" si="18"/>
        <v>0.59507979461931326</v>
      </c>
      <c r="N138" s="50">
        <f t="shared" si="18"/>
        <v>0.6141493407209907</v>
      </c>
      <c r="O138" s="50">
        <f t="shared" si="18"/>
        <v>0.64173978480357885</v>
      </c>
      <c r="P138" s="50">
        <f t="shared" si="18"/>
        <v>0.64787907273985312</v>
      </c>
      <c r="Q138" s="50">
        <f t="shared" si="18"/>
        <v>0.63979225014391683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0.33996282621965679</v>
      </c>
      <c r="C139" s="52">
        <f t="shared" si="19"/>
        <v>0.35090932115263718</v>
      </c>
      <c r="D139" s="52">
        <f t="shared" si="19"/>
        <v>0.37014290961211876</v>
      </c>
      <c r="E139" s="52">
        <f t="shared" si="19"/>
        <v>0.38683519569482572</v>
      </c>
      <c r="F139" s="52">
        <f t="shared" si="19"/>
        <v>0.41513425304245755</v>
      </c>
      <c r="G139" s="52">
        <f t="shared" si="19"/>
        <v>0.44105617490362375</v>
      </c>
      <c r="H139" s="52">
        <f t="shared" si="19"/>
        <v>0.4745470472178196</v>
      </c>
      <c r="I139" s="52">
        <f t="shared" si="19"/>
        <v>0.48702151683080058</v>
      </c>
      <c r="J139" s="52">
        <f t="shared" si="19"/>
        <v>0.50646757509625262</v>
      </c>
      <c r="K139" s="52">
        <f t="shared" si="19"/>
        <v>0.52096015746418767</v>
      </c>
      <c r="L139" s="52">
        <f t="shared" si="19"/>
        <v>0.51972116986336192</v>
      </c>
      <c r="M139" s="52">
        <f t="shared" si="19"/>
        <v>0.5290498629307584</v>
      </c>
      <c r="N139" s="52">
        <f t="shared" si="19"/>
        <v>0.55457378831876458</v>
      </c>
      <c r="O139" s="52">
        <f t="shared" si="19"/>
        <v>0.57887210327502203</v>
      </c>
      <c r="P139" s="52">
        <f t="shared" si="19"/>
        <v>0.58091876127443098</v>
      </c>
      <c r="Q139" s="52">
        <f t="shared" si="19"/>
        <v>0.5661591177519778</v>
      </c>
    </row>
    <row r="140" spans="1:17" ht="11.45" customHeight="1" x14ac:dyDescent="0.25">
      <c r="A140" s="53" t="s">
        <v>58</v>
      </c>
      <c r="B140" s="52">
        <f t="shared" ref="B140:Q140" si="20">IF(B22=0,0,B22/B$17)</f>
        <v>8.0360040679492026E-2</v>
      </c>
      <c r="C140" s="52">
        <f t="shared" si="20"/>
        <v>8.207702696555487E-2</v>
      </c>
      <c r="D140" s="52">
        <f t="shared" si="20"/>
        <v>7.6936929855090416E-2</v>
      </c>
      <c r="E140" s="52">
        <f t="shared" si="20"/>
        <v>7.1485967877549336E-2</v>
      </c>
      <c r="F140" s="52">
        <f t="shared" si="20"/>
        <v>7.2479641319488086E-2</v>
      </c>
      <c r="G140" s="52">
        <f t="shared" si="20"/>
        <v>6.2555637399915404E-2</v>
      </c>
      <c r="H140" s="52">
        <f t="shared" si="20"/>
        <v>6.1062129660162959E-2</v>
      </c>
      <c r="I140" s="52">
        <f t="shared" si="20"/>
        <v>6.1402188417424841E-2</v>
      </c>
      <c r="J140" s="52">
        <f t="shared" si="20"/>
        <v>5.9722143080441555E-2</v>
      </c>
      <c r="K140" s="52">
        <f t="shared" si="20"/>
        <v>6.6273977493975525E-2</v>
      </c>
      <c r="L140" s="52">
        <f t="shared" si="20"/>
        <v>6.6542340025507643E-2</v>
      </c>
      <c r="M140" s="52">
        <f t="shared" si="20"/>
        <v>6.6029931688554797E-2</v>
      </c>
      <c r="N140" s="52">
        <f t="shared" si="20"/>
        <v>5.9575552402226124E-2</v>
      </c>
      <c r="O140" s="52">
        <f t="shared" si="20"/>
        <v>6.2867681528556832E-2</v>
      </c>
      <c r="P140" s="52">
        <f t="shared" si="20"/>
        <v>6.6959886793847956E-2</v>
      </c>
      <c r="Q140" s="52">
        <f t="shared" si="20"/>
        <v>7.36327198831771E-2</v>
      </c>
    </row>
    <row r="141" spans="1:17" ht="11.45" customHeight="1" x14ac:dyDescent="0.25">
      <c r="A141" s="53" t="s">
        <v>57</v>
      </c>
      <c r="B141" s="52">
        <f t="shared" ref="B141:Q141" si="21">IF(B23=0,0,B23/B$17)</f>
        <v>0</v>
      </c>
      <c r="C141" s="52">
        <f t="shared" si="21"/>
        <v>0</v>
      </c>
      <c r="D141" s="52">
        <f t="shared" si="21"/>
        <v>0</v>
      </c>
      <c r="E141" s="52">
        <f t="shared" si="21"/>
        <v>0</v>
      </c>
      <c r="F141" s="52">
        <f t="shared" si="21"/>
        <v>0</v>
      </c>
      <c r="G141" s="52">
        <f t="shared" si="21"/>
        <v>0</v>
      </c>
      <c r="H141" s="52">
        <f t="shared" si="21"/>
        <v>0</v>
      </c>
      <c r="I141" s="52">
        <f t="shared" si="21"/>
        <v>0</v>
      </c>
      <c r="J141" s="52">
        <f t="shared" si="21"/>
        <v>0</v>
      </c>
      <c r="K141" s="52">
        <f t="shared" si="21"/>
        <v>0</v>
      </c>
      <c r="L141" s="52">
        <f t="shared" si="21"/>
        <v>0</v>
      </c>
      <c r="M141" s="52">
        <f t="shared" si="21"/>
        <v>0</v>
      </c>
      <c r="N141" s="52">
        <f t="shared" si="21"/>
        <v>0</v>
      </c>
      <c r="O141" s="52">
        <f t="shared" si="21"/>
        <v>0</v>
      </c>
      <c r="P141" s="52">
        <f t="shared" si="21"/>
        <v>0</v>
      </c>
      <c r="Q141" s="52">
        <f t="shared" si="21"/>
        <v>0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0</v>
      </c>
      <c r="E142" s="52">
        <f t="shared" si="22"/>
        <v>0</v>
      </c>
      <c r="F142" s="52">
        <f t="shared" si="22"/>
        <v>0</v>
      </c>
      <c r="G142" s="52">
        <f t="shared" si="22"/>
        <v>0</v>
      </c>
      <c r="H142" s="52">
        <f t="shared" si="22"/>
        <v>0</v>
      </c>
      <c r="I142" s="52">
        <f t="shared" si="22"/>
        <v>0</v>
      </c>
      <c r="J142" s="52">
        <f t="shared" si="22"/>
        <v>0</v>
      </c>
      <c r="K142" s="52">
        <f t="shared" si="22"/>
        <v>0</v>
      </c>
      <c r="L142" s="52">
        <f t="shared" si="22"/>
        <v>0</v>
      </c>
      <c r="M142" s="52">
        <f t="shared" si="22"/>
        <v>0</v>
      </c>
      <c r="N142" s="52">
        <f t="shared" si="22"/>
        <v>0</v>
      </c>
      <c r="O142" s="52">
        <f t="shared" si="22"/>
        <v>0</v>
      </c>
      <c r="P142" s="52">
        <f t="shared" si="22"/>
        <v>0</v>
      </c>
      <c r="Q142" s="52">
        <f t="shared" si="22"/>
        <v>0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0</v>
      </c>
      <c r="O143" s="52">
        <f t="shared" si="23"/>
        <v>0</v>
      </c>
      <c r="P143" s="52">
        <f t="shared" si="23"/>
        <v>4.2467157417741846E-7</v>
      </c>
      <c r="Q143" s="52">
        <f t="shared" si="23"/>
        <v>4.125087618768307E-7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0.16510437270369283</v>
      </c>
      <c r="C145" s="50">
        <f t="shared" si="25"/>
        <v>0.16401599694632735</v>
      </c>
      <c r="D145" s="50">
        <f t="shared" si="25"/>
        <v>0.16111752973877505</v>
      </c>
      <c r="E145" s="50">
        <f t="shared" si="25"/>
        <v>0.16118688221753741</v>
      </c>
      <c r="F145" s="50">
        <f t="shared" si="25"/>
        <v>0.16188729376055269</v>
      </c>
      <c r="G145" s="50">
        <f t="shared" si="25"/>
        <v>0.14535559422195934</v>
      </c>
      <c r="H145" s="50">
        <f t="shared" si="25"/>
        <v>0.14894727259153306</v>
      </c>
      <c r="I145" s="50">
        <f t="shared" si="25"/>
        <v>0.14543293451872577</v>
      </c>
      <c r="J145" s="50">
        <f t="shared" si="25"/>
        <v>0.13385244851220968</v>
      </c>
      <c r="K145" s="50">
        <f t="shared" si="25"/>
        <v>0.13653856716419499</v>
      </c>
      <c r="L145" s="50">
        <f t="shared" si="25"/>
        <v>0.13196741541451959</v>
      </c>
      <c r="M145" s="50">
        <f t="shared" si="25"/>
        <v>0.1341563596835029</v>
      </c>
      <c r="N145" s="50">
        <f t="shared" si="25"/>
        <v>0.1313095422676126</v>
      </c>
      <c r="O145" s="50">
        <f t="shared" si="25"/>
        <v>0.13152476547286598</v>
      </c>
      <c r="P145" s="50">
        <f t="shared" si="25"/>
        <v>0.13619064275650611</v>
      </c>
      <c r="Q145" s="50">
        <f t="shared" si="25"/>
        <v>0.14595006829676568</v>
      </c>
    </row>
    <row r="146" spans="1:17" ht="11.45" customHeight="1" x14ac:dyDescent="0.25">
      <c r="A146" s="53" t="s">
        <v>59</v>
      </c>
      <c r="B146" s="52">
        <f t="shared" ref="B146:Q146" si="26">IF(B28=0,0,B28/B$17)</f>
        <v>1.448093885490595E-3</v>
      </c>
      <c r="C146" s="52">
        <f t="shared" si="26"/>
        <v>1.4297776446109847E-3</v>
      </c>
      <c r="D146" s="52">
        <f t="shared" si="26"/>
        <v>1.4284073067722515E-3</v>
      </c>
      <c r="E146" s="52">
        <f t="shared" si="26"/>
        <v>1.4227712223300467E-3</v>
      </c>
      <c r="F146" s="52">
        <f t="shared" si="26"/>
        <v>1.3538224485264842E-3</v>
      </c>
      <c r="G146" s="52">
        <f t="shared" si="26"/>
        <v>1.3489564895899019E-3</v>
      </c>
      <c r="H146" s="52">
        <f t="shared" si="26"/>
        <v>1.4084095957555931E-3</v>
      </c>
      <c r="I146" s="52">
        <f t="shared" si="26"/>
        <v>1.3155959849905214E-3</v>
      </c>
      <c r="J146" s="52">
        <f t="shared" si="26"/>
        <v>1.2925460305765856E-3</v>
      </c>
      <c r="K146" s="52">
        <f t="shared" si="26"/>
        <v>1.2702466917878417E-3</v>
      </c>
      <c r="L146" s="52">
        <f t="shared" si="26"/>
        <v>1.2637826051515963E-3</v>
      </c>
      <c r="M146" s="52">
        <f t="shared" si="26"/>
        <v>1.2991750890873355E-3</v>
      </c>
      <c r="N146" s="52">
        <f t="shared" si="26"/>
        <v>1.3962046287988854E-3</v>
      </c>
      <c r="O146" s="52">
        <f t="shared" si="26"/>
        <v>1.4665123570199957E-3</v>
      </c>
      <c r="P146" s="52">
        <f t="shared" si="26"/>
        <v>5.0492939446013707E-4</v>
      </c>
      <c r="Q146" s="52">
        <f t="shared" si="26"/>
        <v>4.3070030434950042E-4</v>
      </c>
    </row>
    <row r="147" spans="1:17" ht="11.45" customHeight="1" x14ac:dyDescent="0.25">
      <c r="A147" s="53" t="s">
        <v>58</v>
      </c>
      <c r="B147" s="52">
        <f t="shared" ref="B147:Q147" si="27">IF(B29=0,0,B29/B$17)</f>
        <v>0.16365627881820224</v>
      </c>
      <c r="C147" s="52">
        <f t="shared" si="27"/>
        <v>0.16258621930171638</v>
      </c>
      <c r="D147" s="52">
        <f t="shared" si="27"/>
        <v>0.15968912243200278</v>
      </c>
      <c r="E147" s="52">
        <f t="shared" si="27"/>
        <v>0.15976411099520738</v>
      </c>
      <c r="F147" s="52">
        <f t="shared" si="27"/>
        <v>0.16053347131202622</v>
      </c>
      <c r="G147" s="52">
        <f t="shared" si="27"/>
        <v>0.14400663773236944</v>
      </c>
      <c r="H147" s="52">
        <f t="shared" si="27"/>
        <v>0.14753886299577748</v>
      </c>
      <c r="I147" s="52">
        <f t="shared" si="27"/>
        <v>0.14411733853373523</v>
      </c>
      <c r="J147" s="52">
        <f t="shared" si="27"/>
        <v>0.1325599024816331</v>
      </c>
      <c r="K147" s="52">
        <f t="shared" si="27"/>
        <v>0.13526832047240714</v>
      </c>
      <c r="L147" s="52">
        <f t="shared" si="27"/>
        <v>0.130703632809368</v>
      </c>
      <c r="M147" s="52">
        <f t="shared" si="27"/>
        <v>0.13285718459441556</v>
      </c>
      <c r="N147" s="52">
        <f t="shared" si="27"/>
        <v>0.12991333763881371</v>
      </c>
      <c r="O147" s="52">
        <f t="shared" si="27"/>
        <v>0.13005825311584598</v>
      </c>
      <c r="P147" s="52">
        <f t="shared" si="27"/>
        <v>0.13568571336204596</v>
      </c>
      <c r="Q147" s="52">
        <f t="shared" si="27"/>
        <v>0.14551936799241619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0</v>
      </c>
      <c r="D148" s="52">
        <f t="shared" si="28"/>
        <v>0</v>
      </c>
      <c r="E148" s="52">
        <f t="shared" si="28"/>
        <v>0</v>
      </c>
      <c r="F148" s="52">
        <f t="shared" si="28"/>
        <v>0</v>
      </c>
      <c r="G148" s="52">
        <f t="shared" si="28"/>
        <v>0</v>
      </c>
      <c r="H148" s="52">
        <f t="shared" si="28"/>
        <v>0</v>
      </c>
      <c r="I148" s="52">
        <f t="shared" si="28"/>
        <v>0</v>
      </c>
      <c r="J148" s="52">
        <f t="shared" si="28"/>
        <v>0</v>
      </c>
      <c r="K148" s="52">
        <f t="shared" si="28"/>
        <v>0</v>
      </c>
      <c r="L148" s="52">
        <f t="shared" si="28"/>
        <v>0</v>
      </c>
      <c r="M148" s="52">
        <f t="shared" si="28"/>
        <v>0</v>
      </c>
      <c r="N148" s="52">
        <f t="shared" si="28"/>
        <v>0</v>
      </c>
      <c r="O148" s="52">
        <f t="shared" si="28"/>
        <v>0</v>
      </c>
      <c r="P148" s="52">
        <f t="shared" si="28"/>
        <v>0</v>
      </c>
      <c r="Q148" s="52">
        <f t="shared" si="28"/>
        <v>0</v>
      </c>
    </row>
    <row r="149" spans="1:17" ht="11.45" customHeight="1" x14ac:dyDescent="0.25">
      <c r="A149" s="53" t="s">
        <v>56</v>
      </c>
      <c r="B149" s="52">
        <f t="shared" ref="B149:Q149" si="29">IF(B31=0,0,B31/B$17)</f>
        <v>0</v>
      </c>
      <c r="C149" s="52">
        <f t="shared" si="29"/>
        <v>0</v>
      </c>
      <c r="D149" s="52">
        <f t="shared" si="29"/>
        <v>0</v>
      </c>
      <c r="E149" s="52">
        <f t="shared" si="29"/>
        <v>0</v>
      </c>
      <c r="F149" s="52">
        <f t="shared" si="29"/>
        <v>0</v>
      </c>
      <c r="G149" s="52">
        <f t="shared" si="29"/>
        <v>0</v>
      </c>
      <c r="H149" s="52">
        <f t="shared" si="29"/>
        <v>0</v>
      </c>
      <c r="I149" s="52">
        <f t="shared" si="29"/>
        <v>0</v>
      </c>
      <c r="J149" s="52">
        <f t="shared" si="29"/>
        <v>0</v>
      </c>
      <c r="K149" s="52">
        <f t="shared" si="29"/>
        <v>0</v>
      </c>
      <c r="L149" s="52">
        <f t="shared" si="29"/>
        <v>0</v>
      </c>
      <c r="M149" s="52">
        <f t="shared" si="29"/>
        <v>0</v>
      </c>
      <c r="N149" s="52">
        <f t="shared" si="29"/>
        <v>0</v>
      </c>
      <c r="O149" s="52">
        <f t="shared" si="29"/>
        <v>0</v>
      </c>
      <c r="P149" s="52">
        <f t="shared" si="29"/>
        <v>0</v>
      </c>
      <c r="Q149" s="52">
        <f t="shared" si="29"/>
        <v>0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0.40511889800826406</v>
      </c>
      <c r="C151" s="56">
        <f t="shared" si="31"/>
        <v>0.39403134438069293</v>
      </c>
      <c r="D151" s="56">
        <f t="shared" si="31"/>
        <v>0.38297704357577883</v>
      </c>
      <c r="E151" s="56">
        <f t="shared" si="31"/>
        <v>0.37204982089780975</v>
      </c>
      <c r="F151" s="56">
        <f t="shared" si="31"/>
        <v>0.34253210877414425</v>
      </c>
      <c r="G151" s="56">
        <f t="shared" si="31"/>
        <v>0.34335617243335381</v>
      </c>
      <c r="H151" s="56">
        <f t="shared" si="31"/>
        <v>0.30777314700645636</v>
      </c>
      <c r="I151" s="56">
        <f t="shared" si="31"/>
        <v>0.29892695414161463</v>
      </c>
      <c r="J151" s="56">
        <f t="shared" si="31"/>
        <v>0.29277227896406827</v>
      </c>
      <c r="K151" s="56">
        <f t="shared" si="31"/>
        <v>0.26915686601698596</v>
      </c>
      <c r="L151" s="56">
        <f t="shared" si="31"/>
        <v>0.27499259729389414</v>
      </c>
      <c r="M151" s="56">
        <f t="shared" si="31"/>
        <v>0.26396970370550399</v>
      </c>
      <c r="N151" s="56">
        <f t="shared" si="31"/>
        <v>0.24707248154318848</v>
      </c>
      <c r="O151" s="56">
        <f t="shared" si="31"/>
        <v>0.21861077639947454</v>
      </c>
      <c r="P151" s="56">
        <f t="shared" si="31"/>
        <v>0.20755075573464987</v>
      </c>
      <c r="Q151" s="56">
        <f t="shared" si="31"/>
        <v>0.20647343793451953</v>
      </c>
    </row>
    <row r="152" spans="1:17" ht="11.45" customHeight="1" x14ac:dyDescent="0.25">
      <c r="A152" s="55" t="s">
        <v>27</v>
      </c>
      <c r="B152" s="54">
        <f t="shared" ref="B152:Q152" si="32">IF(B34=0,0,B34/B$17)</f>
        <v>0.2653960744494292</v>
      </c>
      <c r="C152" s="54">
        <f t="shared" si="32"/>
        <v>0.25910304971219628</v>
      </c>
      <c r="D152" s="54">
        <f t="shared" si="32"/>
        <v>0.25531609156876006</v>
      </c>
      <c r="E152" s="54">
        <f t="shared" si="32"/>
        <v>0.24245573055937672</v>
      </c>
      <c r="F152" s="54">
        <f t="shared" si="32"/>
        <v>0.23328057765031721</v>
      </c>
      <c r="G152" s="54">
        <f t="shared" si="32"/>
        <v>0.21868760281261851</v>
      </c>
      <c r="H152" s="54">
        <f t="shared" si="32"/>
        <v>0.20483239212125973</v>
      </c>
      <c r="I152" s="54">
        <f t="shared" si="32"/>
        <v>0.19589217141024454</v>
      </c>
      <c r="J152" s="54">
        <f t="shared" si="32"/>
        <v>0.18913222870975274</v>
      </c>
      <c r="K152" s="54">
        <f t="shared" si="32"/>
        <v>0.18644247853510457</v>
      </c>
      <c r="L152" s="54">
        <f t="shared" si="32"/>
        <v>0.1838216160773905</v>
      </c>
      <c r="M152" s="54">
        <f t="shared" si="32"/>
        <v>0.1849364023549861</v>
      </c>
      <c r="N152" s="54">
        <f t="shared" si="32"/>
        <v>0.17653533937344382</v>
      </c>
      <c r="O152" s="54">
        <f t="shared" si="32"/>
        <v>0.16981986148855746</v>
      </c>
      <c r="P152" s="54">
        <f t="shared" si="32"/>
        <v>0.16409892155290207</v>
      </c>
      <c r="Q152" s="54">
        <f t="shared" si="32"/>
        <v>0.16339147573503227</v>
      </c>
    </row>
    <row r="153" spans="1:17" ht="11.45" customHeight="1" x14ac:dyDescent="0.25">
      <c r="A153" s="53" t="s">
        <v>59</v>
      </c>
      <c r="B153" s="52">
        <f t="shared" ref="B153:Q153" si="33">IF(B35=0,0,B35/B$17)</f>
        <v>1.1013084583408743E-2</v>
      </c>
      <c r="C153" s="52">
        <f t="shared" si="33"/>
        <v>1.1411278550705652E-2</v>
      </c>
      <c r="D153" s="52">
        <f t="shared" si="33"/>
        <v>1.1347372062128734E-2</v>
      </c>
      <c r="E153" s="52">
        <f t="shared" si="33"/>
        <v>1.2262905809812983E-2</v>
      </c>
      <c r="F153" s="52">
        <f t="shared" si="33"/>
        <v>9.7806075114724271E-3</v>
      </c>
      <c r="G153" s="52">
        <f t="shared" si="33"/>
        <v>7.5470723618922732E-3</v>
      </c>
      <c r="H153" s="52">
        <f t="shared" si="33"/>
        <v>7.1011960165413652E-3</v>
      </c>
      <c r="I153" s="52">
        <f t="shared" si="33"/>
        <v>5.9778957136321165E-3</v>
      </c>
      <c r="J153" s="52">
        <f t="shared" si="33"/>
        <v>6.4319354914524783E-3</v>
      </c>
      <c r="K153" s="52">
        <f t="shared" si="33"/>
        <v>5.8965816746034561E-3</v>
      </c>
      <c r="L153" s="52">
        <f t="shared" si="33"/>
        <v>5.5165999705731094E-3</v>
      </c>
      <c r="M153" s="52">
        <f t="shared" si="33"/>
        <v>5.5440450915894817E-3</v>
      </c>
      <c r="N153" s="52">
        <f t="shared" si="33"/>
        <v>5.9215783921280473E-3</v>
      </c>
      <c r="O153" s="52">
        <f t="shared" si="33"/>
        <v>5.9575794961276296E-3</v>
      </c>
      <c r="P153" s="52">
        <f t="shared" si="33"/>
        <v>5.9003748110898462E-3</v>
      </c>
      <c r="Q153" s="52">
        <f t="shared" si="33"/>
        <v>5.638376296339182E-3</v>
      </c>
    </row>
    <row r="154" spans="1:17" ht="11.45" customHeight="1" x14ac:dyDescent="0.25">
      <c r="A154" s="53" t="s">
        <v>58</v>
      </c>
      <c r="B154" s="52">
        <f t="shared" ref="B154:Q154" si="34">IF(B36=0,0,B36/B$17)</f>
        <v>0.25438298986602048</v>
      </c>
      <c r="C154" s="52">
        <f t="shared" si="34"/>
        <v>0.24769177116149063</v>
      </c>
      <c r="D154" s="52">
        <f t="shared" si="34"/>
        <v>0.24396871950663132</v>
      </c>
      <c r="E154" s="52">
        <f t="shared" si="34"/>
        <v>0.23019282474956373</v>
      </c>
      <c r="F154" s="52">
        <f t="shared" si="34"/>
        <v>0.22349997013884479</v>
      </c>
      <c r="G154" s="52">
        <f t="shared" si="34"/>
        <v>0.21114053045072623</v>
      </c>
      <c r="H154" s="52">
        <f t="shared" si="34"/>
        <v>0.19773119610471837</v>
      </c>
      <c r="I154" s="52">
        <f t="shared" si="34"/>
        <v>0.18991427569661243</v>
      </c>
      <c r="J154" s="52">
        <f t="shared" si="34"/>
        <v>0.18270029321830025</v>
      </c>
      <c r="K154" s="52">
        <f t="shared" si="34"/>
        <v>0.1805458968605011</v>
      </c>
      <c r="L154" s="52">
        <f t="shared" si="34"/>
        <v>0.1783050161068174</v>
      </c>
      <c r="M154" s="52">
        <f t="shared" si="34"/>
        <v>0.17939235726339658</v>
      </c>
      <c r="N154" s="52">
        <f t="shared" si="34"/>
        <v>0.17061376098131578</v>
      </c>
      <c r="O154" s="52">
        <f t="shared" si="34"/>
        <v>0.16386228199242983</v>
      </c>
      <c r="P154" s="52">
        <f t="shared" si="34"/>
        <v>0.15819854674181225</v>
      </c>
      <c r="Q154" s="52">
        <f t="shared" si="34"/>
        <v>0.15775309943869306</v>
      </c>
    </row>
    <row r="155" spans="1:17" ht="11.45" customHeight="1" x14ac:dyDescent="0.25">
      <c r="A155" s="53" t="s">
        <v>57</v>
      </c>
      <c r="B155" s="52">
        <f t="shared" ref="B155:Q155" si="35">IF(B37=0,0,B37/B$17)</f>
        <v>0</v>
      </c>
      <c r="C155" s="52">
        <f t="shared" si="35"/>
        <v>0</v>
      </c>
      <c r="D155" s="52">
        <f t="shared" si="35"/>
        <v>0</v>
      </c>
      <c r="E155" s="52">
        <f t="shared" si="35"/>
        <v>0</v>
      </c>
      <c r="F155" s="52">
        <f t="shared" si="35"/>
        <v>0</v>
      </c>
      <c r="G155" s="52">
        <f t="shared" si="35"/>
        <v>0</v>
      </c>
      <c r="H155" s="52">
        <f t="shared" si="35"/>
        <v>0</v>
      </c>
      <c r="I155" s="52">
        <f t="shared" si="35"/>
        <v>0</v>
      </c>
      <c r="J155" s="52">
        <f t="shared" si="35"/>
        <v>0</v>
      </c>
      <c r="K155" s="52">
        <f t="shared" si="35"/>
        <v>0</v>
      </c>
      <c r="L155" s="52">
        <f t="shared" si="35"/>
        <v>0</v>
      </c>
      <c r="M155" s="52">
        <f t="shared" si="35"/>
        <v>0</v>
      </c>
      <c r="N155" s="52">
        <f t="shared" si="35"/>
        <v>0</v>
      </c>
      <c r="O155" s="52">
        <f t="shared" si="35"/>
        <v>0</v>
      </c>
      <c r="P155" s="52">
        <f t="shared" si="35"/>
        <v>0</v>
      </c>
      <c r="Q155" s="52">
        <f t="shared" si="35"/>
        <v>0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0</v>
      </c>
      <c r="D156" s="52">
        <f t="shared" si="36"/>
        <v>0</v>
      </c>
      <c r="E156" s="52">
        <f t="shared" si="36"/>
        <v>0</v>
      </c>
      <c r="F156" s="52">
        <f t="shared" si="36"/>
        <v>0</v>
      </c>
      <c r="G156" s="52">
        <f t="shared" si="36"/>
        <v>0</v>
      </c>
      <c r="H156" s="52">
        <f t="shared" si="36"/>
        <v>0</v>
      </c>
      <c r="I156" s="52">
        <f t="shared" si="36"/>
        <v>0</v>
      </c>
      <c r="J156" s="52">
        <f t="shared" si="36"/>
        <v>0</v>
      </c>
      <c r="K156" s="52">
        <f t="shared" si="36"/>
        <v>0</v>
      </c>
      <c r="L156" s="52">
        <f t="shared" si="36"/>
        <v>0</v>
      </c>
      <c r="M156" s="52">
        <f t="shared" si="36"/>
        <v>0</v>
      </c>
      <c r="N156" s="52">
        <f t="shared" si="36"/>
        <v>0</v>
      </c>
      <c r="O156" s="52">
        <f t="shared" si="36"/>
        <v>0</v>
      </c>
      <c r="P156" s="52">
        <f t="shared" si="36"/>
        <v>0</v>
      </c>
      <c r="Q156" s="52">
        <f t="shared" si="36"/>
        <v>0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0.13972282355883486</v>
      </c>
      <c r="C158" s="50">
        <f t="shared" si="38"/>
        <v>0.13492829466849665</v>
      </c>
      <c r="D158" s="50">
        <f t="shared" si="38"/>
        <v>0.12766095200701877</v>
      </c>
      <c r="E158" s="50">
        <f t="shared" si="38"/>
        <v>0.12959409033843308</v>
      </c>
      <c r="F158" s="50">
        <f t="shared" si="38"/>
        <v>0.10925153112382703</v>
      </c>
      <c r="G158" s="50">
        <f t="shared" si="38"/>
        <v>0.12466856962073533</v>
      </c>
      <c r="H158" s="50">
        <f t="shared" si="38"/>
        <v>0.10294075488519662</v>
      </c>
      <c r="I158" s="50">
        <f t="shared" si="38"/>
        <v>0.10303478273137012</v>
      </c>
      <c r="J158" s="50">
        <f t="shared" si="38"/>
        <v>0.10364005025431554</v>
      </c>
      <c r="K158" s="50">
        <f t="shared" si="38"/>
        <v>8.271438748188141E-2</v>
      </c>
      <c r="L158" s="50">
        <f t="shared" si="38"/>
        <v>9.117098121650366E-2</v>
      </c>
      <c r="M158" s="50">
        <f t="shared" si="38"/>
        <v>7.9033301350517865E-2</v>
      </c>
      <c r="N158" s="50">
        <f t="shared" si="38"/>
        <v>7.0537142169744646E-2</v>
      </c>
      <c r="O158" s="50">
        <f t="shared" si="38"/>
        <v>4.8790914910917062E-2</v>
      </c>
      <c r="P158" s="50">
        <f t="shared" si="38"/>
        <v>4.345183418174782E-2</v>
      </c>
      <c r="Q158" s="50">
        <f t="shared" si="38"/>
        <v>4.3081962199487282E-2</v>
      </c>
    </row>
    <row r="159" spans="1:17" ht="11.45" customHeight="1" x14ac:dyDescent="0.25">
      <c r="A159" s="53" t="s">
        <v>23</v>
      </c>
      <c r="B159" s="52">
        <f t="shared" ref="B159:Q159" si="39">IF(B41=0,0,B41/B$17)</f>
        <v>0.13972282355883486</v>
      </c>
      <c r="C159" s="52">
        <f t="shared" si="39"/>
        <v>0.13492829466849665</v>
      </c>
      <c r="D159" s="52">
        <f t="shared" si="39"/>
        <v>0.12766095200701877</v>
      </c>
      <c r="E159" s="52">
        <f t="shared" si="39"/>
        <v>0.12959409033843308</v>
      </c>
      <c r="F159" s="52">
        <f t="shared" si="39"/>
        <v>0.10925153112382703</v>
      </c>
      <c r="G159" s="52">
        <f t="shared" si="39"/>
        <v>0.12466856962073533</v>
      </c>
      <c r="H159" s="52">
        <f t="shared" si="39"/>
        <v>0.10294075488519662</v>
      </c>
      <c r="I159" s="52">
        <f t="shared" si="39"/>
        <v>0.10303478273137012</v>
      </c>
      <c r="J159" s="52">
        <f t="shared" si="39"/>
        <v>0.10364005025431554</v>
      </c>
      <c r="K159" s="52">
        <f t="shared" si="39"/>
        <v>8.271438748188141E-2</v>
      </c>
      <c r="L159" s="52">
        <f t="shared" si="39"/>
        <v>9.117098121650366E-2</v>
      </c>
      <c r="M159" s="52">
        <f t="shared" si="39"/>
        <v>7.9033301350517865E-2</v>
      </c>
      <c r="N159" s="52">
        <f t="shared" si="39"/>
        <v>7.0537142169744646E-2</v>
      </c>
      <c r="O159" s="52">
        <f t="shared" si="39"/>
        <v>4.8790914910917062E-2</v>
      </c>
      <c r="P159" s="52">
        <f t="shared" si="39"/>
        <v>4.345183418174782E-2</v>
      </c>
      <c r="Q159" s="52">
        <f t="shared" si="39"/>
        <v>4.3081962199487282E-2</v>
      </c>
    </row>
    <row r="160" spans="1:17" ht="11.45" customHeight="1" x14ac:dyDescent="0.25">
      <c r="A160" s="47" t="s">
        <v>22</v>
      </c>
      <c r="B160" s="46">
        <f t="shared" ref="B160:Q160" si="40">IF(B42=0,0,B42/B$17)</f>
        <v>0</v>
      </c>
      <c r="C160" s="46">
        <f t="shared" si="40"/>
        <v>0</v>
      </c>
      <c r="D160" s="46">
        <f t="shared" si="40"/>
        <v>0</v>
      </c>
      <c r="E160" s="46">
        <f t="shared" si="40"/>
        <v>0</v>
      </c>
      <c r="F160" s="46">
        <f t="shared" si="40"/>
        <v>0</v>
      </c>
      <c r="G160" s="46">
        <f t="shared" si="40"/>
        <v>0</v>
      </c>
      <c r="H160" s="46">
        <f t="shared" si="40"/>
        <v>0</v>
      </c>
      <c r="I160" s="46">
        <f t="shared" si="40"/>
        <v>0</v>
      </c>
      <c r="J160" s="46">
        <f t="shared" si="40"/>
        <v>0</v>
      </c>
      <c r="K160" s="46">
        <f t="shared" si="40"/>
        <v>0</v>
      </c>
      <c r="L160" s="46">
        <f t="shared" si="40"/>
        <v>0</v>
      </c>
      <c r="M160" s="46">
        <f t="shared" si="40"/>
        <v>0</v>
      </c>
      <c r="N160" s="46">
        <f t="shared" si="40"/>
        <v>0</v>
      </c>
      <c r="O160" s="46">
        <f t="shared" si="40"/>
        <v>0</v>
      </c>
      <c r="P160" s="46">
        <f t="shared" si="40"/>
        <v>0</v>
      </c>
      <c r="Q160" s="46">
        <f t="shared" si="40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426820</v>
      </c>
      <c r="C3" s="41">
        <f>TrRoad_act!C57</f>
        <v>441852</v>
      </c>
      <c r="D3" s="41">
        <f>TrRoad_act!D57</f>
        <v>447461</v>
      </c>
      <c r="E3" s="41">
        <f>TrRoad_act!E57</f>
        <v>465659</v>
      </c>
      <c r="F3" s="41">
        <f>TrRoad_act!F57</f>
        <v>496713</v>
      </c>
      <c r="G3" s="41">
        <f>TrRoad_act!G57</f>
        <v>515686</v>
      </c>
      <c r="H3" s="41">
        <f>TrRoad_act!H57</f>
        <v>530684</v>
      </c>
      <c r="I3" s="41">
        <f>TrRoad_act!I57</f>
        <v>566293</v>
      </c>
      <c r="J3" s="41">
        <f>TrRoad_act!J57</f>
        <v>603117</v>
      </c>
      <c r="K3" s="41">
        <f>TrRoad_act!K57</f>
        <v>620734</v>
      </c>
      <c r="L3" s="41">
        <f>TrRoad_act!L57</f>
        <v>620464</v>
      </c>
      <c r="M3" s="41">
        <f>TrRoad_act!M57</f>
        <v>625920</v>
      </c>
      <c r="N3" s="41">
        <f>TrRoad_act!N57</f>
        <v>632092</v>
      </c>
      <c r="O3" s="41">
        <f>TrRoad_act!O57</f>
        <v>627325</v>
      </c>
      <c r="P3" s="41">
        <f>TrRoad_act!P57</f>
        <v>627565</v>
      </c>
      <c r="Q3" s="41">
        <f>TrRoad_act!Q57</f>
        <v>634561</v>
      </c>
    </row>
    <row r="4" spans="1:17" ht="11.45" customHeight="1" x14ac:dyDescent="0.25">
      <c r="A4" s="25" t="s">
        <v>39</v>
      </c>
      <c r="B4" s="40">
        <f>TrRoad_act!B58</f>
        <v>313264</v>
      </c>
      <c r="C4" s="40">
        <f>TrRoad_act!C58</f>
        <v>325057</v>
      </c>
      <c r="D4" s="40">
        <f>TrRoad_act!D58</f>
        <v>330895</v>
      </c>
      <c r="E4" s="40">
        <f>TrRoad_act!E58</f>
        <v>347292</v>
      </c>
      <c r="F4" s="40">
        <f>TrRoad_act!F58</f>
        <v>380229</v>
      </c>
      <c r="G4" s="40">
        <f>TrRoad_act!G58</f>
        <v>398732</v>
      </c>
      <c r="H4" s="40">
        <f>TrRoad_act!H58</f>
        <v>416525</v>
      </c>
      <c r="I4" s="40">
        <f>TrRoad_act!I58</f>
        <v>455439</v>
      </c>
      <c r="J4" s="40">
        <f>TrRoad_act!J58</f>
        <v>490138</v>
      </c>
      <c r="K4" s="40">
        <f>TrRoad_act!K58</f>
        <v>506643</v>
      </c>
      <c r="L4" s="40">
        <f>TrRoad_act!L58</f>
        <v>506782</v>
      </c>
      <c r="M4" s="40">
        <f>TrRoad_act!M58</f>
        <v>512808</v>
      </c>
      <c r="N4" s="40">
        <f>TrRoad_act!N58</f>
        <v>520125</v>
      </c>
      <c r="O4" s="40">
        <f>TrRoad_act!O58</f>
        <v>518026</v>
      </c>
      <c r="P4" s="40">
        <f>TrRoad_act!P58</f>
        <v>522889</v>
      </c>
      <c r="Q4" s="40">
        <f>TrRoad_act!Q58</f>
        <v>530525</v>
      </c>
    </row>
    <row r="5" spans="1:17" ht="11.45" customHeight="1" x14ac:dyDescent="0.25">
      <c r="A5" s="23" t="s">
        <v>30</v>
      </c>
      <c r="B5" s="39">
        <f>TrRoad_act!B59</f>
        <v>43315</v>
      </c>
      <c r="C5" s="39">
        <f>TrRoad_act!C59</f>
        <v>41985</v>
      </c>
      <c r="D5" s="39">
        <f>TrRoad_act!D59</f>
        <v>40276</v>
      </c>
      <c r="E5" s="39">
        <f>TrRoad_act!E59</f>
        <v>41516</v>
      </c>
      <c r="F5" s="39">
        <f>TrRoad_act!F59</f>
        <v>41396</v>
      </c>
      <c r="G5" s="39">
        <f>TrRoad_act!G59</f>
        <v>40381</v>
      </c>
      <c r="H5" s="39">
        <f>TrRoad_act!H59</f>
        <v>40359</v>
      </c>
      <c r="I5" s="39">
        <f>TrRoad_act!I59</f>
        <v>41211</v>
      </c>
      <c r="J5" s="39">
        <f>TrRoad_act!J59</f>
        <v>43219</v>
      </c>
      <c r="K5" s="39">
        <f>TrRoad_act!K59</f>
        <v>42690</v>
      </c>
      <c r="L5" s="39">
        <f>TrRoad_act!L59</f>
        <v>40727</v>
      </c>
      <c r="M5" s="39">
        <f>TrRoad_act!M59</f>
        <v>39803</v>
      </c>
      <c r="N5" s="39">
        <f>TrRoad_act!N59</f>
        <v>41105</v>
      </c>
      <c r="O5" s="39">
        <f>TrRoad_act!O59</f>
        <v>39969</v>
      </c>
      <c r="P5" s="39">
        <f>TrRoad_act!P59</f>
        <v>40970</v>
      </c>
      <c r="Q5" s="39">
        <f>TrRoad_act!Q59</f>
        <v>39282</v>
      </c>
    </row>
    <row r="6" spans="1:17" ht="11.45" customHeight="1" x14ac:dyDescent="0.25">
      <c r="A6" s="19" t="s">
        <v>29</v>
      </c>
      <c r="B6" s="38">
        <f>TrRoad_act!B60</f>
        <v>267000</v>
      </c>
      <c r="C6" s="38">
        <f>TrRoad_act!C60</f>
        <v>280069</v>
      </c>
      <c r="D6" s="38">
        <f>TrRoad_act!D60</f>
        <v>287622</v>
      </c>
      <c r="E6" s="38">
        <f>TrRoad_act!E60</f>
        <v>302501</v>
      </c>
      <c r="F6" s="38">
        <f>TrRoad_act!F60</f>
        <v>335634</v>
      </c>
      <c r="G6" s="38">
        <f>TrRoad_act!G60</f>
        <v>355134</v>
      </c>
      <c r="H6" s="38">
        <f>TrRoad_act!H60</f>
        <v>372945</v>
      </c>
      <c r="I6" s="38">
        <f>TrRoad_act!I60</f>
        <v>410936</v>
      </c>
      <c r="J6" s="38">
        <f>TrRoad_act!J60</f>
        <v>443517</v>
      </c>
      <c r="K6" s="38">
        <f>TrRoad_act!K60</f>
        <v>460504</v>
      </c>
      <c r="L6" s="38">
        <f>TrRoad_act!L60</f>
        <v>462652</v>
      </c>
      <c r="M6" s="38">
        <f>TrRoad_act!M60</f>
        <v>469543</v>
      </c>
      <c r="N6" s="38">
        <f>TrRoad_act!N60</f>
        <v>475462</v>
      </c>
      <c r="O6" s="38">
        <f>TrRoad_act!O60</f>
        <v>474561</v>
      </c>
      <c r="P6" s="38">
        <f>TrRoad_act!P60</f>
        <v>478492</v>
      </c>
      <c r="Q6" s="38">
        <f>TrRoad_act!Q60</f>
        <v>487692</v>
      </c>
    </row>
    <row r="7" spans="1:17" ht="11.45" customHeight="1" x14ac:dyDescent="0.25">
      <c r="A7" s="62" t="s">
        <v>59</v>
      </c>
      <c r="B7" s="42">
        <f>TrRoad_act!B61</f>
        <v>237000</v>
      </c>
      <c r="C7" s="42">
        <f>TrRoad_act!C61</f>
        <v>247164</v>
      </c>
      <c r="D7" s="42">
        <f>TrRoad_act!D61</f>
        <v>254431</v>
      </c>
      <c r="E7" s="42">
        <f>TrRoad_act!E61</f>
        <v>268875</v>
      </c>
      <c r="F7" s="42">
        <f>TrRoad_act!F61</f>
        <v>301834</v>
      </c>
      <c r="G7" s="42">
        <f>TrRoad_act!G61</f>
        <v>322063</v>
      </c>
      <c r="H7" s="42">
        <f>TrRoad_act!H61</f>
        <v>340539</v>
      </c>
      <c r="I7" s="42">
        <f>TrRoad_act!I61</f>
        <v>375337</v>
      </c>
      <c r="J7" s="42">
        <f>TrRoad_act!J61</f>
        <v>403269</v>
      </c>
      <c r="K7" s="42">
        <f>TrRoad_act!K61</f>
        <v>416605</v>
      </c>
      <c r="L7" s="42">
        <f>TrRoad_act!L61</f>
        <v>416450</v>
      </c>
      <c r="M7" s="42">
        <f>TrRoad_act!M61</f>
        <v>421509</v>
      </c>
      <c r="N7" s="42">
        <f>TrRoad_act!N61</f>
        <v>426214</v>
      </c>
      <c r="O7" s="42">
        <f>TrRoad_act!O61</f>
        <v>424068</v>
      </c>
      <c r="P7" s="42">
        <f>TrRoad_act!P61</f>
        <v>423606</v>
      </c>
      <c r="Q7" s="42">
        <f>TrRoad_act!Q61</f>
        <v>427076</v>
      </c>
    </row>
    <row r="8" spans="1:17" ht="11.45" customHeight="1" x14ac:dyDescent="0.25">
      <c r="A8" s="62" t="s">
        <v>58</v>
      </c>
      <c r="B8" s="42">
        <f>TrRoad_act!B62</f>
        <v>30000</v>
      </c>
      <c r="C8" s="42">
        <f>TrRoad_act!C62</f>
        <v>32905</v>
      </c>
      <c r="D8" s="42">
        <f>TrRoad_act!D62</f>
        <v>33191</v>
      </c>
      <c r="E8" s="42">
        <f>TrRoad_act!E62</f>
        <v>33626</v>
      </c>
      <c r="F8" s="42">
        <f>TrRoad_act!F62</f>
        <v>33800</v>
      </c>
      <c r="G8" s="42">
        <f>TrRoad_act!G62</f>
        <v>33071</v>
      </c>
      <c r="H8" s="42">
        <f>TrRoad_act!H62</f>
        <v>32406</v>
      </c>
      <c r="I8" s="42">
        <f>TrRoad_act!I62</f>
        <v>35599</v>
      </c>
      <c r="J8" s="42">
        <f>TrRoad_act!J62</f>
        <v>40248</v>
      </c>
      <c r="K8" s="42">
        <f>TrRoad_act!K62</f>
        <v>43899</v>
      </c>
      <c r="L8" s="42">
        <f>TrRoad_act!L62</f>
        <v>46202</v>
      </c>
      <c r="M8" s="42">
        <f>TrRoad_act!M62</f>
        <v>48034</v>
      </c>
      <c r="N8" s="42">
        <f>TrRoad_act!N62</f>
        <v>49248</v>
      </c>
      <c r="O8" s="42">
        <f>TrRoad_act!O62</f>
        <v>50487</v>
      </c>
      <c r="P8" s="42">
        <f>TrRoad_act!P62</f>
        <v>54870</v>
      </c>
      <c r="Q8" s="42">
        <f>TrRoad_act!Q62</f>
        <v>60592</v>
      </c>
    </row>
    <row r="9" spans="1:17" ht="11.45" customHeight="1" x14ac:dyDescent="0.25">
      <c r="A9" s="62" t="s">
        <v>57</v>
      </c>
      <c r="B9" s="42">
        <f>TrRoad_act!B63</f>
        <v>0</v>
      </c>
      <c r="C9" s="42">
        <f>TrRoad_act!C63</f>
        <v>0</v>
      </c>
      <c r="D9" s="42">
        <f>TrRoad_act!D63</f>
        <v>0</v>
      </c>
      <c r="E9" s="42">
        <f>TrRoad_act!E63</f>
        <v>0</v>
      </c>
      <c r="F9" s="42">
        <f>TrRoad_act!F63</f>
        <v>0</v>
      </c>
      <c r="G9" s="42">
        <f>TrRoad_act!G63</f>
        <v>0</v>
      </c>
      <c r="H9" s="42">
        <f>TrRoad_act!H63</f>
        <v>0</v>
      </c>
      <c r="I9" s="42">
        <f>TrRoad_act!I63</f>
        <v>0</v>
      </c>
      <c r="J9" s="42">
        <f>TrRoad_act!J63</f>
        <v>0</v>
      </c>
      <c r="K9" s="42">
        <f>TrRoad_act!K63</f>
        <v>0</v>
      </c>
      <c r="L9" s="42">
        <f>TrRoad_act!L63</f>
        <v>0</v>
      </c>
      <c r="M9" s="42">
        <f>TrRoad_act!M63</f>
        <v>0</v>
      </c>
      <c r="N9" s="42">
        <f>TrRoad_act!N63</f>
        <v>0</v>
      </c>
      <c r="O9" s="42">
        <f>TrRoad_act!O63</f>
        <v>0</v>
      </c>
      <c r="P9" s="42">
        <f>TrRoad_act!P63</f>
        <v>0</v>
      </c>
      <c r="Q9" s="42">
        <f>TrRoad_act!Q63</f>
        <v>0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0</v>
      </c>
      <c r="E10" s="42">
        <f>TrRoad_act!E64</f>
        <v>0</v>
      </c>
      <c r="F10" s="42">
        <f>TrRoad_act!F64</f>
        <v>0</v>
      </c>
      <c r="G10" s="42">
        <f>TrRoad_act!G64</f>
        <v>0</v>
      </c>
      <c r="H10" s="42">
        <f>TrRoad_act!H64</f>
        <v>0</v>
      </c>
      <c r="I10" s="42">
        <f>TrRoad_act!I64</f>
        <v>0</v>
      </c>
      <c r="J10" s="42">
        <f>TrRoad_act!J64</f>
        <v>0</v>
      </c>
      <c r="K10" s="42">
        <f>TrRoad_act!K64</f>
        <v>0</v>
      </c>
      <c r="L10" s="42">
        <f>TrRoad_act!L64</f>
        <v>0</v>
      </c>
      <c r="M10" s="42">
        <f>TrRoad_act!M64</f>
        <v>0</v>
      </c>
      <c r="N10" s="42">
        <f>TrRoad_act!N64</f>
        <v>0</v>
      </c>
      <c r="O10" s="42">
        <f>TrRoad_act!O64</f>
        <v>0</v>
      </c>
      <c r="P10" s="42">
        <f>TrRoad_act!P64</f>
        <v>0</v>
      </c>
      <c r="Q10" s="42">
        <f>TrRoad_act!Q64</f>
        <v>0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0</v>
      </c>
      <c r="O11" s="42">
        <f>TrRoad_act!O65</f>
        <v>0</v>
      </c>
      <c r="P11" s="42">
        <f>TrRoad_act!P65</f>
        <v>1</v>
      </c>
      <c r="Q11" s="42">
        <f>TrRoad_act!Q65</f>
        <v>1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0</v>
      </c>
      <c r="K12" s="42">
        <f>TrRoad_act!K66</f>
        <v>0</v>
      </c>
      <c r="L12" s="42">
        <f>TrRoad_act!L66</f>
        <v>0</v>
      </c>
      <c r="M12" s="42">
        <f>TrRoad_act!M66</f>
        <v>0</v>
      </c>
      <c r="N12" s="42">
        <f>TrRoad_act!N66</f>
        <v>0</v>
      </c>
      <c r="O12" s="42">
        <f>TrRoad_act!O66</f>
        <v>6</v>
      </c>
      <c r="P12" s="42">
        <f>TrRoad_act!P66</f>
        <v>15</v>
      </c>
      <c r="Q12" s="42">
        <f>TrRoad_act!Q66</f>
        <v>23</v>
      </c>
    </row>
    <row r="13" spans="1:17" ht="11.45" customHeight="1" x14ac:dyDescent="0.25">
      <c r="A13" s="19" t="s">
        <v>28</v>
      </c>
      <c r="B13" s="38">
        <f>TrRoad_act!B67</f>
        <v>2949</v>
      </c>
      <c r="C13" s="38">
        <f>TrRoad_act!C67</f>
        <v>3003</v>
      </c>
      <c r="D13" s="38">
        <f>TrRoad_act!D67</f>
        <v>2997</v>
      </c>
      <c r="E13" s="38">
        <f>TrRoad_act!E67</f>
        <v>3275</v>
      </c>
      <c r="F13" s="38">
        <f>TrRoad_act!F67</f>
        <v>3199</v>
      </c>
      <c r="G13" s="38">
        <f>TrRoad_act!G67</f>
        <v>3217</v>
      </c>
      <c r="H13" s="38">
        <f>TrRoad_act!H67</f>
        <v>3221</v>
      </c>
      <c r="I13" s="38">
        <f>TrRoad_act!I67</f>
        <v>3292</v>
      </c>
      <c r="J13" s="38">
        <f>TrRoad_act!J67</f>
        <v>3402</v>
      </c>
      <c r="K13" s="38">
        <f>TrRoad_act!K67</f>
        <v>3449</v>
      </c>
      <c r="L13" s="38">
        <f>TrRoad_act!L67</f>
        <v>3403</v>
      </c>
      <c r="M13" s="38">
        <f>TrRoad_act!M67</f>
        <v>3462</v>
      </c>
      <c r="N13" s="38">
        <f>TrRoad_act!N67</f>
        <v>3558</v>
      </c>
      <c r="O13" s="38">
        <f>TrRoad_act!O67</f>
        <v>3496</v>
      </c>
      <c r="P13" s="38">
        <f>TrRoad_act!P67</f>
        <v>3427</v>
      </c>
      <c r="Q13" s="38">
        <f>TrRoad_act!Q67</f>
        <v>3551</v>
      </c>
    </row>
    <row r="14" spans="1:17" ht="11.45" customHeight="1" x14ac:dyDescent="0.25">
      <c r="A14" s="62" t="s">
        <v>59</v>
      </c>
      <c r="B14" s="37">
        <f>TrRoad_act!B68</f>
        <v>153</v>
      </c>
      <c r="C14" s="37">
        <f>TrRoad_act!C68</f>
        <v>151</v>
      </c>
      <c r="D14" s="37">
        <f>TrRoad_act!D68</f>
        <v>146</v>
      </c>
      <c r="E14" s="37">
        <f>TrRoad_act!E68</f>
        <v>147</v>
      </c>
      <c r="F14" s="37">
        <f>TrRoad_act!F68</f>
        <v>145</v>
      </c>
      <c r="G14" s="37">
        <f>TrRoad_act!G68</f>
        <v>144</v>
      </c>
      <c r="H14" s="37">
        <f>TrRoad_act!H68</f>
        <v>147</v>
      </c>
      <c r="I14" s="37">
        <f>TrRoad_act!I68</f>
        <v>146</v>
      </c>
      <c r="J14" s="37">
        <f>TrRoad_act!J68</f>
        <v>147</v>
      </c>
      <c r="K14" s="37">
        <f>TrRoad_act!K68</f>
        <v>144</v>
      </c>
      <c r="L14" s="37">
        <f>TrRoad_act!L68</f>
        <v>146</v>
      </c>
      <c r="M14" s="37">
        <f>TrRoad_act!M68</f>
        <v>148</v>
      </c>
      <c r="N14" s="37">
        <f>TrRoad_act!N68</f>
        <v>149</v>
      </c>
      <c r="O14" s="37">
        <f>TrRoad_act!O68</f>
        <v>147</v>
      </c>
      <c r="P14" s="37">
        <f>TrRoad_act!P68</f>
        <v>51</v>
      </c>
      <c r="Q14" s="37">
        <f>TrRoad_act!Q68</f>
        <v>45</v>
      </c>
    </row>
    <row r="15" spans="1:17" ht="11.45" customHeight="1" x14ac:dyDescent="0.25">
      <c r="A15" s="62" t="s">
        <v>58</v>
      </c>
      <c r="B15" s="37">
        <f>TrRoad_act!B69</f>
        <v>2796</v>
      </c>
      <c r="C15" s="37">
        <f>TrRoad_act!C69</f>
        <v>2852</v>
      </c>
      <c r="D15" s="37">
        <f>TrRoad_act!D69</f>
        <v>2851</v>
      </c>
      <c r="E15" s="37">
        <f>TrRoad_act!E69</f>
        <v>3128</v>
      </c>
      <c r="F15" s="37">
        <f>TrRoad_act!F69</f>
        <v>3054</v>
      </c>
      <c r="G15" s="37">
        <f>TrRoad_act!G69</f>
        <v>3073</v>
      </c>
      <c r="H15" s="37">
        <f>TrRoad_act!H69</f>
        <v>3074</v>
      </c>
      <c r="I15" s="37">
        <f>TrRoad_act!I69</f>
        <v>3146</v>
      </c>
      <c r="J15" s="37">
        <f>TrRoad_act!J69</f>
        <v>3254</v>
      </c>
      <c r="K15" s="37">
        <f>TrRoad_act!K69</f>
        <v>3304</v>
      </c>
      <c r="L15" s="37">
        <f>TrRoad_act!L69</f>
        <v>3256</v>
      </c>
      <c r="M15" s="37">
        <f>TrRoad_act!M69</f>
        <v>3313</v>
      </c>
      <c r="N15" s="37">
        <f>TrRoad_act!N69</f>
        <v>3408</v>
      </c>
      <c r="O15" s="37">
        <f>TrRoad_act!O69</f>
        <v>3348</v>
      </c>
      <c r="P15" s="37">
        <f>TrRoad_act!P69</f>
        <v>3375</v>
      </c>
      <c r="Q15" s="37">
        <f>TrRoad_act!Q69</f>
        <v>3504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0</v>
      </c>
      <c r="D16" s="37">
        <f>TrRoad_act!D70</f>
        <v>0</v>
      </c>
      <c r="E16" s="37">
        <f>TrRoad_act!E70</f>
        <v>0</v>
      </c>
      <c r="F16" s="37">
        <f>TrRoad_act!F70</f>
        <v>0</v>
      </c>
      <c r="G16" s="37">
        <f>TrRoad_act!G70</f>
        <v>0</v>
      </c>
      <c r="H16" s="37">
        <f>TrRoad_act!H70</f>
        <v>0</v>
      </c>
      <c r="I16" s="37">
        <f>TrRoad_act!I70</f>
        <v>0</v>
      </c>
      <c r="J16" s="37">
        <f>TrRoad_act!J70</f>
        <v>0</v>
      </c>
      <c r="K16" s="37">
        <f>TrRoad_act!K70</f>
        <v>0</v>
      </c>
      <c r="L16" s="37">
        <f>TrRoad_act!L70</f>
        <v>0</v>
      </c>
      <c r="M16" s="37">
        <f>TrRoad_act!M70</f>
        <v>0</v>
      </c>
      <c r="N16" s="37">
        <f>TrRoad_act!N70</f>
        <v>0</v>
      </c>
      <c r="O16" s="37">
        <f>TrRoad_act!O70</f>
        <v>0</v>
      </c>
      <c r="P16" s="37">
        <f>TrRoad_act!P70</f>
        <v>0</v>
      </c>
      <c r="Q16" s="37">
        <f>TrRoad_act!Q70</f>
        <v>0</v>
      </c>
    </row>
    <row r="17" spans="1:17" ht="11.45" customHeight="1" x14ac:dyDescent="0.25">
      <c r="A17" s="62" t="s">
        <v>56</v>
      </c>
      <c r="B17" s="37">
        <f>TrRoad_act!B71</f>
        <v>0</v>
      </c>
      <c r="C17" s="37">
        <f>TrRoad_act!C71</f>
        <v>0</v>
      </c>
      <c r="D17" s="37">
        <f>TrRoad_act!D71</f>
        <v>0</v>
      </c>
      <c r="E17" s="37">
        <f>TrRoad_act!E71</f>
        <v>0</v>
      </c>
      <c r="F17" s="37">
        <f>TrRoad_act!F71</f>
        <v>0</v>
      </c>
      <c r="G17" s="37">
        <f>TrRoad_act!G71</f>
        <v>0</v>
      </c>
      <c r="H17" s="37">
        <f>TrRoad_act!H71</f>
        <v>0</v>
      </c>
      <c r="I17" s="37">
        <f>TrRoad_act!I71</f>
        <v>0</v>
      </c>
      <c r="J17" s="37">
        <f>TrRoad_act!J71</f>
        <v>0</v>
      </c>
      <c r="K17" s="37">
        <f>TrRoad_act!K71</f>
        <v>0</v>
      </c>
      <c r="L17" s="37">
        <f>TrRoad_act!L71</f>
        <v>0</v>
      </c>
      <c r="M17" s="37">
        <f>TrRoad_act!M71</f>
        <v>0</v>
      </c>
      <c r="N17" s="37">
        <f>TrRoad_act!N71</f>
        <v>0</v>
      </c>
      <c r="O17" s="37">
        <f>TrRoad_act!O71</f>
        <v>0</v>
      </c>
      <c r="P17" s="37">
        <f>TrRoad_act!P71</f>
        <v>0</v>
      </c>
      <c r="Q17" s="37">
        <f>TrRoad_act!Q71</f>
        <v>0</v>
      </c>
    </row>
    <row r="18" spans="1:17" ht="11.45" customHeight="1" x14ac:dyDescent="0.25">
      <c r="A18" s="62" t="s">
        <v>55</v>
      </c>
      <c r="B18" s="37">
        <f>TrRoad_act!B72</f>
        <v>0</v>
      </c>
      <c r="C18" s="37">
        <f>TrRoad_act!C72</f>
        <v>0</v>
      </c>
      <c r="D18" s="37">
        <f>TrRoad_act!D72</f>
        <v>0</v>
      </c>
      <c r="E18" s="37">
        <f>TrRoad_act!E72</f>
        <v>0</v>
      </c>
      <c r="F18" s="37">
        <f>TrRoad_act!F72</f>
        <v>0</v>
      </c>
      <c r="G18" s="37">
        <f>TrRoad_act!G72</f>
        <v>0</v>
      </c>
      <c r="H18" s="37">
        <f>TrRoad_act!H72</f>
        <v>0</v>
      </c>
      <c r="I18" s="37">
        <f>TrRoad_act!I72</f>
        <v>0</v>
      </c>
      <c r="J18" s="37">
        <f>TrRoad_act!J72</f>
        <v>1</v>
      </c>
      <c r="K18" s="37">
        <f>TrRoad_act!K72</f>
        <v>1</v>
      </c>
      <c r="L18" s="37">
        <f>TrRoad_act!L72</f>
        <v>1</v>
      </c>
      <c r="M18" s="37">
        <f>TrRoad_act!M72</f>
        <v>1</v>
      </c>
      <c r="N18" s="37">
        <f>TrRoad_act!N72</f>
        <v>1</v>
      </c>
      <c r="O18" s="37">
        <f>TrRoad_act!O72</f>
        <v>1</v>
      </c>
      <c r="P18" s="37">
        <f>TrRoad_act!P72</f>
        <v>1</v>
      </c>
      <c r="Q18" s="37">
        <f>TrRoad_act!Q72</f>
        <v>2</v>
      </c>
    </row>
    <row r="19" spans="1:17" ht="11.45" customHeight="1" x14ac:dyDescent="0.25">
      <c r="A19" s="25" t="s">
        <v>18</v>
      </c>
      <c r="B19" s="40">
        <f>TrRoad_act!B73</f>
        <v>113556</v>
      </c>
      <c r="C19" s="40">
        <f>TrRoad_act!C73</f>
        <v>116795</v>
      </c>
      <c r="D19" s="40">
        <f>TrRoad_act!D73</f>
        <v>116566</v>
      </c>
      <c r="E19" s="40">
        <f>TrRoad_act!E73</f>
        <v>118367</v>
      </c>
      <c r="F19" s="40">
        <f>TrRoad_act!F73</f>
        <v>116484</v>
      </c>
      <c r="G19" s="40">
        <f>TrRoad_act!G73</f>
        <v>116954</v>
      </c>
      <c r="H19" s="40">
        <f>TrRoad_act!H73</f>
        <v>114159</v>
      </c>
      <c r="I19" s="40">
        <f>TrRoad_act!I73</f>
        <v>110854</v>
      </c>
      <c r="J19" s="40">
        <f>TrRoad_act!J73</f>
        <v>112979</v>
      </c>
      <c r="K19" s="40">
        <f>TrRoad_act!K73</f>
        <v>114091</v>
      </c>
      <c r="L19" s="40">
        <f>TrRoad_act!L73</f>
        <v>113682</v>
      </c>
      <c r="M19" s="40">
        <f>TrRoad_act!M73</f>
        <v>113112</v>
      </c>
      <c r="N19" s="40">
        <f>TrRoad_act!N73</f>
        <v>111967</v>
      </c>
      <c r="O19" s="40">
        <f>TrRoad_act!O73</f>
        <v>109299</v>
      </c>
      <c r="P19" s="40">
        <f>TrRoad_act!P73</f>
        <v>104676</v>
      </c>
      <c r="Q19" s="40">
        <f>TrRoad_act!Q73</f>
        <v>104036</v>
      </c>
    </row>
    <row r="20" spans="1:17" ht="11.45" customHeight="1" x14ac:dyDescent="0.25">
      <c r="A20" s="23" t="s">
        <v>27</v>
      </c>
      <c r="B20" s="39">
        <f>TrRoad_act!B74</f>
        <v>99971</v>
      </c>
      <c r="C20" s="39">
        <f>TrRoad_act!C74</f>
        <v>101799</v>
      </c>
      <c r="D20" s="39">
        <f>TrRoad_act!D74</f>
        <v>102436</v>
      </c>
      <c r="E20" s="39">
        <f>TrRoad_act!E74</f>
        <v>104247</v>
      </c>
      <c r="F20" s="39">
        <f>TrRoad_act!F74</f>
        <v>102545</v>
      </c>
      <c r="G20" s="39">
        <f>TrRoad_act!G74</f>
        <v>99069</v>
      </c>
      <c r="H20" s="39">
        <f>TrRoad_act!H74</f>
        <v>96659</v>
      </c>
      <c r="I20" s="39">
        <f>TrRoad_act!I74</f>
        <v>95397</v>
      </c>
      <c r="J20" s="39">
        <f>TrRoad_act!J74</f>
        <v>96744</v>
      </c>
      <c r="K20" s="39">
        <f>TrRoad_act!K74</f>
        <v>97019</v>
      </c>
      <c r="L20" s="39">
        <f>TrRoad_act!L74</f>
        <v>96843</v>
      </c>
      <c r="M20" s="39">
        <f>TrRoad_act!M74</f>
        <v>96686</v>
      </c>
      <c r="N20" s="39">
        <f>TrRoad_act!N74</f>
        <v>96748</v>
      </c>
      <c r="O20" s="39">
        <f>TrRoad_act!O74</f>
        <v>97245</v>
      </c>
      <c r="P20" s="39">
        <f>TrRoad_act!P74</f>
        <v>93381</v>
      </c>
      <c r="Q20" s="39">
        <f>TrRoad_act!Q74</f>
        <v>92726</v>
      </c>
    </row>
    <row r="21" spans="1:17" ht="11.45" customHeight="1" x14ac:dyDescent="0.25">
      <c r="A21" s="62" t="s">
        <v>59</v>
      </c>
      <c r="B21" s="42">
        <f>TrRoad_act!B75</f>
        <v>8660</v>
      </c>
      <c r="C21" s="42">
        <f>TrRoad_act!C75</f>
        <v>8951</v>
      </c>
      <c r="D21" s="42">
        <f>TrRoad_act!D75</f>
        <v>8401</v>
      </c>
      <c r="E21" s="42">
        <f>TrRoad_act!E75</f>
        <v>9166</v>
      </c>
      <c r="F21" s="42">
        <f>TrRoad_act!F75</f>
        <v>8131</v>
      </c>
      <c r="G21" s="42">
        <f>TrRoad_act!G75</f>
        <v>5825</v>
      </c>
      <c r="H21" s="42">
        <f>TrRoad_act!H75</f>
        <v>5683</v>
      </c>
      <c r="I21" s="42">
        <f>TrRoad_act!I75</f>
        <v>5187</v>
      </c>
      <c r="J21" s="42">
        <f>TrRoad_act!J75</f>
        <v>5488</v>
      </c>
      <c r="K21" s="42">
        <f>TrRoad_act!K75</f>
        <v>5485</v>
      </c>
      <c r="L21" s="42">
        <f>TrRoad_act!L75</f>
        <v>5239</v>
      </c>
      <c r="M21" s="42">
        <f>TrRoad_act!M75</f>
        <v>5137</v>
      </c>
      <c r="N21" s="42">
        <f>TrRoad_act!N75</f>
        <v>5103</v>
      </c>
      <c r="O21" s="42">
        <f>TrRoad_act!O75</f>
        <v>5144</v>
      </c>
      <c r="P21" s="42">
        <f>TrRoad_act!P75</f>
        <v>4878</v>
      </c>
      <c r="Q21" s="42">
        <f>TrRoad_act!Q75</f>
        <v>4831</v>
      </c>
    </row>
    <row r="22" spans="1:17" ht="11.45" customHeight="1" x14ac:dyDescent="0.25">
      <c r="A22" s="62" t="s">
        <v>58</v>
      </c>
      <c r="B22" s="42">
        <f>TrRoad_act!B76</f>
        <v>91311</v>
      </c>
      <c r="C22" s="42">
        <f>TrRoad_act!C76</f>
        <v>92848</v>
      </c>
      <c r="D22" s="42">
        <f>TrRoad_act!D76</f>
        <v>94035</v>
      </c>
      <c r="E22" s="42">
        <f>TrRoad_act!E76</f>
        <v>95081</v>
      </c>
      <c r="F22" s="42">
        <f>TrRoad_act!F76</f>
        <v>94414</v>
      </c>
      <c r="G22" s="42">
        <f>TrRoad_act!G76</f>
        <v>93244</v>
      </c>
      <c r="H22" s="42">
        <f>TrRoad_act!H76</f>
        <v>90976</v>
      </c>
      <c r="I22" s="42">
        <f>TrRoad_act!I76</f>
        <v>90208</v>
      </c>
      <c r="J22" s="42">
        <f>TrRoad_act!J76</f>
        <v>91253</v>
      </c>
      <c r="K22" s="42">
        <f>TrRoad_act!K76</f>
        <v>91531</v>
      </c>
      <c r="L22" s="42">
        <f>TrRoad_act!L76</f>
        <v>91599</v>
      </c>
      <c r="M22" s="42">
        <f>TrRoad_act!M76</f>
        <v>91543</v>
      </c>
      <c r="N22" s="42">
        <f>TrRoad_act!N76</f>
        <v>91639</v>
      </c>
      <c r="O22" s="42">
        <f>TrRoad_act!O76</f>
        <v>92095</v>
      </c>
      <c r="P22" s="42">
        <f>TrRoad_act!P76</f>
        <v>88498</v>
      </c>
      <c r="Q22" s="42">
        <f>TrRoad_act!Q76</f>
        <v>87890</v>
      </c>
    </row>
    <row r="23" spans="1:17" ht="11.45" customHeight="1" x14ac:dyDescent="0.25">
      <c r="A23" s="62" t="s">
        <v>57</v>
      </c>
      <c r="B23" s="42">
        <f>TrRoad_act!B77</f>
        <v>0</v>
      </c>
      <c r="C23" s="42">
        <f>TrRoad_act!C77</f>
        <v>0</v>
      </c>
      <c r="D23" s="42">
        <f>TrRoad_act!D77</f>
        <v>0</v>
      </c>
      <c r="E23" s="42">
        <f>TrRoad_act!E77</f>
        <v>0</v>
      </c>
      <c r="F23" s="42">
        <f>TrRoad_act!F77</f>
        <v>0</v>
      </c>
      <c r="G23" s="42">
        <f>TrRoad_act!G77</f>
        <v>0</v>
      </c>
      <c r="H23" s="42">
        <f>TrRoad_act!H77</f>
        <v>0</v>
      </c>
      <c r="I23" s="42">
        <f>TrRoad_act!I77</f>
        <v>0</v>
      </c>
      <c r="J23" s="42">
        <f>TrRoad_act!J77</f>
        <v>0</v>
      </c>
      <c r="K23" s="42">
        <f>TrRoad_act!K77</f>
        <v>0</v>
      </c>
      <c r="L23" s="42">
        <f>TrRoad_act!L77</f>
        <v>0</v>
      </c>
      <c r="M23" s="42">
        <f>TrRoad_act!M77</f>
        <v>0</v>
      </c>
      <c r="N23" s="42">
        <f>TrRoad_act!N77</f>
        <v>0</v>
      </c>
      <c r="O23" s="42">
        <f>TrRoad_act!O77</f>
        <v>0</v>
      </c>
      <c r="P23" s="42">
        <f>TrRoad_act!P77</f>
        <v>0</v>
      </c>
      <c r="Q23" s="42">
        <f>TrRoad_act!Q77</f>
        <v>0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0</v>
      </c>
      <c r="D24" s="42">
        <f>TrRoad_act!D78</f>
        <v>0</v>
      </c>
      <c r="E24" s="42">
        <f>TrRoad_act!E78</f>
        <v>0</v>
      </c>
      <c r="F24" s="42">
        <f>TrRoad_act!F78</f>
        <v>0</v>
      </c>
      <c r="G24" s="42">
        <f>TrRoad_act!G78</f>
        <v>0</v>
      </c>
      <c r="H24" s="42">
        <f>TrRoad_act!H78</f>
        <v>0</v>
      </c>
      <c r="I24" s="42">
        <f>TrRoad_act!I78</f>
        <v>0</v>
      </c>
      <c r="J24" s="42">
        <f>TrRoad_act!J78</f>
        <v>0</v>
      </c>
      <c r="K24" s="42">
        <f>TrRoad_act!K78</f>
        <v>0</v>
      </c>
      <c r="L24" s="42">
        <f>TrRoad_act!L78</f>
        <v>0</v>
      </c>
      <c r="M24" s="42">
        <f>TrRoad_act!M78</f>
        <v>0</v>
      </c>
      <c r="N24" s="42">
        <f>TrRoad_act!N78</f>
        <v>0</v>
      </c>
      <c r="O24" s="42">
        <f>TrRoad_act!O78</f>
        <v>0</v>
      </c>
      <c r="P24" s="42">
        <f>TrRoad_act!P78</f>
        <v>0</v>
      </c>
      <c r="Q24" s="42">
        <f>TrRoad_act!Q78</f>
        <v>0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0</v>
      </c>
      <c r="F25" s="42">
        <f>TrRoad_act!F79</f>
        <v>0</v>
      </c>
      <c r="G25" s="42">
        <f>TrRoad_act!G79</f>
        <v>0</v>
      </c>
      <c r="H25" s="42">
        <f>TrRoad_act!H79</f>
        <v>0</v>
      </c>
      <c r="I25" s="42">
        <f>TrRoad_act!I79</f>
        <v>2</v>
      </c>
      <c r="J25" s="42">
        <f>TrRoad_act!J79</f>
        <v>3</v>
      </c>
      <c r="K25" s="42">
        <f>TrRoad_act!K79</f>
        <v>3</v>
      </c>
      <c r="L25" s="42">
        <f>TrRoad_act!L79</f>
        <v>5</v>
      </c>
      <c r="M25" s="42">
        <f>TrRoad_act!M79</f>
        <v>6</v>
      </c>
      <c r="N25" s="42">
        <f>TrRoad_act!N79</f>
        <v>6</v>
      </c>
      <c r="O25" s="42">
        <f>TrRoad_act!O79</f>
        <v>6</v>
      </c>
      <c r="P25" s="42">
        <f>TrRoad_act!P79</f>
        <v>5</v>
      </c>
      <c r="Q25" s="42">
        <f>TrRoad_act!Q79</f>
        <v>5</v>
      </c>
    </row>
    <row r="26" spans="1:17" ht="11.45" customHeight="1" x14ac:dyDescent="0.25">
      <c r="A26" s="19" t="s">
        <v>24</v>
      </c>
      <c r="B26" s="38">
        <f>TrRoad_act!B80</f>
        <v>13585</v>
      </c>
      <c r="C26" s="38">
        <f>TrRoad_act!C80</f>
        <v>14996</v>
      </c>
      <c r="D26" s="38">
        <f>TrRoad_act!D80</f>
        <v>14130</v>
      </c>
      <c r="E26" s="38">
        <f>TrRoad_act!E80</f>
        <v>14120</v>
      </c>
      <c r="F26" s="38">
        <f>TrRoad_act!F80</f>
        <v>13939</v>
      </c>
      <c r="G26" s="38">
        <f>TrRoad_act!G80</f>
        <v>17885</v>
      </c>
      <c r="H26" s="38">
        <f>TrRoad_act!H80</f>
        <v>17500</v>
      </c>
      <c r="I26" s="38">
        <f>TrRoad_act!I80</f>
        <v>15457</v>
      </c>
      <c r="J26" s="38">
        <f>TrRoad_act!J80</f>
        <v>16235</v>
      </c>
      <c r="K26" s="38">
        <f>TrRoad_act!K80</f>
        <v>17072</v>
      </c>
      <c r="L26" s="38">
        <f>TrRoad_act!L80</f>
        <v>16839</v>
      </c>
      <c r="M26" s="38">
        <f>TrRoad_act!M80</f>
        <v>16426</v>
      </c>
      <c r="N26" s="38">
        <f>TrRoad_act!N80</f>
        <v>15219</v>
      </c>
      <c r="O26" s="38">
        <f>TrRoad_act!O80</f>
        <v>12054</v>
      </c>
      <c r="P26" s="38">
        <f>TrRoad_act!P80</f>
        <v>11295</v>
      </c>
      <c r="Q26" s="38">
        <f>TrRoad_act!Q80</f>
        <v>11310</v>
      </c>
    </row>
    <row r="27" spans="1:17" ht="11.45" customHeight="1" x14ac:dyDescent="0.25">
      <c r="A27" s="17" t="s">
        <v>23</v>
      </c>
      <c r="B27" s="37">
        <f>TrRoad_act!B81</f>
        <v>13585</v>
      </c>
      <c r="C27" s="37">
        <f>TrRoad_act!C81</f>
        <v>14996</v>
      </c>
      <c r="D27" s="37">
        <f>TrRoad_act!D81</f>
        <v>14130</v>
      </c>
      <c r="E27" s="37">
        <f>TrRoad_act!E81</f>
        <v>14120</v>
      </c>
      <c r="F27" s="37">
        <f>TrRoad_act!F81</f>
        <v>13939</v>
      </c>
      <c r="G27" s="37">
        <f>TrRoad_act!G81</f>
        <v>17885</v>
      </c>
      <c r="H27" s="37">
        <f>TrRoad_act!H81</f>
        <v>17500</v>
      </c>
      <c r="I27" s="37">
        <f>TrRoad_act!I81</f>
        <v>15457</v>
      </c>
      <c r="J27" s="37">
        <f>TrRoad_act!J81</f>
        <v>16235</v>
      </c>
      <c r="K27" s="37">
        <f>TrRoad_act!K81</f>
        <v>17072</v>
      </c>
      <c r="L27" s="37">
        <f>TrRoad_act!L81</f>
        <v>16839</v>
      </c>
      <c r="M27" s="37">
        <f>TrRoad_act!M81</f>
        <v>16426</v>
      </c>
      <c r="N27" s="37">
        <f>TrRoad_act!N81</f>
        <v>15219</v>
      </c>
      <c r="O27" s="37">
        <f>TrRoad_act!O81</f>
        <v>12054</v>
      </c>
      <c r="P27" s="37">
        <f>TrRoad_act!P81</f>
        <v>11295</v>
      </c>
      <c r="Q27" s="37">
        <f>TrRoad_act!Q81</f>
        <v>11310</v>
      </c>
    </row>
    <row r="28" spans="1:17" ht="11.45" customHeight="1" x14ac:dyDescent="0.25">
      <c r="A28" s="15" t="s">
        <v>22</v>
      </c>
      <c r="B28" s="36">
        <f>TrRoad_act!B82</f>
        <v>0</v>
      </c>
      <c r="C28" s="36">
        <f>TrRoad_act!C82</f>
        <v>0</v>
      </c>
      <c r="D28" s="36">
        <f>TrRoad_act!D82</f>
        <v>0</v>
      </c>
      <c r="E28" s="36">
        <f>TrRoad_act!E82</f>
        <v>0</v>
      </c>
      <c r="F28" s="36">
        <f>TrRoad_act!F82</f>
        <v>0</v>
      </c>
      <c r="G28" s="36">
        <f>TrRoad_act!G82</f>
        <v>0</v>
      </c>
      <c r="H28" s="36">
        <f>TrRoad_act!H82</f>
        <v>0</v>
      </c>
      <c r="I28" s="36">
        <f>TrRoad_act!I82</f>
        <v>0</v>
      </c>
      <c r="J28" s="36">
        <f>TrRoad_act!J82</f>
        <v>0</v>
      </c>
      <c r="K28" s="36">
        <f>TrRoad_act!K82</f>
        <v>0</v>
      </c>
      <c r="L28" s="36">
        <f>TrRoad_act!L82</f>
        <v>0</v>
      </c>
      <c r="M28" s="36">
        <f>TrRoad_act!M82</f>
        <v>0</v>
      </c>
      <c r="N28" s="36">
        <f>TrRoad_act!N82</f>
        <v>0</v>
      </c>
      <c r="O28" s="36">
        <f>TrRoad_act!O82</f>
        <v>0</v>
      </c>
      <c r="P28" s="36">
        <f>TrRoad_act!P82</f>
        <v>0</v>
      </c>
      <c r="Q28" s="36">
        <f>TrRoad_act!Q82</f>
        <v>0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35441</v>
      </c>
      <c r="D30" s="41">
        <f>TrRoad_act!D111</f>
        <v>37794</v>
      </c>
      <c r="E30" s="41">
        <f>TrRoad_act!E111</f>
        <v>40169</v>
      </c>
      <c r="F30" s="41">
        <f>TrRoad_act!F111</f>
        <v>53146</v>
      </c>
      <c r="G30" s="41">
        <f>TrRoad_act!G111</f>
        <v>50936</v>
      </c>
      <c r="H30" s="41">
        <f>TrRoad_act!H111</f>
        <v>46675</v>
      </c>
      <c r="I30" s="41">
        <f>TrRoad_act!I111</f>
        <v>63099</v>
      </c>
      <c r="J30" s="41">
        <f>TrRoad_act!J111</f>
        <v>66834</v>
      </c>
      <c r="K30" s="41">
        <f>TrRoad_act!K111</f>
        <v>64344</v>
      </c>
      <c r="L30" s="41">
        <f>TrRoad_act!L111</f>
        <v>45151</v>
      </c>
      <c r="M30" s="41">
        <f>TrRoad_act!M111</f>
        <v>39224</v>
      </c>
      <c r="N30" s="41">
        <f>TrRoad_act!N111</f>
        <v>30709</v>
      </c>
      <c r="O30" s="41">
        <f>TrRoad_act!O111</f>
        <v>24435</v>
      </c>
      <c r="P30" s="41">
        <f>TrRoad_act!P111</f>
        <v>25060</v>
      </c>
      <c r="Q30" s="41">
        <f>TrRoad_act!Q111</f>
        <v>29398</v>
      </c>
    </row>
    <row r="31" spans="1:17" ht="11.45" customHeight="1" x14ac:dyDescent="0.25">
      <c r="A31" s="25" t="s">
        <v>39</v>
      </c>
      <c r="B31" s="40"/>
      <c r="C31" s="40">
        <f>TrRoad_act!C112</f>
        <v>27554</v>
      </c>
      <c r="D31" s="40">
        <f>TrRoad_act!D112</f>
        <v>30464</v>
      </c>
      <c r="E31" s="40">
        <f>TrRoad_act!E112</f>
        <v>32135</v>
      </c>
      <c r="F31" s="40">
        <f>TrRoad_act!F112</f>
        <v>46238</v>
      </c>
      <c r="G31" s="40">
        <f>TrRoad_act!G112</f>
        <v>41273</v>
      </c>
      <c r="H31" s="40">
        <f>TrRoad_act!H112</f>
        <v>40283</v>
      </c>
      <c r="I31" s="40">
        <f>TrRoad_act!I112</f>
        <v>54844</v>
      </c>
      <c r="J31" s="40">
        <f>TrRoad_act!J112</f>
        <v>56257</v>
      </c>
      <c r="K31" s="40">
        <f>TrRoad_act!K112</f>
        <v>54844</v>
      </c>
      <c r="L31" s="40">
        <f>TrRoad_act!L112</f>
        <v>36144</v>
      </c>
      <c r="M31" s="40">
        <f>TrRoad_act!M112</f>
        <v>30673</v>
      </c>
      <c r="N31" s="40">
        <f>TrRoad_act!N112</f>
        <v>22807</v>
      </c>
      <c r="O31" s="40">
        <f>TrRoad_act!O112</f>
        <v>16572</v>
      </c>
      <c r="P31" s="40">
        <f>TrRoad_act!P112</f>
        <v>19964</v>
      </c>
      <c r="Q31" s="40">
        <f>TrRoad_act!Q112</f>
        <v>23323</v>
      </c>
    </row>
    <row r="32" spans="1:17" ht="11.45" customHeight="1" x14ac:dyDescent="0.25">
      <c r="A32" s="23" t="s">
        <v>30</v>
      </c>
      <c r="B32" s="39"/>
      <c r="C32" s="39">
        <f>TrRoad_act!C113</f>
        <v>2834</v>
      </c>
      <c r="D32" s="39">
        <f>TrRoad_act!D113</f>
        <v>2145</v>
      </c>
      <c r="E32" s="39">
        <f>TrRoad_act!E113</f>
        <v>1844</v>
      </c>
      <c r="F32" s="39">
        <f>TrRoad_act!F113</f>
        <v>2273</v>
      </c>
      <c r="G32" s="39">
        <f>TrRoad_act!G113</f>
        <v>2455</v>
      </c>
      <c r="H32" s="39">
        <f>TrRoad_act!H113</f>
        <v>2925</v>
      </c>
      <c r="I32" s="39">
        <f>TrRoad_act!I113</f>
        <v>3710</v>
      </c>
      <c r="J32" s="39">
        <f>TrRoad_act!J113</f>
        <v>4459</v>
      </c>
      <c r="K32" s="39">
        <f>TrRoad_act!K113</f>
        <v>3140</v>
      </c>
      <c r="L32" s="39">
        <f>TrRoad_act!L113</f>
        <v>3060</v>
      </c>
      <c r="M32" s="39">
        <f>TrRoad_act!M113</f>
        <v>2527</v>
      </c>
      <c r="N32" s="39">
        <f>TrRoad_act!N113</f>
        <v>2074</v>
      </c>
      <c r="O32" s="39">
        <f>TrRoad_act!O113</f>
        <v>1675</v>
      </c>
      <c r="P32" s="39">
        <f>TrRoad_act!P113</f>
        <v>1901</v>
      </c>
      <c r="Q32" s="39">
        <f>TrRoad_act!Q113</f>
        <v>1673</v>
      </c>
    </row>
    <row r="33" spans="1:17" ht="11.45" customHeight="1" x14ac:dyDescent="0.25">
      <c r="A33" s="19" t="s">
        <v>29</v>
      </c>
      <c r="B33" s="38"/>
      <c r="C33" s="38">
        <f>TrRoad_act!C114</f>
        <v>24533</v>
      </c>
      <c r="D33" s="38">
        <f>TrRoad_act!D114</f>
        <v>28101</v>
      </c>
      <c r="E33" s="38">
        <f>TrRoad_act!E114</f>
        <v>29961</v>
      </c>
      <c r="F33" s="38">
        <f>TrRoad_act!F114</f>
        <v>43842</v>
      </c>
      <c r="G33" s="38">
        <f>TrRoad_act!G114</f>
        <v>38676</v>
      </c>
      <c r="H33" s="38">
        <f>TrRoad_act!H114</f>
        <v>37192</v>
      </c>
      <c r="I33" s="38">
        <f>TrRoad_act!I114</f>
        <v>50908</v>
      </c>
      <c r="J33" s="38">
        <f>TrRoad_act!J114</f>
        <v>51528</v>
      </c>
      <c r="K33" s="38">
        <f>TrRoad_act!K114</f>
        <v>51515</v>
      </c>
      <c r="L33" s="38">
        <f>TrRoad_act!L114</f>
        <v>32680</v>
      </c>
      <c r="M33" s="38">
        <f>TrRoad_act!M114</f>
        <v>27929</v>
      </c>
      <c r="N33" s="38">
        <f>TrRoad_act!N114</f>
        <v>20556</v>
      </c>
      <c r="O33" s="38">
        <f>TrRoad_act!O114</f>
        <v>14777</v>
      </c>
      <c r="P33" s="38">
        <f>TrRoad_act!P114</f>
        <v>17943</v>
      </c>
      <c r="Q33" s="38">
        <f>TrRoad_act!Q114</f>
        <v>21462</v>
      </c>
    </row>
    <row r="34" spans="1:17" ht="11.45" customHeight="1" x14ac:dyDescent="0.25">
      <c r="A34" s="62" t="s">
        <v>59</v>
      </c>
      <c r="B34" s="42"/>
      <c r="C34" s="42">
        <f>TrRoad_act!C115</f>
        <v>21469</v>
      </c>
      <c r="D34" s="42">
        <f>TrRoad_act!D115</f>
        <v>25866</v>
      </c>
      <c r="E34" s="42">
        <f>TrRoad_act!E115</f>
        <v>28618</v>
      </c>
      <c r="F34" s="42">
        <f>TrRoad_act!F115</f>
        <v>42778</v>
      </c>
      <c r="G34" s="42">
        <f>TrRoad_act!G115</f>
        <v>37383</v>
      </c>
      <c r="H34" s="42">
        <f>TrRoad_act!H115</f>
        <v>35768</v>
      </c>
      <c r="I34" s="42">
        <f>TrRoad_act!I115</f>
        <v>46812</v>
      </c>
      <c r="J34" s="42">
        <f>TrRoad_act!J115</f>
        <v>45176</v>
      </c>
      <c r="K34" s="42">
        <f>TrRoad_act!K115</f>
        <v>45176</v>
      </c>
      <c r="L34" s="42">
        <f>TrRoad_act!L115</f>
        <v>26802</v>
      </c>
      <c r="M34" s="42">
        <f>TrRoad_act!M115</f>
        <v>22967</v>
      </c>
      <c r="N34" s="42">
        <f>TrRoad_act!N115</f>
        <v>16875</v>
      </c>
      <c r="O34" s="42">
        <f>TrRoad_act!O115</f>
        <v>11773</v>
      </c>
      <c r="P34" s="42">
        <f>TrRoad_act!P115</f>
        <v>12151</v>
      </c>
      <c r="Q34" s="42">
        <f>TrRoad_act!Q115</f>
        <v>14786</v>
      </c>
    </row>
    <row r="35" spans="1:17" ht="11.45" customHeight="1" x14ac:dyDescent="0.25">
      <c r="A35" s="62" t="s">
        <v>58</v>
      </c>
      <c r="B35" s="42"/>
      <c r="C35" s="42">
        <f>TrRoad_act!C116</f>
        <v>3064</v>
      </c>
      <c r="D35" s="42">
        <f>TrRoad_act!D116</f>
        <v>2235</v>
      </c>
      <c r="E35" s="42">
        <f>TrRoad_act!E116</f>
        <v>1343</v>
      </c>
      <c r="F35" s="42">
        <f>TrRoad_act!F116</f>
        <v>1064</v>
      </c>
      <c r="G35" s="42">
        <f>TrRoad_act!G116</f>
        <v>1293</v>
      </c>
      <c r="H35" s="42">
        <f>TrRoad_act!H116</f>
        <v>1424</v>
      </c>
      <c r="I35" s="42">
        <f>TrRoad_act!I116</f>
        <v>4096</v>
      </c>
      <c r="J35" s="42">
        <f>TrRoad_act!J116</f>
        <v>6352</v>
      </c>
      <c r="K35" s="42">
        <f>TrRoad_act!K116</f>
        <v>6339</v>
      </c>
      <c r="L35" s="42">
        <f>TrRoad_act!L116</f>
        <v>5878</v>
      </c>
      <c r="M35" s="42">
        <f>TrRoad_act!M116</f>
        <v>4962</v>
      </c>
      <c r="N35" s="42">
        <f>TrRoad_act!N116</f>
        <v>3681</v>
      </c>
      <c r="O35" s="42">
        <f>TrRoad_act!O116</f>
        <v>2998</v>
      </c>
      <c r="P35" s="42">
        <f>TrRoad_act!P116</f>
        <v>5782</v>
      </c>
      <c r="Q35" s="42">
        <f>TrRoad_act!Q116</f>
        <v>6667</v>
      </c>
    </row>
    <row r="36" spans="1:17" ht="11.45" customHeight="1" x14ac:dyDescent="0.25">
      <c r="A36" s="62" t="s">
        <v>57</v>
      </c>
      <c r="B36" s="42"/>
      <c r="C36" s="42">
        <f>TrRoad_act!C117</f>
        <v>0</v>
      </c>
      <c r="D36" s="42">
        <f>TrRoad_act!D117</f>
        <v>0</v>
      </c>
      <c r="E36" s="42">
        <f>TrRoad_act!E117</f>
        <v>0</v>
      </c>
      <c r="F36" s="42">
        <f>TrRoad_act!F117</f>
        <v>0</v>
      </c>
      <c r="G36" s="42">
        <f>TrRoad_act!G117</f>
        <v>0</v>
      </c>
      <c r="H36" s="42">
        <f>TrRoad_act!H117</f>
        <v>0</v>
      </c>
      <c r="I36" s="42">
        <f>TrRoad_act!I117</f>
        <v>0</v>
      </c>
      <c r="J36" s="42">
        <f>TrRoad_act!J117</f>
        <v>0</v>
      </c>
      <c r="K36" s="42">
        <f>TrRoad_act!K117</f>
        <v>0</v>
      </c>
      <c r="L36" s="42">
        <f>TrRoad_act!L117</f>
        <v>0</v>
      </c>
      <c r="M36" s="42">
        <f>TrRoad_act!M117</f>
        <v>0</v>
      </c>
      <c r="N36" s="42">
        <f>TrRoad_act!N117</f>
        <v>0</v>
      </c>
      <c r="O36" s="42">
        <f>TrRoad_act!O117</f>
        <v>0</v>
      </c>
      <c r="P36" s="42">
        <f>TrRoad_act!P117</f>
        <v>0</v>
      </c>
      <c r="Q36" s="42">
        <f>TrRoad_act!Q117</f>
        <v>0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0</v>
      </c>
      <c r="G37" s="42">
        <f>TrRoad_act!G118</f>
        <v>0</v>
      </c>
      <c r="H37" s="42">
        <f>TrRoad_act!H118</f>
        <v>0</v>
      </c>
      <c r="I37" s="42">
        <f>TrRoad_act!I118</f>
        <v>0</v>
      </c>
      <c r="J37" s="42">
        <f>TrRoad_act!J118</f>
        <v>0</v>
      </c>
      <c r="K37" s="42">
        <f>TrRoad_act!K118</f>
        <v>0</v>
      </c>
      <c r="L37" s="42">
        <f>TrRoad_act!L118</f>
        <v>0</v>
      </c>
      <c r="M37" s="42">
        <f>TrRoad_act!M118</f>
        <v>0</v>
      </c>
      <c r="N37" s="42">
        <f>TrRoad_act!N118</f>
        <v>0</v>
      </c>
      <c r="O37" s="42">
        <f>TrRoad_act!O118</f>
        <v>0</v>
      </c>
      <c r="P37" s="42">
        <f>TrRoad_act!P118</f>
        <v>0</v>
      </c>
      <c r="Q37" s="42">
        <f>TrRoad_act!Q118</f>
        <v>0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0</v>
      </c>
      <c r="O38" s="42">
        <f>TrRoad_act!O119</f>
        <v>0</v>
      </c>
      <c r="P38" s="42">
        <f>TrRoad_act!P119</f>
        <v>1</v>
      </c>
      <c r="Q38" s="42">
        <f>TrRoad_act!Q119</f>
        <v>0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0</v>
      </c>
      <c r="K39" s="42">
        <f>TrRoad_act!K120</f>
        <v>0</v>
      </c>
      <c r="L39" s="42">
        <f>TrRoad_act!L120</f>
        <v>0</v>
      </c>
      <c r="M39" s="42">
        <f>TrRoad_act!M120</f>
        <v>0</v>
      </c>
      <c r="N39" s="42">
        <f>TrRoad_act!N120</f>
        <v>0</v>
      </c>
      <c r="O39" s="42">
        <f>TrRoad_act!O120</f>
        <v>6</v>
      </c>
      <c r="P39" s="42">
        <f>TrRoad_act!P120</f>
        <v>9</v>
      </c>
      <c r="Q39" s="42">
        <f>TrRoad_act!Q120</f>
        <v>9</v>
      </c>
    </row>
    <row r="40" spans="1:17" ht="11.45" customHeight="1" x14ac:dyDescent="0.25">
      <c r="A40" s="19" t="s">
        <v>28</v>
      </c>
      <c r="B40" s="38"/>
      <c r="C40" s="38">
        <f>TrRoad_act!C121</f>
        <v>187</v>
      </c>
      <c r="D40" s="38">
        <f>TrRoad_act!D121</f>
        <v>218</v>
      </c>
      <c r="E40" s="38">
        <f>TrRoad_act!E121</f>
        <v>330</v>
      </c>
      <c r="F40" s="38">
        <f>TrRoad_act!F121</f>
        <v>123</v>
      </c>
      <c r="G40" s="38">
        <f>TrRoad_act!G121</f>
        <v>142</v>
      </c>
      <c r="H40" s="38">
        <f>TrRoad_act!H121</f>
        <v>166</v>
      </c>
      <c r="I40" s="38">
        <f>TrRoad_act!I121</f>
        <v>226</v>
      </c>
      <c r="J40" s="38">
        <f>TrRoad_act!J121</f>
        <v>270</v>
      </c>
      <c r="K40" s="38">
        <f>TrRoad_act!K121</f>
        <v>189</v>
      </c>
      <c r="L40" s="38">
        <f>TrRoad_act!L121</f>
        <v>404</v>
      </c>
      <c r="M40" s="38">
        <f>TrRoad_act!M121</f>
        <v>217</v>
      </c>
      <c r="N40" s="38">
        <f>TrRoad_act!N121</f>
        <v>177</v>
      </c>
      <c r="O40" s="38">
        <f>TrRoad_act!O121</f>
        <v>120</v>
      </c>
      <c r="P40" s="38">
        <f>TrRoad_act!P121</f>
        <v>120</v>
      </c>
      <c r="Q40" s="38">
        <f>TrRoad_act!Q121</f>
        <v>188</v>
      </c>
    </row>
    <row r="41" spans="1:17" ht="11.45" customHeight="1" x14ac:dyDescent="0.25">
      <c r="A41" s="62" t="s">
        <v>59</v>
      </c>
      <c r="B41" s="37"/>
      <c r="C41" s="37">
        <f>TrRoad_act!C122</f>
        <v>0</v>
      </c>
      <c r="D41" s="37">
        <f>TrRoad_act!D122</f>
        <v>0</v>
      </c>
      <c r="E41" s="37">
        <f>TrRoad_act!E122</f>
        <v>1</v>
      </c>
      <c r="F41" s="37">
        <f>TrRoad_act!F122</f>
        <v>0</v>
      </c>
      <c r="G41" s="37">
        <f>TrRoad_act!G122</f>
        <v>0</v>
      </c>
      <c r="H41" s="37">
        <f>TrRoad_act!H122</f>
        <v>3</v>
      </c>
      <c r="I41" s="37">
        <f>TrRoad_act!I122</f>
        <v>0</v>
      </c>
      <c r="J41" s="37">
        <f>TrRoad_act!J122</f>
        <v>1</v>
      </c>
      <c r="K41" s="37">
        <f>TrRoad_act!K122</f>
        <v>0</v>
      </c>
      <c r="L41" s="37">
        <f>TrRoad_act!L122</f>
        <v>3</v>
      </c>
      <c r="M41" s="37">
        <f>TrRoad_act!M122</f>
        <v>2</v>
      </c>
      <c r="N41" s="37">
        <f>TrRoad_act!N122</f>
        <v>1</v>
      </c>
      <c r="O41" s="37">
        <f>TrRoad_act!O122</f>
        <v>0</v>
      </c>
      <c r="P41" s="37">
        <f>TrRoad_act!P122</f>
        <v>0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187</v>
      </c>
      <c r="D42" s="37">
        <f>TrRoad_act!D123</f>
        <v>218</v>
      </c>
      <c r="E42" s="37">
        <f>TrRoad_act!E123</f>
        <v>329</v>
      </c>
      <c r="F42" s="37">
        <f>TrRoad_act!F123</f>
        <v>123</v>
      </c>
      <c r="G42" s="37">
        <f>TrRoad_act!G123</f>
        <v>142</v>
      </c>
      <c r="H42" s="37">
        <f>TrRoad_act!H123</f>
        <v>163</v>
      </c>
      <c r="I42" s="37">
        <f>TrRoad_act!I123</f>
        <v>226</v>
      </c>
      <c r="J42" s="37">
        <f>TrRoad_act!J123</f>
        <v>268</v>
      </c>
      <c r="K42" s="37">
        <f>TrRoad_act!K123</f>
        <v>189</v>
      </c>
      <c r="L42" s="37">
        <f>TrRoad_act!L123</f>
        <v>401</v>
      </c>
      <c r="M42" s="37">
        <f>TrRoad_act!M123</f>
        <v>215</v>
      </c>
      <c r="N42" s="37">
        <f>TrRoad_act!N123</f>
        <v>176</v>
      </c>
      <c r="O42" s="37">
        <f>TrRoad_act!O123</f>
        <v>120</v>
      </c>
      <c r="P42" s="37">
        <f>TrRoad_act!P123</f>
        <v>120</v>
      </c>
      <c r="Q42" s="37">
        <f>TrRoad_act!Q123</f>
        <v>187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0</v>
      </c>
      <c r="E43" s="37">
        <f>TrRoad_act!E124</f>
        <v>0</v>
      </c>
      <c r="F43" s="37">
        <f>TrRoad_act!F124</f>
        <v>0</v>
      </c>
      <c r="G43" s="37">
        <f>TrRoad_act!G124</f>
        <v>0</v>
      </c>
      <c r="H43" s="37">
        <f>TrRoad_act!H124</f>
        <v>0</v>
      </c>
      <c r="I43" s="37">
        <f>TrRoad_act!I124</f>
        <v>0</v>
      </c>
      <c r="J43" s="37">
        <f>TrRoad_act!J124</f>
        <v>0</v>
      </c>
      <c r="K43" s="37">
        <f>TrRoad_act!K124</f>
        <v>0</v>
      </c>
      <c r="L43" s="37">
        <f>TrRoad_act!L124</f>
        <v>0</v>
      </c>
      <c r="M43" s="37">
        <f>TrRoad_act!M124</f>
        <v>0</v>
      </c>
      <c r="N43" s="37">
        <f>TrRoad_act!N124</f>
        <v>0</v>
      </c>
      <c r="O43" s="37">
        <f>TrRoad_act!O124</f>
        <v>0</v>
      </c>
      <c r="P43" s="37">
        <f>TrRoad_act!P124</f>
        <v>0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0</v>
      </c>
      <c r="D44" s="37">
        <f>TrRoad_act!D125</f>
        <v>0</v>
      </c>
      <c r="E44" s="37">
        <f>TrRoad_act!E125</f>
        <v>0</v>
      </c>
      <c r="F44" s="37">
        <f>TrRoad_act!F125</f>
        <v>0</v>
      </c>
      <c r="G44" s="37">
        <f>TrRoad_act!G125</f>
        <v>0</v>
      </c>
      <c r="H44" s="37">
        <f>TrRoad_act!H125</f>
        <v>0</v>
      </c>
      <c r="I44" s="37">
        <f>TrRoad_act!I125</f>
        <v>0</v>
      </c>
      <c r="J44" s="37">
        <f>TrRoad_act!J125</f>
        <v>0</v>
      </c>
      <c r="K44" s="37">
        <f>TrRoad_act!K125</f>
        <v>0</v>
      </c>
      <c r="L44" s="37">
        <f>TrRoad_act!L125</f>
        <v>0</v>
      </c>
      <c r="M44" s="37">
        <f>TrRoad_act!M125</f>
        <v>0</v>
      </c>
      <c r="N44" s="37">
        <f>TrRoad_act!N125</f>
        <v>0</v>
      </c>
      <c r="O44" s="37">
        <f>TrRoad_act!O125</f>
        <v>0</v>
      </c>
      <c r="P44" s="37">
        <f>TrRoad_act!P125</f>
        <v>0</v>
      </c>
      <c r="Q44" s="37">
        <f>TrRoad_act!Q125</f>
        <v>0</v>
      </c>
    </row>
    <row r="45" spans="1:17" ht="11.45" customHeight="1" x14ac:dyDescent="0.25">
      <c r="A45" s="62" t="s">
        <v>55</v>
      </c>
      <c r="B45" s="37"/>
      <c r="C45" s="37">
        <f>TrRoad_act!C126</f>
        <v>0</v>
      </c>
      <c r="D45" s="37">
        <f>TrRoad_act!D126</f>
        <v>0</v>
      </c>
      <c r="E45" s="37">
        <f>TrRoad_act!E126</f>
        <v>0</v>
      </c>
      <c r="F45" s="37">
        <f>TrRoad_act!F126</f>
        <v>0</v>
      </c>
      <c r="G45" s="37">
        <f>TrRoad_act!G126</f>
        <v>0</v>
      </c>
      <c r="H45" s="37">
        <f>TrRoad_act!H126</f>
        <v>0</v>
      </c>
      <c r="I45" s="37">
        <f>TrRoad_act!I126</f>
        <v>0</v>
      </c>
      <c r="J45" s="37">
        <f>TrRoad_act!J126</f>
        <v>1</v>
      </c>
      <c r="K45" s="37">
        <f>TrRoad_act!K126</f>
        <v>0</v>
      </c>
      <c r="L45" s="37">
        <f>TrRoad_act!L126</f>
        <v>0</v>
      </c>
      <c r="M45" s="37">
        <f>TrRoad_act!M126</f>
        <v>0</v>
      </c>
      <c r="N45" s="37">
        <f>TrRoad_act!N126</f>
        <v>0</v>
      </c>
      <c r="O45" s="37">
        <f>TrRoad_act!O126</f>
        <v>0</v>
      </c>
      <c r="P45" s="37">
        <f>TrRoad_act!P126</f>
        <v>0</v>
      </c>
      <c r="Q45" s="37">
        <f>TrRoad_act!Q126</f>
        <v>1</v>
      </c>
    </row>
    <row r="46" spans="1:17" ht="11.45" customHeight="1" x14ac:dyDescent="0.25">
      <c r="A46" s="25" t="s">
        <v>18</v>
      </c>
      <c r="B46" s="40"/>
      <c r="C46" s="40">
        <f>TrRoad_act!C127</f>
        <v>7887</v>
      </c>
      <c r="D46" s="40">
        <f>TrRoad_act!D127</f>
        <v>7330</v>
      </c>
      <c r="E46" s="40">
        <f>TrRoad_act!E127</f>
        <v>8034</v>
      </c>
      <c r="F46" s="40">
        <f>TrRoad_act!F127</f>
        <v>6908</v>
      </c>
      <c r="G46" s="40">
        <f>TrRoad_act!G127</f>
        <v>9663</v>
      </c>
      <c r="H46" s="40">
        <f>TrRoad_act!H127</f>
        <v>6392</v>
      </c>
      <c r="I46" s="40">
        <f>TrRoad_act!I127</f>
        <v>8255</v>
      </c>
      <c r="J46" s="40">
        <f>TrRoad_act!J127</f>
        <v>10577</v>
      </c>
      <c r="K46" s="40">
        <f>TrRoad_act!K127</f>
        <v>9500</v>
      </c>
      <c r="L46" s="40">
        <f>TrRoad_act!L127</f>
        <v>9007</v>
      </c>
      <c r="M46" s="40">
        <f>TrRoad_act!M127</f>
        <v>8551</v>
      </c>
      <c r="N46" s="40">
        <f>TrRoad_act!N127</f>
        <v>7902</v>
      </c>
      <c r="O46" s="40">
        <f>TrRoad_act!O127</f>
        <v>7863</v>
      </c>
      <c r="P46" s="40">
        <f>TrRoad_act!P127</f>
        <v>5096</v>
      </c>
      <c r="Q46" s="40">
        <f>TrRoad_act!Q127</f>
        <v>6075</v>
      </c>
    </row>
    <row r="47" spans="1:17" ht="11.45" customHeight="1" x14ac:dyDescent="0.25">
      <c r="A47" s="23" t="s">
        <v>27</v>
      </c>
      <c r="B47" s="39"/>
      <c r="C47" s="39">
        <f>TrRoad_act!C128</f>
        <v>6068</v>
      </c>
      <c r="D47" s="39">
        <f>TrRoad_act!D128</f>
        <v>5684</v>
      </c>
      <c r="E47" s="39">
        <f>TrRoad_act!E128</f>
        <v>6936</v>
      </c>
      <c r="F47" s="39">
        <f>TrRoad_act!F128</f>
        <v>5865</v>
      </c>
      <c r="G47" s="39">
        <f>TrRoad_act!G128</f>
        <v>5702</v>
      </c>
      <c r="H47" s="39">
        <f>TrRoad_act!H128</f>
        <v>5181</v>
      </c>
      <c r="I47" s="39">
        <f>TrRoad_act!I128</f>
        <v>6681</v>
      </c>
      <c r="J47" s="39">
        <f>TrRoad_act!J128</f>
        <v>8656</v>
      </c>
      <c r="K47" s="39">
        <f>TrRoad_act!K128</f>
        <v>8064</v>
      </c>
      <c r="L47" s="39">
        <f>TrRoad_act!L128</f>
        <v>7785</v>
      </c>
      <c r="M47" s="39">
        <f>TrRoad_act!M128</f>
        <v>7577</v>
      </c>
      <c r="N47" s="39">
        <f>TrRoad_act!N128</f>
        <v>7543</v>
      </c>
      <c r="O47" s="39">
        <f>TrRoad_act!O128</f>
        <v>7657</v>
      </c>
      <c r="P47" s="39">
        <f>TrRoad_act!P128</f>
        <v>4901</v>
      </c>
      <c r="Q47" s="39">
        <f>TrRoad_act!Q128</f>
        <v>5889</v>
      </c>
    </row>
    <row r="48" spans="1:17" ht="11.45" customHeight="1" x14ac:dyDescent="0.25">
      <c r="A48" s="62" t="s">
        <v>59</v>
      </c>
      <c r="B48" s="42"/>
      <c r="C48" s="42">
        <f>TrRoad_act!C129</f>
        <v>667</v>
      </c>
      <c r="D48" s="42">
        <f>TrRoad_act!D129</f>
        <v>631</v>
      </c>
      <c r="E48" s="42">
        <f>TrRoad_act!E129</f>
        <v>765</v>
      </c>
      <c r="F48" s="42">
        <f>TrRoad_act!F129</f>
        <v>403</v>
      </c>
      <c r="G48" s="42">
        <f>TrRoad_act!G129</f>
        <v>401</v>
      </c>
      <c r="H48" s="42">
        <f>TrRoad_act!H129</f>
        <v>472</v>
      </c>
      <c r="I48" s="42">
        <f>TrRoad_act!I129</f>
        <v>646</v>
      </c>
      <c r="J48" s="42">
        <f>TrRoad_act!J129</f>
        <v>746</v>
      </c>
      <c r="K48" s="42">
        <f>TrRoad_act!K129</f>
        <v>306</v>
      </c>
      <c r="L48" s="42">
        <f>TrRoad_act!L129</f>
        <v>202</v>
      </c>
      <c r="M48" s="42">
        <f>TrRoad_act!M129</f>
        <v>169</v>
      </c>
      <c r="N48" s="42">
        <f>TrRoad_act!N129</f>
        <v>134</v>
      </c>
      <c r="O48" s="42">
        <f>TrRoad_act!O129</f>
        <v>81</v>
      </c>
      <c r="P48" s="42">
        <f>TrRoad_act!P129</f>
        <v>670</v>
      </c>
      <c r="Q48" s="42">
        <f>TrRoad_act!Q129</f>
        <v>79</v>
      </c>
    </row>
    <row r="49" spans="1:18" ht="11.45" customHeight="1" x14ac:dyDescent="0.25">
      <c r="A49" s="62" t="s">
        <v>58</v>
      </c>
      <c r="B49" s="42"/>
      <c r="C49" s="42">
        <f>TrRoad_act!C130</f>
        <v>5401</v>
      </c>
      <c r="D49" s="42">
        <f>TrRoad_act!D130</f>
        <v>5053</v>
      </c>
      <c r="E49" s="42">
        <f>TrRoad_act!E130</f>
        <v>6171</v>
      </c>
      <c r="F49" s="42">
        <f>TrRoad_act!F130</f>
        <v>5462</v>
      </c>
      <c r="G49" s="42">
        <f>TrRoad_act!G130</f>
        <v>5301</v>
      </c>
      <c r="H49" s="42">
        <f>TrRoad_act!H130</f>
        <v>4709</v>
      </c>
      <c r="I49" s="42">
        <f>TrRoad_act!I130</f>
        <v>6033</v>
      </c>
      <c r="J49" s="42">
        <f>TrRoad_act!J130</f>
        <v>7909</v>
      </c>
      <c r="K49" s="42">
        <f>TrRoad_act!K130</f>
        <v>7758</v>
      </c>
      <c r="L49" s="42">
        <f>TrRoad_act!L130</f>
        <v>7581</v>
      </c>
      <c r="M49" s="42">
        <f>TrRoad_act!M130</f>
        <v>7407</v>
      </c>
      <c r="N49" s="42">
        <f>TrRoad_act!N130</f>
        <v>7409</v>
      </c>
      <c r="O49" s="42">
        <f>TrRoad_act!O130</f>
        <v>7576</v>
      </c>
      <c r="P49" s="42">
        <f>TrRoad_act!P130</f>
        <v>4231</v>
      </c>
      <c r="Q49" s="42">
        <f>TrRoad_act!Q130</f>
        <v>5810</v>
      </c>
    </row>
    <row r="50" spans="1:18" ht="11.45" customHeight="1" x14ac:dyDescent="0.25">
      <c r="A50" s="62" t="s">
        <v>57</v>
      </c>
      <c r="B50" s="42"/>
      <c r="C50" s="42">
        <f>TrRoad_act!C131</f>
        <v>0</v>
      </c>
      <c r="D50" s="42">
        <f>TrRoad_act!D131</f>
        <v>0</v>
      </c>
      <c r="E50" s="42">
        <f>TrRoad_act!E131</f>
        <v>0</v>
      </c>
      <c r="F50" s="42">
        <f>TrRoad_act!F131</f>
        <v>0</v>
      </c>
      <c r="G50" s="42">
        <f>TrRoad_act!G131</f>
        <v>0</v>
      </c>
      <c r="H50" s="42">
        <f>TrRoad_act!H131</f>
        <v>0</v>
      </c>
      <c r="I50" s="42">
        <f>TrRoad_act!I131</f>
        <v>0</v>
      </c>
      <c r="J50" s="42">
        <f>TrRoad_act!J131</f>
        <v>0</v>
      </c>
      <c r="K50" s="42">
        <f>TrRoad_act!K131</f>
        <v>0</v>
      </c>
      <c r="L50" s="42">
        <f>TrRoad_act!L131</f>
        <v>0</v>
      </c>
      <c r="M50" s="42">
        <f>TrRoad_act!M131</f>
        <v>0</v>
      </c>
      <c r="N50" s="42">
        <f>TrRoad_act!N131</f>
        <v>0</v>
      </c>
      <c r="O50" s="42">
        <f>TrRoad_act!O131</f>
        <v>0</v>
      </c>
      <c r="P50" s="42">
        <f>TrRoad_act!P131</f>
        <v>0</v>
      </c>
      <c r="Q50" s="42">
        <f>TrRoad_act!Q131</f>
        <v>0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0</v>
      </c>
      <c r="H51" s="42">
        <f>TrRoad_act!H132</f>
        <v>0</v>
      </c>
      <c r="I51" s="42">
        <f>TrRoad_act!I132</f>
        <v>0</v>
      </c>
      <c r="J51" s="42">
        <f>TrRoad_act!J132</f>
        <v>0</v>
      </c>
      <c r="K51" s="42">
        <f>TrRoad_act!K132</f>
        <v>0</v>
      </c>
      <c r="L51" s="42">
        <f>TrRoad_act!L132</f>
        <v>0</v>
      </c>
      <c r="M51" s="42">
        <f>TrRoad_act!M132</f>
        <v>0</v>
      </c>
      <c r="N51" s="42">
        <f>TrRoad_act!N132</f>
        <v>0</v>
      </c>
      <c r="O51" s="42">
        <f>TrRoad_act!O132</f>
        <v>0</v>
      </c>
      <c r="P51" s="42">
        <f>TrRoad_act!P132</f>
        <v>0</v>
      </c>
      <c r="Q51" s="42">
        <f>TrRoad_act!Q132</f>
        <v>0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0</v>
      </c>
      <c r="F52" s="42">
        <f>TrRoad_act!F133</f>
        <v>0</v>
      </c>
      <c r="G52" s="42">
        <f>TrRoad_act!G133</f>
        <v>0</v>
      </c>
      <c r="H52" s="42">
        <f>TrRoad_act!H133</f>
        <v>0</v>
      </c>
      <c r="I52" s="42">
        <f>TrRoad_act!I133</f>
        <v>2</v>
      </c>
      <c r="J52" s="42">
        <f>TrRoad_act!J133</f>
        <v>1</v>
      </c>
      <c r="K52" s="42">
        <f>TrRoad_act!K133</f>
        <v>0</v>
      </c>
      <c r="L52" s="42">
        <f>TrRoad_act!L133</f>
        <v>2</v>
      </c>
      <c r="M52" s="42">
        <f>TrRoad_act!M133</f>
        <v>1</v>
      </c>
      <c r="N52" s="42">
        <f>TrRoad_act!N133</f>
        <v>0</v>
      </c>
      <c r="O52" s="42">
        <f>TrRoad_act!O133</f>
        <v>0</v>
      </c>
      <c r="P52" s="42">
        <f>TrRoad_act!P133</f>
        <v>0</v>
      </c>
      <c r="Q52" s="42">
        <f>TrRoad_act!Q133</f>
        <v>0</v>
      </c>
    </row>
    <row r="53" spans="1:18" ht="11.45" customHeight="1" x14ac:dyDescent="0.25">
      <c r="A53" s="19" t="s">
        <v>24</v>
      </c>
      <c r="B53" s="38"/>
      <c r="C53" s="38">
        <f>TrRoad_act!C134</f>
        <v>1819</v>
      </c>
      <c r="D53" s="38">
        <f>TrRoad_act!D134</f>
        <v>1646</v>
      </c>
      <c r="E53" s="38">
        <f>TrRoad_act!E134</f>
        <v>1098</v>
      </c>
      <c r="F53" s="38">
        <f>TrRoad_act!F134</f>
        <v>1043</v>
      </c>
      <c r="G53" s="38">
        <f>TrRoad_act!G134</f>
        <v>3961</v>
      </c>
      <c r="H53" s="38">
        <f>TrRoad_act!H134</f>
        <v>1211</v>
      </c>
      <c r="I53" s="38">
        <f>TrRoad_act!I134</f>
        <v>1574</v>
      </c>
      <c r="J53" s="38">
        <f>TrRoad_act!J134</f>
        <v>1921</v>
      </c>
      <c r="K53" s="38">
        <f>TrRoad_act!K134</f>
        <v>1436</v>
      </c>
      <c r="L53" s="38">
        <f>TrRoad_act!L134</f>
        <v>1222</v>
      </c>
      <c r="M53" s="38">
        <f>TrRoad_act!M134</f>
        <v>974</v>
      </c>
      <c r="N53" s="38">
        <f>TrRoad_act!N134</f>
        <v>359</v>
      </c>
      <c r="O53" s="38">
        <f>TrRoad_act!O134</f>
        <v>206</v>
      </c>
      <c r="P53" s="38">
        <f>TrRoad_act!P134</f>
        <v>195</v>
      </c>
      <c r="Q53" s="38">
        <f>TrRoad_act!Q134</f>
        <v>186</v>
      </c>
    </row>
    <row r="54" spans="1:18" ht="11.45" customHeight="1" x14ac:dyDescent="0.25">
      <c r="A54" s="17" t="s">
        <v>23</v>
      </c>
      <c r="B54" s="37"/>
      <c r="C54" s="37">
        <f>TrRoad_act!C135</f>
        <v>1819</v>
      </c>
      <c r="D54" s="37">
        <f>TrRoad_act!D135</f>
        <v>1646</v>
      </c>
      <c r="E54" s="37">
        <f>TrRoad_act!E135</f>
        <v>1098</v>
      </c>
      <c r="F54" s="37">
        <f>TrRoad_act!F135</f>
        <v>1043</v>
      </c>
      <c r="G54" s="37">
        <f>TrRoad_act!G135</f>
        <v>3961</v>
      </c>
      <c r="H54" s="37">
        <f>TrRoad_act!H135</f>
        <v>1211</v>
      </c>
      <c r="I54" s="37">
        <f>TrRoad_act!I135</f>
        <v>1574</v>
      </c>
      <c r="J54" s="37">
        <f>TrRoad_act!J135</f>
        <v>1921</v>
      </c>
      <c r="K54" s="37">
        <f>TrRoad_act!K135</f>
        <v>1436</v>
      </c>
      <c r="L54" s="37">
        <f>TrRoad_act!L135</f>
        <v>1222</v>
      </c>
      <c r="M54" s="37">
        <f>TrRoad_act!M135</f>
        <v>974</v>
      </c>
      <c r="N54" s="37">
        <f>TrRoad_act!N135</f>
        <v>359</v>
      </c>
      <c r="O54" s="37">
        <f>TrRoad_act!O135</f>
        <v>206</v>
      </c>
      <c r="P54" s="37">
        <f>TrRoad_act!P135</f>
        <v>195</v>
      </c>
      <c r="Q54" s="37">
        <f>TrRoad_act!Q135</f>
        <v>186</v>
      </c>
    </row>
    <row r="55" spans="1:18" ht="11.45" customHeight="1" x14ac:dyDescent="0.25">
      <c r="A55" s="15" t="s">
        <v>22</v>
      </c>
      <c r="B55" s="36"/>
      <c r="C55" s="36">
        <f>TrRoad_act!C136</f>
        <v>0</v>
      </c>
      <c r="D55" s="36">
        <f>TrRoad_act!D136</f>
        <v>0</v>
      </c>
      <c r="E55" s="36">
        <f>TrRoad_act!E136</f>
        <v>0</v>
      </c>
      <c r="F55" s="36">
        <f>TrRoad_act!F136</f>
        <v>0</v>
      </c>
      <c r="G55" s="36">
        <f>TrRoad_act!G136</f>
        <v>0</v>
      </c>
      <c r="H55" s="36">
        <f>TrRoad_act!H136</f>
        <v>0</v>
      </c>
      <c r="I55" s="36">
        <f>TrRoad_act!I136</f>
        <v>0</v>
      </c>
      <c r="J55" s="36">
        <f>TrRoad_act!J136</f>
        <v>0</v>
      </c>
      <c r="K55" s="36">
        <f>TrRoad_act!K136</f>
        <v>0</v>
      </c>
      <c r="L55" s="36">
        <f>TrRoad_act!L136</f>
        <v>0</v>
      </c>
      <c r="M55" s="36">
        <f>TrRoad_act!M136</f>
        <v>0</v>
      </c>
      <c r="N55" s="36">
        <f>TrRoad_act!N136</f>
        <v>0</v>
      </c>
      <c r="O55" s="36">
        <f>TrRoad_act!O136</f>
        <v>0</v>
      </c>
      <c r="P55" s="36">
        <f>TrRoad_act!P136</f>
        <v>0</v>
      </c>
      <c r="Q55" s="36">
        <f>TrRoad_act!Q136</f>
        <v>0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29392</v>
      </c>
      <c r="C59" s="41">
        <f t="shared" ref="C59:Q59" si="1">C60+C75</f>
        <v>21141</v>
      </c>
      <c r="D59" s="41">
        <f t="shared" si="1"/>
        <v>25863</v>
      </c>
      <c r="E59" s="41">
        <f t="shared" si="1"/>
        <v>34439</v>
      </c>
      <c r="F59" s="41">
        <f t="shared" si="1"/>
        <v>47933</v>
      </c>
      <c r="G59" s="41">
        <f t="shared" si="1"/>
        <v>46679</v>
      </c>
      <c r="H59" s="41">
        <f t="shared" si="1"/>
        <v>44569</v>
      </c>
      <c r="I59" s="41">
        <f t="shared" si="1"/>
        <v>61330</v>
      </c>
      <c r="J59" s="41">
        <f t="shared" si="1"/>
        <v>65757</v>
      </c>
      <c r="K59" s="41">
        <f t="shared" si="1"/>
        <v>63809</v>
      </c>
      <c r="L59" s="41">
        <f t="shared" si="1"/>
        <v>44951</v>
      </c>
      <c r="M59" s="41">
        <f t="shared" si="1"/>
        <v>39134</v>
      </c>
      <c r="N59" s="41">
        <f t="shared" si="1"/>
        <v>30687</v>
      </c>
      <c r="O59" s="41">
        <f t="shared" si="1"/>
        <v>24426</v>
      </c>
      <c r="P59" s="41">
        <f t="shared" si="1"/>
        <v>25053</v>
      </c>
      <c r="Q59" s="41">
        <f t="shared" si="1"/>
        <v>29398</v>
      </c>
    </row>
    <row r="60" spans="1:18" ht="11.45" customHeight="1" x14ac:dyDescent="0.25">
      <c r="A60" s="25" t="s">
        <v>39</v>
      </c>
      <c r="B60" s="40">
        <f t="shared" ref="B60" si="2">B61+B62+B69</f>
        <v>27257</v>
      </c>
      <c r="C60" s="40">
        <f t="shared" ref="C60:Q60" si="3">C61+C62+C69</f>
        <v>18593</v>
      </c>
      <c r="D60" s="40">
        <f t="shared" si="3"/>
        <v>22961</v>
      </c>
      <c r="E60" s="40">
        <f t="shared" si="3"/>
        <v>28553</v>
      </c>
      <c r="F60" s="40">
        <f t="shared" si="3"/>
        <v>42450</v>
      </c>
      <c r="G60" s="40">
        <f t="shared" si="3"/>
        <v>38952</v>
      </c>
      <c r="H60" s="40">
        <f t="shared" si="3"/>
        <v>38797</v>
      </c>
      <c r="I60" s="40">
        <f t="shared" si="3"/>
        <v>53599</v>
      </c>
      <c r="J60" s="40">
        <f t="shared" si="3"/>
        <v>55578</v>
      </c>
      <c r="K60" s="40">
        <f t="shared" si="3"/>
        <v>54490</v>
      </c>
      <c r="L60" s="40">
        <f t="shared" si="3"/>
        <v>36033</v>
      </c>
      <c r="M60" s="40">
        <f t="shared" si="3"/>
        <v>30628</v>
      </c>
      <c r="N60" s="40">
        <f t="shared" si="3"/>
        <v>22790</v>
      </c>
      <c r="O60" s="40">
        <f t="shared" si="3"/>
        <v>16564</v>
      </c>
      <c r="P60" s="40">
        <f t="shared" si="3"/>
        <v>19957</v>
      </c>
      <c r="Q60" s="40">
        <f t="shared" si="3"/>
        <v>23323</v>
      </c>
    </row>
    <row r="61" spans="1:18" ht="11.45" customHeight="1" x14ac:dyDescent="0.25">
      <c r="A61" s="23" t="s">
        <v>30</v>
      </c>
      <c r="B61" s="39">
        <v>3362</v>
      </c>
      <c r="C61" s="39">
        <v>1503</v>
      </c>
      <c r="D61" s="39">
        <v>1278</v>
      </c>
      <c r="E61" s="39">
        <v>1731</v>
      </c>
      <c r="F61" s="39">
        <v>2164</v>
      </c>
      <c r="G61" s="39">
        <v>2366</v>
      </c>
      <c r="H61" s="39">
        <v>2848</v>
      </c>
      <c r="I61" s="39">
        <v>3641</v>
      </c>
      <c r="J61" s="39">
        <v>4402</v>
      </c>
      <c r="K61" s="39">
        <v>3113</v>
      </c>
      <c r="L61" s="39">
        <v>3042</v>
      </c>
      <c r="M61" s="39">
        <v>2517</v>
      </c>
      <c r="N61" s="39">
        <v>2068</v>
      </c>
      <c r="O61" s="39">
        <v>1673</v>
      </c>
      <c r="P61" s="39">
        <v>1901</v>
      </c>
      <c r="Q61" s="39">
        <v>1673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23288</v>
      </c>
      <c r="C62" s="38">
        <f t="shared" ref="C62:Q62" si="5">SUM(C63:C68)</f>
        <v>16958</v>
      </c>
      <c r="D62" s="38">
        <f t="shared" si="5"/>
        <v>21521</v>
      </c>
      <c r="E62" s="38">
        <f t="shared" si="5"/>
        <v>26506</v>
      </c>
      <c r="F62" s="38">
        <f t="shared" si="5"/>
        <v>40166</v>
      </c>
      <c r="G62" s="38">
        <f t="shared" si="5"/>
        <v>36447</v>
      </c>
      <c r="H62" s="38">
        <f t="shared" si="5"/>
        <v>35784</v>
      </c>
      <c r="I62" s="38">
        <f t="shared" si="5"/>
        <v>49732</v>
      </c>
      <c r="J62" s="38">
        <f t="shared" si="5"/>
        <v>50906</v>
      </c>
      <c r="K62" s="38">
        <f t="shared" si="5"/>
        <v>51188</v>
      </c>
      <c r="L62" s="38">
        <f t="shared" si="5"/>
        <v>32588</v>
      </c>
      <c r="M62" s="38">
        <f t="shared" si="5"/>
        <v>27894</v>
      </c>
      <c r="N62" s="38">
        <f t="shared" si="5"/>
        <v>20545</v>
      </c>
      <c r="O62" s="38">
        <f t="shared" si="5"/>
        <v>14771</v>
      </c>
      <c r="P62" s="38">
        <f t="shared" si="5"/>
        <v>17936</v>
      </c>
      <c r="Q62" s="38">
        <f t="shared" si="5"/>
        <v>21462</v>
      </c>
      <c r="R62" s="112"/>
    </row>
    <row r="63" spans="1:18" ht="11.45" customHeight="1" x14ac:dyDescent="0.25">
      <c r="A63" s="62" t="s">
        <v>59</v>
      </c>
      <c r="B63" s="42">
        <v>17794</v>
      </c>
      <c r="C63" s="42">
        <v>14962</v>
      </c>
      <c r="D63" s="42">
        <v>19948</v>
      </c>
      <c r="E63" s="42">
        <v>25243</v>
      </c>
      <c r="F63" s="42">
        <v>39149</v>
      </c>
      <c r="G63" s="42">
        <v>35193</v>
      </c>
      <c r="H63" s="42">
        <v>34388</v>
      </c>
      <c r="I63" s="42">
        <v>45687</v>
      </c>
      <c r="J63" s="42">
        <v>44601</v>
      </c>
      <c r="K63" s="42">
        <v>44875</v>
      </c>
      <c r="L63" s="42">
        <v>26719</v>
      </c>
      <c r="M63" s="42">
        <v>22939</v>
      </c>
      <c r="N63" s="42">
        <v>16869</v>
      </c>
      <c r="O63" s="42">
        <v>11772</v>
      </c>
      <c r="P63" s="42">
        <v>12151</v>
      </c>
      <c r="Q63" s="42">
        <v>14786</v>
      </c>
      <c r="R63" s="112"/>
    </row>
    <row r="64" spans="1:18" ht="11.45" customHeight="1" x14ac:dyDescent="0.25">
      <c r="A64" s="62" t="s">
        <v>58</v>
      </c>
      <c r="B64" s="42">
        <v>5494</v>
      </c>
      <c r="C64" s="42">
        <v>1996</v>
      </c>
      <c r="D64" s="42">
        <v>1573</v>
      </c>
      <c r="E64" s="42">
        <v>1263</v>
      </c>
      <c r="F64" s="42">
        <v>1017</v>
      </c>
      <c r="G64" s="42">
        <v>1254</v>
      </c>
      <c r="H64" s="42">
        <v>1396</v>
      </c>
      <c r="I64" s="42">
        <v>4045</v>
      </c>
      <c r="J64" s="42">
        <v>6305</v>
      </c>
      <c r="K64" s="42">
        <v>6313</v>
      </c>
      <c r="L64" s="42">
        <v>5869</v>
      </c>
      <c r="M64" s="42">
        <v>4955</v>
      </c>
      <c r="N64" s="42">
        <v>3676</v>
      </c>
      <c r="O64" s="42">
        <v>2994</v>
      </c>
      <c r="P64" s="42">
        <v>5775</v>
      </c>
      <c r="Q64" s="42">
        <v>6667</v>
      </c>
      <c r="R64" s="112"/>
    </row>
    <row r="65" spans="1:18" ht="11.45" customHeight="1" x14ac:dyDescent="0.25">
      <c r="A65" s="62" t="s">
        <v>57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1</v>
      </c>
      <c r="Q67" s="42">
        <v>0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5</v>
      </c>
      <c r="P68" s="42">
        <v>9</v>
      </c>
      <c r="Q68" s="42">
        <v>9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607</v>
      </c>
      <c r="C69" s="38">
        <f t="shared" ref="C69:Q69" si="7">SUM(C70:C74)</f>
        <v>132</v>
      </c>
      <c r="D69" s="38">
        <f t="shared" si="7"/>
        <v>162</v>
      </c>
      <c r="E69" s="38">
        <f t="shared" si="7"/>
        <v>316</v>
      </c>
      <c r="F69" s="38">
        <f t="shared" si="7"/>
        <v>120</v>
      </c>
      <c r="G69" s="38">
        <f t="shared" si="7"/>
        <v>139</v>
      </c>
      <c r="H69" s="38">
        <f t="shared" si="7"/>
        <v>165</v>
      </c>
      <c r="I69" s="38">
        <f t="shared" si="7"/>
        <v>226</v>
      </c>
      <c r="J69" s="38">
        <f t="shared" si="7"/>
        <v>270</v>
      </c>
      <c r="K69" s="38">
        <f t="shared" si="7"/>
        <v>189</v>
      </c>
      <c r="L69" s="38">
        <f t="shared" si="7"/>
        <v>403</v>
      </c>
      <c r="M69" s="38">
        <f t="shared" si="7"/>
        <v>217</v>
      </c>
      <c r="N69" s="38">
        <f t="shared" si="7"/>
        <v>177</v>
      </c>
      <c r="O69" s="38">
        <f t="shared" si="7"/>
        <v>120</v>
      </c>
      <c r="P69" s="38">
        <f t="shared" si="7"/>
        <v>120</v>
      </c>
      <c r="Q69" s="38">
        <f t="shared" si="7"/>
        <v>188</v>
      </c>
      <c r="R69" s="112"/>
    </row>
    <row r="70" spans="1:18" ht="11.45" customHeight="1" x14ac:dyDescent="0.25">
      <c r="A70" s="62" t="s">
        <v>59</v>
      </c>
      <c r="B70" s="37">
        <v>34</v>
      </c>
      <c r="C70" s="37">
        <v>0</v>
      </c>
      <c r="D70" s="37">
        <v>0</v>
      </c>
      <c r="E70" s="37">
        <v>1</v>
      </c>
      <c r="F70" s="37">
        <v>0</v>
      </c>
      <c r="G70" s="37">
        <v>0</v>
      </c>
      <c r="H70" s="37">
        <v>3</v>
      </c>
      <c r="I70" s="37">
        <v>0</v>
      </c>
      <c r="J70" s="37">
        <v>1</v>
      </c>
      <c r="K70" s="37">
        <v>0</v>
      </c>
      <c r="L70" s="37">
        <v>3</v>
      </c>
      <c r="M70" s="37">
        <v>2</v>
      </c>
      <c r="N70" s="37">
        <v>1</v>
      </c>
      <c r="O70" s="37">
        <v>0</v>
      </c>
      <c r="P70" s="37">
        <v>0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573</v>
      </c>
      <c r="C71" s="37">
        <v>132</v>
      </c>
      <c r="D71" s="37">
        <v>162</v>
      </c>
      <c r="E71" s="37">
        <v>315</v>
      </c>
      <c r="F71" s="37">
        <v>120</v>
      </c>
      <c r="G71" s="37">
        <v>139</v>
      </c>
      <c r="H71" s="37">
        <v>162</v>
      </c>
      <c r="I71" s="37">
        <v>226</v>
      </c>
      <c r="J71" s="37">
        <v>268</v>
      </c>
      <c r="K71" s="37">
        <v>189</v>
      </c>
      <c r="L71" s="37">
        <v>400</v>
      </c>
      <c r="M71" s="37">
        <v>215</v>
      </c>
      <c r="N71" s="37">
        <v>176</v>
      </c>
      <c r="O71" s="37">
        <v>120</v>
      </c>
      <c r="P71" s="37">
        <v>120</v>
      </c>
      <c r="Q71" s="37">
        <v>187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112"/>
    </row>
    <row r="74" spans="1:18" ht="11.45" customHeight="1" x14ac:dyDescent="0.25">
      <c r="A74" s="62" t="s">
        <v>55</v>
      </c>
      <c r="B74" s="37">
        <v>0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1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1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2135</v>
      </c>
      <c r="C75" s="40">
        <f t="shared" ref="C75:Q75" si="9">C76+C82</f>
        <v>2548</v>
      </c>
      <c r="D75" s="40">
        <f t="shared" si="9"/>
        <v>2902</v>
      </c>
      <c r="E75" s="40">
        <f t="shared" si="9"/>
        <v>5886</v>
      </c>
      <c r="F75" s="40">
        <f t="shared" si="9"/>
        <v>5483</v>
      </c>
      <c r="G75" s="40">
        <f t="shared" si="9"/>
        <v>7727</v>
      </c>
      <c r="H75" s="40">
        <f t="shared" si="9"/>
        <v>5772</v>
      </c>
      <c r="I75" s="40">
        <f t="shared" si="9"/>
        <v>7731</v>
      </c>
      <c r="J75" s="40">
        <f t="shared" si="9"/>
        <v>10179</v>
      </c>
      <c r="K75" s="40">
        <f t="shared" si="9"/>
        <v>9319</v>
      </c>
      <c r="L75" s="40">
        <f t="shared" si="9"/>
        <v>8918</v>
      </c>
      <c r="M75" s="40">
        <f t="shared" si="9"/>
        <v>8506</v>
      </c>
      <c r="N75" s="40">
        <f t="shared" si="9"/>
        <v>7897</v>
      </c>
      <c r="O75" s="40">
        <f t="shared" si="9"/>
        <v>7862</v>
      </c>
      <c r="P75" s="40">
        <f t="shared" si="9"/>
        <v>5096</v>
      </c>
      <c r="Q75" s="40">
        <f t="shared" si="9"/>
        <v>6075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2135</v>
      </c>
      <c r="C76" s="39">
        <f t="shared" ref="C76:Q76" si="11">SUM(C77:C81)</f>
        <v>2548</v>
      </c>
      <c r="D76" s="39">
        <f t="shared" si="11"/>
        <v>2902</v>
      </c>
      <c r="E76" s="39">
        <f t="shared" si="11"/>
        <v>5886</v>
      </c>
      <c r="F76" s="39">
        <f t="shared" si="11"/>
        <v>5206</v>
      </c>
      <c r="G76" s="39">
        <f t="shared" si="11"/>
        <v>5216</v>
      </c>
      <c r="H76" s="39">
        <f t="shared" si="11"/>
        <v>4854</v>
      </c>
      <c r="I76" s="39">
        <f t="shared" si="11"/>
        <v>6390</v>
      </c>
      <c r="J76" s="39">
        <f t="shared" si="11"/>
        <v>8418</v>
      </c>
      <c r="K76" s="39">
        <f t="shared" si="11"/>
        <v>7937</v>
      </c>
      <c r="L76" s="39">
        <f t="shared" si="11"/>
        <v>7714</v>
      </c>
      <c r="M76" s="39">
        <f t="shared" si="11"/>
        <v>7536</v>
      </c>
      <c r="N76" s="39">
        <f t="shared" si="11"/>
        <v>7538</v>
      </c>
      <c r="O76" s="39">
        <f t="shared" si="11"/>
        <v>7656</v>
      </c>
      <c r="P76" s="39">
        <f t="shared" si="11"/>
        <v>4901</v>
      </c>
      <c r="Q76" s="39">
        <f t="shared" si="11"/>
        <v>5889</v>
      </c>
      <c r="R76" s="112"/>
    </row>
    <row r="77" spans="1:18" ht="11.45" customHeight="1" x14ac:dyDescent="0.25">
      <c r="A77" s="62" t="s">
        <v>59</v>
      </c>
      <c r="B77" s="42">
        <v>0</v>
      </c>
      <c r="C77" s="42">
        <v>152</v>
      </c>
      <c r="D77" s="42">
        <v>225</v>
      </c>
      <c r="E77" s="42">
        <v>503</v>
      </c>
      <c r="F77" s="42">
        <v>298</v>
      </c>
      <c r="G77" s="42">
        <v>324</v>
      </c>
      <c r="H77" s="42">
        <v>408</v>
      </c>
      <c r="I77" s="42">
        <v>588</v>
      </c>
      <c r="J77" s="42">
        <v>705</v>
      </c>
      <c r="K77" s="42">
        <v>297</v>
      </c>
      <c r="L77" s="42">
        <v>199</v>
      </c>
      <c r="M77" s="42">
        <v>168</v>
      </c>
      <c r="N77" s="42">
        <v>134</v>
      </c>
      <c r="O77" s="42">
        <v>81</v>
      </c>
      <c r="P77" s="42">
        <v>670</v>
      </c>
      <c r="Q77" s="42">
        <v>79</v>
      </c>
      <c r="R77" s="112"/>
    </row>
    <row r="78" spans="1:18" ht="11.45" customHeight="1" x14ac:dyDescent="0.25">
      <c r="A78" s="62" t="s">
        <v>58</v>
      </c>
      <c r="B78" s="42">
        <v>2135</v>
      </c>
      <c r="C78" s="42">
        <v>2396</v>
      </c>
      <c r="D78" s="42">
        <v>2677</v>
      </c>
      <c r="E78" s="42">
        <v>5383</v>
      </c>
      <c r="F78" s="42">
        <v>4908</v>
      </c>
      <c r="G78" s="42">
        <v>4892</v>
      </c>
      <c r="H78" s="42">
        <v>4446</v>
      </c>
      <c r="I78" s="42">
        <v>5801</v>
      </c>
      <c r="J78" s="42">
        <v>7712</v>
      </c>
      <c r="K78" s="42">
        <v>7640</v>
      </c>
      <c r="L78" s="42">
        <v>7513</v>
      </c>
      <c r="M78" s="42">
        <v>7367</v>
      </c>
      <c r="N78" s="42">
        <v>7404</v>
      </c>
      <c r="O78" s="42">
        <v>7575</v>
      </c>
      <c r="P78" s="42">
        <v>4231</v>
      </c>
      <c r="Q78" s="42">
        <v>5810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0</v>
      </c>
      <c r="P80" s="42">
        <v>0</v>
      </c>
      <c r="Q80" s="42">
        <v>0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1</v>
      </c>
      <c r="J81" s="42">
        <v>1</v>
      </c>
      <c r="K81" s="42">
        <v>0</v>
      </c>
      <c r="L81" s="42">
        <v>2</v>
      </c>
      <c r="M81" s="42">
        <v>1</v>
      </c>
      <c r="N81" s="42">
        <v>0</v>
      </c>
      <c r="O81" s="42">
        <v>0</v>
      </c>
      <c r="P81" s="42">
        <v>0</v>
      </c>
      <c r="Q81" s="42">
        <v>0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0</v>
      </c>
      <c r="C82" s="38">
        <f t="shared" ref="C82:Q82" si="13">SUM(C83:C84)</f>
        <v>0</v>
      </c>
      <c r="D82" s="38">
        <f t="shared" si="13"/>
        <v>0</v>
      </c>
      <c r="E82" s="38">
        <f t="shared" si="13"/>
        <v>0</v>
      </c>
      <c r="F82" s="38">
        <f t="shared" si="13"/>
        <v>277</v>
      </c>
      <c r="G82" s="38">
        <f t="shared" si="13"/>
        <v>2511</v>
      </c>
      <c r="H82" s="38">
        <f t="shared" si="13"/>
        <v>918</v>
      </c>
      <c r="I82" s="38">
        <f t="shared" si="13"/>
        <v>1341</v>
      </c>
      <c r="J82" s="38">
        <f t="shared" si="13"/>
        <v>1761</v>
      </c>
      <c r="K82" s="38">
        <f t="shared" si="13"/>
        <v>1382</v>
      </c>
      <c r="L82" s="38">
        <f t="shared" si="13"/>
        <v>1204</v>
      </c>
      <c r="M82" s="38">
        <f t="shared" si="13"/>
        <v>970</v>
      </c>
      <c r="N82" s="38">
        <f t="shared" si="13"/>
        <v>359</v>
      </c>
      <c r="O82" s="38">
        <f t="shared" si="13"/>
        <v>206</v>
      </c>
      <c r="P82" s="38">
        <f t="shared" si="13"/>
        <v>195</v>
      </c>
      <c r="Q82" s="38">
        <f t="shared" si="13"/>
        <v>186</v>
      </c>
      <c r="R82" s="112"/>
    </row>
    <row r="83" spans="1:18" ht="11.45" customHeight="1" x14ac:dyDescent="0.25">
      <c r="A83" s="17" t="s">
        <v>23</v>
      </c>
      <c r="B83" s="37">
        <v>0</v>
      </c>
      <c r="C83" s="37">
        <v>0</v>
      </c>
      <c r="D83" s="37">
        <v>0</v>
      </c>
      <c r="E83" s="37">
        <v>0</v>
      </c>
      <c r="F83" s="37">
        <v>277</v>
      </c>
      <c r="G83" s="37">
        <v>2511</v>
      </c>
      <c r="H83" s="37">
        <v>918</v>
      </c>
      <c r="I83" s="37">
        <v>1341</v>
      </c>
      <c r="J83" s="37">
        <v>1761</v>
      </c>
      <c r="K83" s="37">
        <v>1382</v>
      </c>
      <c r="L83" s="37">
        <v>1204</v>
      </c>
      <c r="M83" s="37">
        <v>970</v>
      </c>
      <c r="N83" s="37">
        <v>359</v>
      </c>
      <c r="O83" s="37">
        <v>206</v>
      </c>
      <c r="P83" s="37">
        <v>195</v>
      </c>
      <c r="Q83" s="37">
        <v>186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4.0149890227944267</v>
      </c>
      <c r="C90" s="22">
        <v>3.9908596472689197</v>
      </c>
      <c r="D90" s="22">
        <v>3.9708210757575655</v>
      </c>
      <c r="E90" s="22">
        <v>3.9597275434541115</v>
      </c>
      <c r="F90" s="22">
        <v>3.9397001741821263</v>
      </c>
      <c r="G90" s="22">
        <v>3.9116383726280417</v>
      </c>
      <c r="H90" s="22">
        <v>3.8768995511119639</v>
      </c>
      <c r="I90" s="22">
        <v>3.8327432199431533</v>
      </c>
      <c r="J90" s="22">
        <v>3.7780933311142424</v>
      </c>
      <c r="K90" s="22">
        <v>3.7228131294922724</v>
      </c>
      <c r="L90" s="22">
        <v>3.6479951040396319</v>
      </c>
      <c r="M90" s="22">
        <v>3.5815139429208216</v>
      </c>
      <c r="N90" s="22">
        <v>3.5528149653432695</v>
      </c>
      <c r="O90" s="22">
        <v>3.4997157206587453</v>
      </c>
      <c r="P90" s="22">
        <v>3.45836067579206</v>
      </c>
      <c r="Q90" s="22">
        <v>3.3799793431251461</v>
      </c>
    </row>
    <row r="91" spans="1:18" ht="11.45" customHeight="1" x14ac:dyDescent="0.25">
      <c r="A91" s="19" t="s">
        <v>29</v>
      </c>
      <c r="B91" s="21">
        <v>6.6462828543402903</v>
      </c>
      <c r="C91" s="21">
        <v>6.5326893585197894</v>
      </c>
      <c r="D91" s="21">
        <v>6.4646199568133156</v>
      </c>
      <c r="E91" s="21">
        <v>6.4000231177389963</v>
      </c>
      <c r="F91" s="21">
        <v>6.3298454017964296</v>
      </c>
      <c r="G91" s="21">
        <v>6.266572642592811</v>
      </c>
      <c r="H91" s="21">
        <v>6.2077902459719407</v>
      </c>
      <c r="I91" s="21">
        <v>6.1459797273521133</v>
      </c>
      <c r="J91" s="21">
        <v>6.0773016198811423</v>
      </c>
      <c r="K91" s="21">
        <v>5.9868035170878633</v>
      </c>
      <c r="L91" s="21">
        <v>5.9174261282724725</v>
      </c>
      <c r="M91" s="21">
        <v>5.8614567339186641</v>
      </c>
      <c r="N91" s="21">
        <v>5.8183727548378972</v>
      </c>
      <c r="O91" s="21">
        <v>5.7781242680954259</v>
      </c>
      <c r="P91" s="21">
        <v>5.7289185729188121</v>
      </c>
      <c r="Q91" s="21">
        <v>5.6782694564986667</v>
      </c>
    </row>
    <row r="92" spans="1:18" ht="11.45" customHeight="1" x14ac:dyDescent="0.25">
      <c r="A92" s="62" t="s">
        <v>59</v>
      </c>
      <c r="B92" s="70">
        <v>6.6916483713240442</v>
      </c>
      <c r="C92" s="70">
        <v>6.596763973601961</v>
      </c>
      <c r="D92" s="70">
        <v>6.5380295645473421</v>
      </c>
      <c r="E92" s="70">
        <v>6.4780052014737164</v>
      </c>
      <c r="F92" s="70">
        <v>6.4062738174133695</v>
      </c>
      <c r="G92" s="70">
        <v>6.3449117531890113</v>
      </c>
      <c r="H92" s="70">
        <v>6.2890240169506635</v>
      </c>
      <c r="I92" s="70">
        <v>6.2314564644422052</v>
      </c>
      <c r="J92" s="70">
        <v>6.1692404805684964</v>
      </c>
      <c r="K92" s="70">
        <v>6.0801309408480551</v>
      </c>
      <c r="L92" s="70">
        <v>6.0172418778046302</v>
      </c>
      <c r="M92" s="70">
        <v>5.9704189160861203</v>
      </c>
      <c r="N92" s="70">
        <v>5.9384034822795622</v>
      </c>
      <c r="O92" s="70">
        <v>5.9092705000752508</v>
      </c>
      <c r="P92" s="70">
        <v>5.8779922163609246</v>
      </c>
      <c r="Q92" s="70">
        <v>5.8454650827655614</v>
      </c>
    </row>
    <row r="93" spans="1:18" ht="11.45" customHeight="1" x14ac:dyDescent="0.25">
      <c r="A93" s="62" t="s">
        <v>58</v>
      </c>
      <c r="B93" s="70">
        <v>6.2878952701686313</v>
      </c>
      <c r="C93" s="70">
        <v>6.1793700851709001</v>
      </c>
      <c r="D93" s="70">
        <v>6.1462664260188955</v>
      </c>
      <c r="E93" s="70">
        <v>6.1340580029502192</v>
      </c>
      <c r="F93" s="70">
        <v>6.1264721253687915</v>
      </c>
      <c r="G93" s="70">
        <v>6.1077199348433497</v>
      </c>
      <c r="H93" s="70">
        <v>6.0851358983945794</v>
      </c>
      <c r="I93" s="70">
        <v>6.032912414660581</v>
      </c>
      <c r="J93" s="70">
        <v>5.9504844923439748</v>
      </c>
      <c r="K93" s="70">
        <v>5.8672511940092749</v>
      </c>
      <c r="L93" s="70">
        <v>5.7879460256827917</v>
      </c>
      <c r="M93" s="70">
        <v>5.7136838042313602</v>
      </c>
      <c r="N93" s="70">
        <v>5.6537639743687933</v>
      </c>
      <c r="O93" s="70">
        <v>5.6066530221472437</v>
      </c>
      <c r="P93" s="70">
        <v>5.5077878972449028</v>
      </c>
      <c r="Q93" s="70">
        <v>5.4155647654785266</v>
      </c>
    </row>
    <row r="94" spans="1:18" ht="11.45" customHeight="1" x14ac:dyDescent="0.25">
      <c r="A94" s="62" t="s">
        <v>57</v>
      </c>
      <c r="B94" s="70" t="s">
        <v>181</v>
      </c>
      <c r="C94" s="70" t="s">
        <v>181</v>
      </c>
      <c r="D94" s="70" t="s">
        <v>181</v>
      </c>
      <c r="E94" s="70" t="s">
        <v>181</v>
      </c>
      <c r="F94" s="70" t="s">
        <v>181</v>
      </c>
      <c r="G94" s="70" t="s">
        <v>181</v>
      </c>
      <c r="H94" s="70" t="s">
        <v>181</v>
      </c>
      <c r="I94" s="70" t="s">
        <v>181</v>
      </c>
      <c r="J94" s="70" t="s">
        <v>181</v>
      </c>
      <c r="K94" s="70" t="s">
        <v>181</v>
      </c>
      <c r="L94" s="70" t="s">
        <v>181</v>
      </c>
      <c r="M94" s="70" t="s">
        <v>181</v>
      </c>
      <c r="N94" s="70" t="s">
        <v>181</v>
      </c>
      <c r="O94" s="70" t="s">
        <v>181</v>
      </c>
      <c r="P94" s="70" t="s">
        <v>181</v>
      </c>
      <c r="Q94" s="70" t="s">
        <v>181</v>
      </c>
    </row>
    <row r="95" spans="1:18" ht="11.45" customHeight="1" x14ac:dyDescent="0.25">
      <c r="A95" s="62" t="s">
        <v>56</v>
      </c>
      <c r="B95" s="70" t="s">
        <v>181</v>
      </c>
      <c r="C95" s="70" t="s">
        <v>181</v>
      </c>
      <c r="D95" s="70" t="s">
        <v>181</v>
      </c>
      <c r="E95" s="70" t="s">
        <v>181</v>
      </c>
      <c r="F95" s="70" t="s">
        <v>181</v>
      </c>
      <c r="G95" s="70" t="s">
        <v>181</v>
      </c>
      <c r="H95" s="70" t="s">
        <v>181</v>
      </c>
      <c r="I95" s="70" t="s">
        <v>181</v>
      </c>
      <c r="J95" s="70" t="s">
        <v>181</v>
      </c>
      <c r="K95" s="70" t="s">
        <v>181</v>
      </c>
      <c r="L95" s="70" t="s">
        <v>181</v>
      </c>
      <c r="M95" s="70" t="s">
        <v>181</v>
      </c>
      <c r="N95" s="70" t="s">
        <v>181</v>
      </c>
      <c r="O95" s="70" t="s">
        <v>181</v>
      </c>
      <c r="P95" s="70" t="s">
        <v>181</v>
      </c>
      <c r="Q95" s="70" t="s">
        <v>181</v>
      </c>
    </row>
    <row r="96" spans="1:18" ht="11.45" customHeight="1" x14ac:dyDescent="0.25">
      <c r="A96" s="62" t="s">
        <v>60</v>
      </c>
      <c r="B96" s="70" t="s">
        <v>181</v>
      </c>
      <c r="C96" s="70" t="s">
        <v>181</v>
      </c>
      <c r="D96" s="70" t="s">
        <v>181</v>
      </c>
      <c r="E96" s="70" t="s">
        <v>181</v>
      </c>
      <c r="F96" s="70" t="s">
        <v>181</v>
      </c>
      <c r="G96" s="70" t="s">
        <v>181</v>
      </c>
      <c r="H96" s="70" t="s">
        <v>181</v>
      </c>
      <c r="I96" s="70" t="s">
        <v>181</v>
      </c>
      <c r="J96" s="70" t="s">
        <v>181</v>
      </c>
      <c r="K96" s="70" t="s">
        <v>181</v>
      </c>
      <c r="L96" s="70" t="s">
        <v>181</v>
      </c>
      <c r="M96" s="70" t="s">
        <v>181</v>
      </c>
      <c r="N96" s="70" t="s">
        <v>181</v>
      </c>
      <c r="O96" s="70" t="s">
        <v>181</v>
      </c>
      <c r="P96" s="70">
        <v>2.8206537706864103</v>
      </c>
      <c r="Q96" s="70">
        <v>2.8277054051131261</v>
      </c>
    </row>
    <row r="97" spans="1:17" ht="11.45" customHeight="1" x14ac:dyDescent="0.25">
      <c r="A97" s="62" t="s">
        <v>55</v>
      </c>
      <c r="B97" s="70" t="s">
        <v>181</v>
      </c>
      <c r="C97" s="70" t="s">
        <v>181</v>
      </c>
      <c r="D97" s="70" t="s">
        <v>181</v>
      </c>
      <c r="E97" s="70" t="s">
        <v>181</v>
      </c>
      <c r="F97" s="70" t="s">
        <v>181</v>
      </c>
      <c r="G97" s="70" t="s">
        <v>181</v>
      </c>
      <c r="H97" s="70" t="s">
        <v>181</v>
      </c>
      <c r="I97" s="70" t="s">
        <v>181</v>
      </c>
      <c r="J97" s="70" t="s">
        <v>181</v>
      </c>
      <c r="K97" s="70" t="s">
        <v>181</v>
      </c>
      <c r="L97" s="70" t="s">
        <v>181</v>
      </c>
      <c r="M97" s="70" t="s">
        <v>181</v>
      </c>
      <c r="N97" s="70" t="s">
        <v>181</v>
      </c>
      <c r="O97" s="70">
        <v>2.2865543446323326</v>
      </c>
      <c r="P97" s="70">
        <v>2.2751215729091712</v>
      </c>
      <c r="Q97" s="70">
        <v>2.2645046288638628</v>
      </c>
    </row>
    <row r="98" spans="1:17" ht="11.45" customHeight="1" x14ac:dyDescent="0.25">
      <c r="A98" s="19" t="s">
        <v>28</v>
      </c>
      <c r="B98" s="21">
        <v>47.59261450158872</v>
      </c>
      <c r="C98" s="21">
        <v>47.414152619173009</v>
      </c>
      <c r="D98" s="21">
        <v>47.390660247898609</v>
      </c>
      <c r="E98" s="21">
        <v>47.396030792839937</v>
      </c>
      <c r="F98" s="21">
        <v>47.366553869094702</v>
      </c>
      <c r="G98" s="21">
        <v>47.368741175063185</v>
      </c>
      <c r="H98" s="21">
        <v>47.284487215126688</v>
      </c>
      <c r="I98" s="21">
        <v>47.224380262117599</v>
      </c>
      <c r="J98" s="21">
        <v>47.104454994780959</v>
      </c>
      <c r="K98" s="21">
        <v>47.050887930674008</v>
      </c>
      <c r="L98" s="21">
        <v>46.543751115240688</v>
      </c>
      <c r="M98" s="21">
        <v>46.381253133273326</v>
      </c>
      <c r="N98" s="21">
        <v>46.367770167900751</v>
      </c>
      <c r="O98" s="21">
        <v>46.217988938530063</v>
      </c>
      <c r="P98" s="21">
        <v>46.953932254540256</v>
      </c>
      <c r="Q98" s="21">
        <v>46.886649023560281</v>
      </c>
    </row>
    <row r="99" spans="1:17" ht="11.45" customHeight="1" x14ac:dyDescent="0.25">
      <c r="A99" s="62" t="s">
        <v>59</v>
      </c>
      <c r="B99" s="20">
        <v>16.063333557945572</v>
      </c>
      <c r="C99" s="20">
        <v>16.095592740232327</v>
      </c>
      <c r="D99" s="20">
        <v>16.135560526894992</v>
      </c>
      <c r="E99" s="20">
        <v>16.165824038812627</v>
      </c>
      <c r="F99" s="20">
        <v>16.205985748230905</v>
      </c>
      <c r="G99" s="20">
        <v>16.246371330752865</v>
      </c>
      <c r="H99" s="20">
        <v>16.249221926931614</v>
      </c>
      <c r="I99" s="20">
        <v>16.289456529470719</v>
      </c>
      <c r="J99" s="20">
        <v>16.314146956511649</v>
      </c>
      <c r="K99" s="20">
        <v>16.353401872829348</v>
      </c>
      <c r="L99" s="20">
        <v>16.330730863470468</v>
      </c>
      <c r="M99" s="20">
        <v>16.324810614846708</v>
      </c>
      <c r="N99" s="20">
        <v>16.339184888003409</v>
      </c>
      <c r="O99" s="20">
        <v>16.377131324275712</v>
      </c>
      <c r="P99" s="20">
        <v>16.010160567058488</v>
      </c>
      <c r="Q99" s="20">
        <v>15.966695405538232</v>
      </c>
    </row>
    <row r="100" spans="1:17" ht="11.45" customHeight="1" x14ac:dyDescent="0.25">
      <c r="A100" s="62" t="s">
        <v>58</v>
      </c>
      <c r="B100" s="20">
        <v>49.31792923133743</v>
      </c>
      <c r="C100" s="20">
        <v>49.072323215849039</v>
      </c>
      <c r="D100" s="20">
        <v>48.991237083839174</v>
      </c>
      <c r="E100" s="20">
        <v>48.863690764976134</v>
      </c>
      <c r="F100" s="20">
        <v>48.846017646935323</v>
      </c>
      <c r="G100" s="20">
        <v>48.827127526374831</v>
      </c>
      <c r="H100" s="20">
        <v>48.768606927997432</v>
      </c>
      <c r="I100" s="20">
        <v>48.660012450600263</v>
      </c>
      <c r="J100" s="20">
        <v>48.500856657776517</v>
      </c>
      <c r="K100" s="20">
        <v>48.39411634569047</v>
      </c>
      <c r="L100" s="20">
        <v>47.903735407419795</v>
      </c>
      <c r="M100" s="20">
        <v>47.729011978335357</v>
      </c>
      <c r="N100" s="20">
        <v>47.685535209119159</v>
      </c>
      <c r="O100" s="20">
        <v>47.533122191977682</v>
      </c>
      <c r="P100" s="20">
        <v>47.4266000968545</v>
      </c>
      <c r="Q100" s="20">
        <v>47.294146768178614</v>
      </c>
    </row>
    <row r="101" spans="1:17" ht="11.45" customHeight="1" x14ac:dyDescent="0.25">
      <c r="A101" s="62" t="s">
        <v>57</v>
      </c>
      <c r="B101" s="20" t="s">
        <v>181</v>
      </c>
      <c r="C101" s="20" t="s">
        <v>181</v>
      </c>
      <c r="D101" s="20" t="s">
        <v>181</v>
      </c>
      <c r="E101" s="20" t="s">
        <v>181</v>
      </c>
      <c r="F101" s="20" t="s">
        <v>181</v>
      </c>
      <c r="G101" s="20" t="s">
        <v>181</v>
      </c>
      <c r="H101" s="20" t="s">
        <v>181</v>
      </c>
      <c r="I101" s="20" t="s">
        <v>181</v>
      </c>
      <c r="J101" s="20" t="s">
        <v>181</v>
      </c>
      <c r="K101" s="20" t="s">
        <v>181</v>
      </c>
      <c r="L101" s="20" t="s">
        <v>181</v>
      </c>
      <c r="M101" s="20" t="s">
        <v>181</v>
      </c>
      <c r="N101" s="20" t="s">
        <v>181</v>
      </c>
      <c r="O101" s="20" t="s">
        <v>181</v>
      </c>
      <c r="P101" s="20" t="s">
        <v>181</v>
      </c>
      <c r="Q101" s="20" t="s">
        <v>181</v>
      </c>
    </row>
    <row r="102" spans="1:17" ht="11.45" customHeight="1" x14ac:dyDescent="0.25">
      <c r="A102" s="62" t="s">
        <v>56</v>
      </c>
      <c r="B102" s="20" t="s">
        <v>181</v>
      </c>
      <c r="C102" s="20" t="s">
        <v>181</v>
      </c>
      <c r="D102" s="20" t="s">
        <v>181</v>
      </c>
      <c r="E102" s="20" t="s">
        <v>181</v>
      </c>
      <c r="F102" s="20" t="s">
        <v>181</v>
      </c>
      <c r="G102" s="20" t="s">
        <v>181</v>
      </c>
      <c r="H102" s="20" t="s">
        <v>181</v>
      </c>
      <c r="I102" s="20" t="s">
        <v>181</v>
      </c>
      <c r="J102" s="20" t="s">
        <v>181</v>
      </c>
      <c r="K102" s="20" t="s">
        <v>181</v>
      </c>
      <c r="L102" s="20" t="s">
        <v>181</v>
      </c>
      <c r="M102" s="20" t="s">
        <v>181</v>
      </c>
      <c r="N102" s="20" t="s">
        <v>181</v>
      </c>
      <c r="O102" s="20" t="s">
        <v>181</v>
      </c>
      <c r="P102" s="20" t="s">
        <v>181</v>
      </c>
      <c r="Q102" s="20" t="s">
        <v>181</v>
      </c>
    </row>
    <row r="103" spans="1:17" ht="11.45" customHeight="1" x14ac:dyDescent="0.25">
      <c r="A103" s="62" t="s">
        <v>55</v>
      </c>
      <c r="B103" s="20" t="s">
        <v>181</v>
      </c>
      <c r="C103" s="20" t="s">
        <v>181</v>
      </c>
      <c r="D103" s="20" t="s">
        <v>181</v>
      </c>
      <c r="E103" s="20" t="s">
        <v>181</v>
      </c>
      <c r="F103" s="20" t="s">
        <v>181</v>
      </c>
      <c r="G103" s="20" t="s">
        <v>181</v>
      </c>
      <c r="H103" s="20" t="s">
        <v>181</v>
      </c>
      <c r="I103" s="20" t="s">
        <v>181</v>
      </c>
      <c r="J103" s="20">
        <v>29.388725232825539</v>
      </c>
      <c r="K103" s="20">
        <v>29.462197045907601</v>
      </c>
      <c r="L103" s="20">
        <v>29.53585253852237</v>
      </c>
      <c r="M103" s="20">
        <v>29.609692169868669</v>
      </c>
      <c r="N103" s="20">
        <v>29.683716400293342</v>
      </c>
      <c r="O103" s="20">
        <v>29.75792569129408</v>
      </c>
      <c r="P103" s="20">
        <v>29.832320505522311</v>
      </c>
      <c r="Q103" s="20">
        <v>28.649556857731294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7.1908741789588309</v>
      </c>
      <c r="C105" s="102">
        <v>7.1159466819397279</v>
      </c>
      <c r="D105" s="102">
        <v>7.0968791949935692</v>
      </c>
      <c r="E105" s="102">
        <v>7.0512445475993566</v>
      </c>
      <c r="F105" s="102">
        <v>7.0295475925522188</v>
      </c>
      <c r="G105" s="102">
        <v>7.0201760610649204</v>
      </c>
      <c r="H105" s="102">
        <v>6.983873109033798</v>
      </c>
      <c r="I105" s="102">
        <v>6.940814533825284</v>
      </c>
      <c r="J105" s="102">
        <v>6.8761803258707035</v>
      </c>
      <c r="K105" s="102">
        <v>6.8139478919123375</v>
      </c>
      <c r="L105" s="102">
        <v>6.7544724130229099</v>
      </c>
      <c r="M105" s="102">
        <v>6.6933131829093755</v>
      </c>
      <c r="N105" s="102">
        <v>6.6159268668686515</v>
      </c>
      <c r="O105" s="102">
        <v>6.5406944348313258</v>
      </c>
      <c r="P105" s="102">
        <v>6.4701256065281587</v>
      </c>
      <c r="Q105" s="102">
        <v>6.3827388320928762</v>
      </c>
    </row>
    <row r="106" spans="1:17" ht="11.45" customHeight="1" x14ac:dyDescent="0.25">
      <c r="A106" s="62" t="s">
        <v>59</v>
      </c>
      <c r="B106" s="70">
        <v>5.7999259058560577</v>
      </c>
      <c r="C106" s="70">
        <v>5.7601055203488922</v>
      </c>
      <c r="D106" s="70">
        <v>5.7190907820932351</v>
      </c>
      <c r="E106" s="70">
        <v>5.6813904732330585</v>
      </c>
      <c r="F106" s="70">
        <v>5.6376757304181391</v>
      </c>
      <c r="G106" s="70">
        <v>5.5105053532872148</v>
      </c>
      <c r="H106" s="70">
        <v>5.4444801703880978</v>
      </c>
      <c r="I106" s="70">
        <v>5.3048872785698853</v>
      </c>
      <c r="J106" s="70">
        <v>5.2126799582792822</v>
      </c>
      <c r="K106" s="70">
        <v>5.1624571870657139</v>
      </c>
      <c r="L106" s="70">
        <v>5.0967710613702204</v>
      </c>
      <c r="M106" s="70">
        <v>5.0835454360106294</v>
      </c>
      <c r="N106" s="70">
        <v>5.0734061032573443</v>
      </c>
      <c r="O106" s="70">
        <v>5.0770193184126926</v>
      </c>
      <c r="P106" s="70">
        <v>5.2115537338221412</v>
      </c>
      <c r="Q106" s="70">
        <v>5.2129892773790267</v>
      </c>
    </row>
    <row r="107" spans="1:17" ht="11.45" customHeight="1" x14ac:dyDescent="0.25">
      <c r="A107" s="62" t="s">
        <v>58</v>
      </c>
      <c r="B107" s="70">
        <v>7.3227926996745172</v>
      </c>
      <c r="C107" s="70">
        <v>7.2466563820668126</v>
      </c>
      <c r="D107" s="70">
        <v>7.2199695385547518</v>
      </c>
      <c r="E107" s="70">
        <v>7.183301240794016</v>
      </c>
      <c r="F107" s="70">
        <v>7.1494165750231682</v>
      </c>
      <c r="G107" s="70">
        <v>7.1144859563161447</v>
      </c>
      <c r="H107" s="70">
        <v>7.0800344050934569</v>
      </c>
      <c r="I107" s="70">
        <v>7.0349541917382039</v>
      </c>
      <c r="J107" s="70">
        <v>6.9763305424314614</v>
      </c>
      <c r="K107" s="70">
        <v>6.9130173900729917</v>
      </c>
      <c r="L107" s="70">
        <v>6.8494563608398611</v>
      </c>
      <c r="M107" s="70">
        <v>6.7838494022693467</v>
      </c>
      <c r="N107" s="70">
        <v>6.7020206195579881</v>
      </c>
      <c r="O107" s="70">
        <v>6.6226391795646657</v>
      </c>
      <c r="P107" s="70">
        <v>6.5396597153004725</v>
      </c>
      <c r="Q107" s="70">
        <v>6.4471931959722752</v>
      </c>
    </row>
    <row r="108" spans="1:17" ht="11.45" customHeight="1" x14ac:dyDescent="0.25">
      <c r="A108" s="62" t="s">
        <v>57</v>
      </c>
      <c r="B108" s="70" t="s">
        <v>181</v>
      </c>
      <c r="C108" s="70" t="s">
        <v>181</v>
      </c>
      <c r="D108" s="70" t="s">
        <v>181</v>
      </c>
      <c r="E108" s="70" t="s">
        <v>181</v>
      </c>
      <c r="F108" s="70" t="s">
        <v>181</v>
      </c>
      <c r="G108" s="70" t="s">
        <v>181</v>
      </c>
      <c r="H108" s="70" t="s">
        <v>181</v>
      </c>
      <c r="I108" s="70" t="s">
        <v>181</v>
      </c>
      <c r="J108" s="70" t="s">
        <v>181</v>
      </c>
      <c r="K108" s="70" t="s">
        <v>181</v>
      </c>
      <c r="L108" s="70" t="s">
        <v>181</v>
      </c>
      <c r="M108" s="70" t="s">
        <v>181</v>
      </c>
      <c r="N108" s="70" t="s">
        <v>181</v>
      </c>
      <c r="O108" s="70" t="s">
        <v>181</v>
      </c>
      <c r="P108" s="70" t="s">
        <v>181</v>
      </c>
      <c r="Q108" s="70" t="s">
        <v>181</v>
      </c>
    </row>
    <row r="109" spans="1:17" ht="11.45" customHeight="1" x14ac:dyDescent="0.25">
      <c r="A109" s="62" t="s">
        <v>56</v>
      </c>
      <c r="B109" s="70" t="s">
        <v>181</v>
      </c>
      <c r="C109" s="70" t="s">
        <v>181</v>
      </c>
      <c r="D109" s="70" t="s">
        <v>181</v>
      </c>
      <c r="E109" s="70" t="s">
        <v>181</v>
      </c>
      <c r="F109" s="70" t="s">
        <v>181</v>
      </c>
      <c r="G109" s="70" t="s">
        <v>181</v>
      </c>
      <c r="H109" s="70" t="s">
        <v>181</v>
      </c>
      <c r="I109" s="70" t="s">
        <v>181</v>
      </c>
      <c r="J109" s="70" t="s">
        <v>181</v>
      </c>
      <c r="K109" s="70" t="s">
        <v>181</v>
      </c>
      <c r="L109" s="70" t="s">
        <v>181</v>
      </c>
      <c r="M109" s="70" t="s">
        <v>181</v>
      </c>
      <c r="N109" s="70" t="s">
        <v>181</v>
      </c>
      <c r="O109" s="70" t="s">
        <v>181</v>
      </c>
      <c r="P109" s="70" t="s">
        <v>181</v>
      </c>
      <c r="Q109" s="70" t="s">
        <v>181</v>
      </c>
    </row>
    <row r="110" spans="1:17" ht="11.45" customHeight="1" x14ac:dyDescent="0.25">
      <c r="A110" s="62" t="s">
        <v>55</v>
      </c>
      <c r="B110" s="70" t="s">
        <v>181</v>
      </c>
      <c r="C110" s="70" t="s">
        <v>181</v>
      </c>
      <c r="D110" s="70" t="s">
        <v>181</v>
      </c>
      <c r="E110" s="70" t="s">
        <v>181</v>
      </c>
      <c r="F110" s="70" t="s">
        <v>181</v>
      </c>
      <c r="G110" s="70" t="s">
        <v>181</v>
      </c>
      <c r="H110" s="70" t="s">
        <v>181</v>
      </c>
      <c r="I110" s="70">
        <v>3.6430205343476105</v>
      </c>
      <c r="J110" s="70">
        <v>3.6369488334570312</v>
      </c>
      <c r="K110" s="70">
        <v>3.6460412055406732</v>
      </c>
      <c r="L110" s="70">
        <v>3.6070214577154958</v>
      </c>
      <c r="M110" s="70">
        <v>3.5966110077402171</v>
      </c>
      <c r="N110" s="70">
        <v>3.605602535259568</v>
      </c>
      <c r="O110" s="70">
        <v>3.6146165415977158</v>
      </c>
      <c r="P110" s="70">
        <v>3.6069329920602824</v>
      </c>
      <c r="Q110" s="70">
        <v>3.6159503245404339</v>
      </c>
    </row>
    <row r="111" spans="1:17" ht="11.45" customHeight="1" x14ac:dyDescent="0.25">
      <c r="A111" s="19" t="s">
        <v>24</v>
      </c>
      <c r="B111" s="21">
        <v>38.236545208842109</v>
      </c>
      <c r="C111" s="21">
        <v>37.901393716866323</v>
      </c>
      <c r="D111" s="21">
        <v>37.721724830718614</v>
      </c>
      <c r="E111" s="21">
        <v>37.636723427853944</v>
      </c>
      <c r="F111" s="21">
        <v>37.534052365145961</v>
      </c>
      <c r="G111" s="21">
        <v>37.271552582813229</v>
      </c>
      <c r="H111" s="21">
        <v>37.183991442503533</v>
      </c>
      <c r="I111" s="21">
        <v>36.764614766193816</v>
      </c>
      <c r="J111" s="21">
        <v>36.569995693968977</v>
      </c>
      <c r="K111" s="21">
        <v>36.545172253888389</v>
      </c>
      <c r="L111" s="21">
        <v>36.353557257886585</v>
      </c>
      <c r="M111" s="21">
        <v>36.306685618548805</v>
      </c>
      <c r="N111" s="21">
        <v>36.286063279114273</v>
      </c>
      <c r="O111" s="21">
        <v>36.146036921877418</v>
      </c>
      <c r="P111" s="21">
        <v>36.152585969167745</v>
      </c>
      <c r="Q111" s="21">
        <v>36.200778835696298</v>
      </c>
    </row>
    <row r="112" spans="1:17" ht="11.45" customHeight="1" x14ac:dyDescent="0.25">
      <c r="A112" s="17" t="s">
        <v>23</v>
      </c>
      <c r="B112" s="20">
        <v>38.236545208842109</v>
      </c>
      <c r="C112" s="20">
        <v>37.901393716866323</v>
      </c>
      <c r="D112" s="20">
        <v>37.721724830718614</v>
      </c>
      <c r="E112" s="20">
        <v>37.636723427853944</v>
      </c>
      <c r="F112" s="20">
        <v>37.534052365145961</v>
      </c>
      <c r="G112" s="20">
        <v>37.271552582813229</v>
      </c>
      <c r="H112" s="20">
        <v>37.183991442503533</v>
      </c>
      <c r="I112" s="20">
        <v>36.764614766193816</v>
      </c>
      <c r="J112" s="20">
        <v>36.569995693968977</v>
      </c>
      <c r="K112" s="20">
        <v>36.545172253888389</v>
      </c>
      <c r="L112" s="20">
        <v>36.353557257886585</v>
      </c>
      <c r="M112" s="20">
        <v>36.306685618548805</v>
      </c>
      <c r="N112" s="20">
        <v>36.286063279114273</v>
      </c>
      <c r="O112" s="20">
        <v>36.146036921877418</v>
      </c>
      <c r="P112" s="20">
        <v>36.152585969167745</v>
      </c>
      <c r="Q112" s="20">
        <v>36.200778835696298</v>
      </c>
    </row>
    <row r="113" spans="1:17" ht="11.45" customHeight="1" x14ac:dyDescent="0.25">
      <c r="A113" s="15" t="s">
        <v>22</v>
      </c>
      <c r="B113" s="69" t="s">
        <v>181</v>
      </c>
      <c r="C113" s="69" t="s">
        <v>181</v>
      </c>
      <c r="D113" s="69" t="s">
        <v>181</v>
      </c>
      <c r="E113" s="69" t="s">
        <v>181</v>
      </c>
      <c r="F113" s="69" t="s">
        <v>181</v>
      </c>
      <c r="G113" s="69" t="s">
        <v>181</v>
      </c>
      <c r="H113" s="69" t="s">
        <v>181</v>
      </c>
      <c r="I113" s="69" t="s">
        <v>181</v>
      </c>
      <c r="J113" s="69" t="s">
        <v>181</v>
      </c>
      <c r="K113" s="69" t="s">
        <v>181</v>
      </c>
      <c r="L113" s="69" t="s">
        <v>181</v>
      </c>
      <c r="M113" s="69" t="s">
        <v>181</v>
      </c>
      <c r="N113" s="69" t="s">
        <v>181</v>
      </c>
      <c r="O113" s="69" t="s">
        <v>181</v>
      </c>
      <c r="P113" s="69" t="s">
        <v>181</v>
      </c>
      <c r="Q113" s="69" t="s">
        <v>181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1.10000000000673</v>
      </c>
      <c r="C117" s="111">
        <f>IF(TrRoad_act!C86=0,"",TrRoad_ene!C62/TrRoad_tech!C90)</f>
        <v>1.1002408449342984</v>
      </c>
      <c r="D117" s="111">
        <f>IF(TrRoad_act!D86=0,"",TrRoad_ene!D62/TrRoad_tech!D90)</f>
        <v>1.1006972421608179</v>
      </c>
      <c r="E117" s="111">
        <f>IF(TrRoad_act!E86=0,"",TrRoad_ene!E62/TrRoad_tech!E90)</f>
        <v>1.1013114309644287</v>
      </c>
      <c r="F117" s="111">
        <f>IF(TrRoad_act!F86=0,"",TrRoad_ene!F62/TrRoad_tech!F90)</f>
        <v>1.1024978696920205</v>
      </c>
      <c r="G117" s="111">
        <f>IF(TrRoad_act!G86=0,"",TrRoad_ene!G62/TrRoad_tech!G90)</f>
        <v>1.1043867357783064</v>
      </c>
      <c r="H117" s="111">
        <f>IF(TrRoad_act!H86=0,"",TrRoad_ene!H62/TrRoad_tech!H90)</f>
        <v>1.1072741746397554</v>
      </c>
      <c r="I117" s="111">
        <f>IF(TrRoad_act!I86=0,"",TrRoad_ene!I62/TrRoad_tech!I90)</f>
        <v>1.1117286127535224</v>
      </c>
      <c r="J117" s="111">
        <f>IF(TrRoad_act!J86=0,"",TrRoad_ene!J62/TrRoad_tech!J90)</f>
        <v>1.1177028072493802</v>
      </c>
      <c r="K117" s="111">
        <f>IF(TrRoad_act!K86=0,"",TrRoad_ene!K62/TrRoad_tech!K90)</f>
        <v>1.1235986607545076</v>
      </c>
      <c r="L117" s="111">
        <f>IF(TrRoad_act!L86=0,"",TrRoad_ene!L62/TrRoad_tech!L90)</f>
        <v>1.1318198084897948</v>
      </c>
      <c r="M117" s="111">
        <f>IF(TrRoad_act!M86=0,"",TrRoad_ene!M62/TrRoad_tech!M90)</f>
        <v>1.139632636258034</v>
      </c>
      <c r="N117" s="111">
        <f>IF(TrRoad_act!N86=0,"",TrRoad_ene!N62/TrRoad_tech!N90)</f>
        <v>1.1444972676141196</v>
      </c>
      <c r="O117" s="111">
        <f>IF(TrRoad_act!O86=0,"",TrRoad_ene!O62/TrRoad_tech!O90)</f>
        <v>1.1518458389333597</v>
      </c>
      <c r="P117" s="111">
        <f>IF(TrRoad_act!P86=0,"",TrRoad_ene!P62/TrRoad_tech!P90)</f>
        <v>1.157678970075444</v>
      </c>
      <c r="Q117" s="111">
        <f>IF(TrRoad_act!Q86=0,"",TrRoad_ene!Q62/TrRoad_tech!Q90)</f>
        <v>1.1676498788415075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1.240792423584018</v>
      </c>
      <c r="C118" s="107">
        <f>IF(TrRoad_act!C87=0,"",TrRoad_ene!C63/TrRoad_tech!C91)</f>
        <v>1.2807980612130159</v>
      </c>
      <c r="D118" s="107">
        <f>IF(TrRoad_act!D87=0,"",TrRoad_ene!D63/TrRoad_tech!D91)</f>
        <v>1.2966465669175731</v>
      </c>
      <c r="E118" s="107">
        <f>IF(TrRoad_act!E87=0,"",TrRoad_ene!E63/TrRoad_tech!E91)</f>
        <v>1.3638410733438535</v>
      </c>
      <c r="F118" s="107">
        <f>IF(TrRoad_act!F87=0,"",TrRoad_ene!F63/TrRoad_tech!F91)</f>
        <v>1.4056265935062557</v>
      </c>
      <c r="G118" s="107">
        <f>IF(TrRoad_act!G87=0,"",TrRoad_ene!G63/TrRoad_tech!G91)</f>
        <v>1.4231455445140118</v>
      </c>
      <c r="H118" s="107">
        <f>IF(TrRoad_act!H87=0,"",TrRoad_ene!H63/TrRoad_tech!H91)</f>
        <v>1.4541862697792396</v>
      </c>
      <c r="I118" s="107">
        <f>IF(TrRoad_act!I87=0,"",TrRoad_ene!I63/TrRoad_tech!I91)</f>
        <v>1.4664385450028985</v>
      </c>
      <c r="J118" s="107">
        <f>IF(TrRoad_act!J87=0,"",TrRoad_ene!J63/TrRoad_tech!J91)</f>
        <v>1.4574962112095726</v>
      </c>
      <c r="K118" s="107">
        <f>IF(TrRoad_act!K87=0,"",TrRoad_ene!K63/TrRoad_tech!K91)</f>
        <v>1.4820521470359984</v>
      </c>
      <c r="L118" s="107">
        <f>IF(TrRoad_act!L87=0,"",TrRoad_ene!L63/TrRoad_tech!L91)</f>
        <v>1.495610689275803</v>
      </c>
      <c r="M118" s="107">
        <f>IF(TrRoad_act!M87=0,"",TrRoad_ene!M63/TrRoad_tech!M91)</f>
        <v>1.4724031724017184</v>
      </c>
      <c r="N118" s="107">
        <f>IF(TrRoad_act!N87=0,"",TrRoad_ene!N63/TrRoad_tech!N91)</f>
        <v>1.4355504393959402</v>
      </c>
      <c r="O118" s="107">
        <f>IF(TrRoad_act!O87=0,"",TrRoad_ene!O63/TrRoad_tech!O91)</f>
        <v>1.3687181197963163</v>
      </c>
      <c r="P118" s="107">
        <f>IF(TrRoad_act!P87=0,"",TrRoad_ene!P63/TrRoad_tech!P91)</f>
        <v>1.3489697434404146</v>
      </c>
      <c r="Q118" s="107">
        <f>IF(TrRoad_act!Q87=0,"",TrRoad_ene!Q63/TrRoad_tech!Q91)</f>
        <v>1.3688358777765597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1.2171573449627784</v>
      </c>
      <c r="C119" s="108">
        <f>IF(TrRoad_act!C88=0,"",TrRoad_ene!C64/TrRoad_tech!C92)</f>
        <v>1.2625356622412511</v>
      </c>
      <c r="D119" s="108">
        <f>IF(TrRoad_act!D88=0,"",TrRoad_ene!D64/TrRoad_tech!D92)</f>
        <v>1.2929158524855426</v>
      </c>
      <c r="E119" s="108">
        <f>IF(TrRoad_act!E88=0,"",TrRoad_ene!E64/TrRoad_tech!E92)</f>
        <v>1.3691333048364309</v>
      </c>
      <c r="F119" s="108">
        <f>IF(TrRoad_act!F88=0,"",TrRoad_ene!F64/TrRoad_tech!F92)</f>
        <v>1.3947584889231788</v>
      </c>
      <c r="G119" s="108">
        <f>IF(TrRoad_act!G88=0,"",TrRoad_ene!G64/TrRoad_tech!G92)</f>
        <v>1.4302011309000144</v>
      </c>
      <c r="H119" s="108">
        <f>IF(TrRoad_act!H88=0,"",TrRoad_ene!H64/TrRoad_tech!H92)</f>
        <v>1.4599432831314432</v>
      </c>
      <c r="I119" s="108">
        <f>IF(TrRoad_act!I88=0,"",TrRoad_ene!I64/TrRoad_tech!I92)</f>
        <v>1.4649224797520453</v>
      </c>
      <c r="J119" s="108">
        <f>IF(TrRoad_act!J88=0,"",TrRoad_ene!J64/TrRoad_tech!J92)</f>
        <v>1.4585611254216462</v>
      </c>
      <c r="K119" s="108">
        <f>IF(TrRoad_act!K88=0,"",TrRoad_ene!K64/TrRoad_tech!K92)</f>
        <v>1.4727502154771748</v>
      </c>
      <c r="L119" s="108">
        <f>IF(TrRoad_act!L88=0,"",TrRoad_ene!L64/TrRoad_tech!L92)</f>
        <v>1.483776054420727</v>
      </c>
      <c r="M119" s="108">
        <f>IF(TrRoad_act!M88=0,"",TrRoad_ene!M64/TrRoad_tech!M92)</f>
        <v>1.4593902193738266</v>
      </c>
      <c r="N119" s="108">
        <f>IF(TrRoad_act!N88=0,"",TrRoad_ene!N64/TrRoad_tech!N92)</f>
        <v>1.4323463450937171</v>
      </c>
      <c r="O119" s="108">
        <f>IF(TrRoad_act!O88=0,"",TrRoad_ene!O64/TrRoad_tech!O92)</f>
        <v>1.3568669660162249</v>
      </c>
      <c r="P119" s="108">
        <f>IF(TrRoad_act!P88=0,"",TrRoad_ene!P64/TrRoad_tech!P92)</f>
        <v>1.3348825824428217</v>
      </c>
      <c r="Q119" s="108">
        <f>IF(TrRoad_act!Q88=0,"",TrRoad_ene!Q64/TrRoad_tech!Q92)</f>
        <v>1.3477756532853171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1.3901637668607436</v>
      </c>
      <c r="C120" s="108">
        <f>IF(TrRoad_act!C89=0,"",TrRoad_ene!C65/TrRoad_tech!C93)</f>
        <v>1.3831890587299764</v>
      </c>
      <c r="D120" s="108">
        <f>IF(TrRoad_act!D89=0,"",TrRoad_ene!D65/TrRoad_tech!D93)</f>
        <v>1.3074781938379436</v>
      </c>
      <c r="E120" s="108">
        <f>IF(TrRoad_act!E89=0,"",TrRoad_ene!E65/TrRoad_tech!E93)</f>
        <v>1.3033893891309523</v>
      </c>
      <c r="F120" s="108">
        <f>IF(TrRoad_act!F89=0,"",TrRoad_ene!F65/TrRoad_tech!F93)</f>
        <v>1.4156055062639938</v>
      </c>
      <c r="G120" s="108">
        <f>IF(TrRoad_act!G89=0,"",TrRoad_ene!G65/TrRoad_tech!G93)</f>
        <v>1.2923884768150684</v>
      </c>
      <c r="H120" s="108">
        <f>IF(TrRoad_act!H89=0,"",TrRoad_ene!H65/TrRoad_tech!H93)</f>
        <v>1.3016776709488842</v>
      </c>
      <c r="I120" s="108">
        <f>IF(TrRoad_act!I89=0,"",TrRoad_ene!I65/TrRoad_tech!I93)</f>
        <v>1.3490369574340948</v>
      </c>
      <c r="J120" s="108">
        <f>IF(TrRoad_act!J89=0,"",TrRoad_ene!J65/TrRoad_tech!J93)</f>
        <v>1.3103358498648889</v>
      </c>
      <c r="K120" s="108">
        <f>IF(TrRoad_act!K89=0,"",TrRoad_ene!K65/TrRoad_tech!K93)</f>
        <v>1.4088430875393629</v>
      </c>
      <c r="L120" s="108">
        <f>IF(TrRoad_act!L89=0,"",TrRoad_ene!L65/TrRoad_tech!L93)</f>
        <v>1.4291439444520064</v>
      </c>
      <c r="M120" s="108">
        <f>IF(TrRoad_act!M89=0,"",TrRoad_ene!M65/TrRoad_tech!M93)</f>
        <v>1.4018165299168033</v>
      </c>
      <c r="N120" s="108">
        <f>IF(TrRoad_act!N89=0,"",TrRoad_ene!N65/TrRoad_tech!N93)</f>
        <v>1.2630319777235912</v>
      </c>
      <c r="O120" s="108">
        <f>IF(TrRoad_act!O89=0,"",TrRoad_ene!O65/TrRoad_tech!O93)</f>
        <v>1.2524222027115277</v>
      </c>
      <c r="P120" s="108">
        <f>IF(TrRoad_act!P89=0,"",TrRoad_ene!P65/TrRoad_tech!P93)</f>
        <v>1.2373840551857516</v>
      </c>
      <c r="Q120" s="108">
        <f>IF(TrRoad_act!Q89=0,"",TrRoad_ene!Q65/TrRoad_tech!Q93)</f>
        <v>1.297792627565737</v>
      </c>
    </row>
    <row r="121" spans="1:17" ht="11.45" customHeight="1" x14ac:dyDescent="0.25">
      <c r="A121" s="62" t="s">
        <v>57</v>
      </c>
      <c r="B121" s="108" t="str">
        <f>IF(TrRoad_act!B90=0,"",TrRoad_ene!B66/TrRoad_tech!B94)</f>
        <v/>
      </c>
      <c r="C121" s="108" t="str">
        <f>IF(TrRoad_act!C90=0,"",TrRoad_ene!C66/TrRoad_tech!C94)</f>
        <v/>
      </c>
      <c r="D121" s="108" t="str">
        <f>IF(TrRoad_act!D90=0,"",TrRoad_ene!D66/TrRoad_tech!D94)</f>
        <v/>
      </c>
      <c r="E121" s="108" t="str">
        <f>IF(TrRoad_act!E90=0,"",TrRoad_ene!E66/TrRoad_tech!E94)</f>
        <v/>
      </c>
      <c r="F121" s="108" t="str">
        <f>IF(TrRoad_act!F90=0,"",TrRoad_ene!F66/TrRoad_tech!F94)</f>
        <v/>
      </c>
      <c r="G121" s="108" t="str">
        <f>IF(TrRoad_act!G90=0,"",TrRoad_ene!G66/TrRoad_tech!G94)</f>
        <v/>
      </c>
      <c r="H121" s="108" t="str">
        <f>IF(TrRoad_act!H90=0,"",TrRoad_ene!H66/TrRoad_tech!H94)</f>
        <v/>
      </c>
      <c r="I121" s="108" t="str">
        <f>IF(TrRoad_act!I90=0,"",TrRoad_ene!I66/TrRoad_tech!I94)</f>
        <v/>
      </c>
      <c r="J121" s="108" t="str">
        <f>IF(TrRoad_act!J90=0,"",TrRoad_ene!J66/TrRoad_tech!J94)</f>
        <v/>
      </c>
      <c r="K121" s="108" t="str">
        <f>IF(TrRoad_act!K90=0,"",TrRoad_ene!K66/TrRoad_tech!K94)</f>
        <v/>
      </c>
      <c r="L121" s="108" t="str">
        <f>IF(TrRoad_act!L90=0,"",TrRoad_ene!L66/TrRoad_tech!L94)</f>
        <v/>
      </c>
      <c r="M121" s="108" t="str">
        <f>IF(TrRoad_act!M90=0,"",TrRoad_ene!M66/TrRoad_tech!M94)</f>
        <v/>
      </c>
      <c r="N121" s="108" t="str">
        <f>IF(TrRoad_act!N90=0,"",TrRoad_ene!N66/TrRoad_tech!N94)</f>
        <v/>
      </c>
      <c r="O121" s="108" t="str">
        <f>IF(TrRoad_act!O90=0,"",TrRoad_ene!O66/TrRoad_tech!O94)</f>
        <v/>
      </c>
      <c r="P121" s="108" t="str">
        <f>IF(TrRoad_act!P90=0,"",TrRoad_ene!P66/TrRoad_tech!P94)</f>
        <v/>
      </c>
      <c r="Q121" s="108" t="str">
        <f>IF(TrRoad_act!Q90=0,"",TrRoad_ene!Q66/TrRoad_tech!Q94)</f>
        <v/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 t="str">
        <f>IF(TrRoad_act!D91=0,"",TrRoad_ene!D67/TrRoad_tech!D95)</f>
        <v/>
      </c>
      <c r="E122" s="108" t="str">
        <f>IF(TrRoad_act!E91=0,"",TrRoad_ene!E67/TrRoad_tech!E95)</f>
        <v/>
      </c>
      <c r="F122" s="108" t="str">
        <f>IF(TrRoad_act!F91=0,"",TrRoad_ene!F67/TrRoad_tech!F95)</f>
        <v/>
      </c>
      <c r="G122" s="108" t="str">
        <f>IF(TrRoad_act!G91=0,"",TrRoad_ene!G67/TrRoad_tech!G95)</f>
        <v/>
      </c>
      <c r="H122" s="108" t="str">
        <f>IF(TrRoad_act!H91=0,"",TrRoad_ene!H67/TrRoad_tech!H95)</f>
        <v/>
      </c>
      <c r="I122" s="108" t="str">
        <f>IF(TrRoad_act!I91=0,"",TrRoad_ene!I67/TrRoad_tech!I95)</f>
        <v/>
      </c>
      <c r="J122" s="108" t="str">
        <f>IF(TrRoad_act!J91=0,"",TrRoad_ene!J67/TrRoad_tech!J95)</f>
        <v/>
      </c>
      <c r="K122" s="108" t="str">
        <f>IF(TrRoad_act!K91=0,"",TrRoad_ene!K67/TrRoad_tech!K95)</f>
        <v/>
      </c>
      <c r="L122" s="108" t="str">
        <f>IF(TrRoad_act!L91=0,"",TrRoad_ene!L67/TrRoad_tech!L95)</f>
        <v/>
      </c>
      <c r="M122" s="108" t="str">
        <f>IF(TrRoad_act!M91=0,"",TrRoad_ene!M67/TrRoad_tech!M95)</f>
        <v/>
      </c>
      <c r="N122" s="108" t="str">
        <f>IF(TrRoad_act!N91=0,"",TrRoad_ene!N67/TrRoad_tech!N95)</f>
        <v/>
      </c>
      <c r="O122" s="108" t="str">
        <f>IF(TrRoad_act!O91=0,"",TrRoad_ene!O67/TrRoad_tech!O95)</f>
        <v/>
      </c>
      <c r="P122" s="108" t="str">
        <f>IF(TrRoad_act!P91=0,"",TrRoad_ene!P67/TrRoad_tech!P95)</f>
        <v/>
      </c>
      <c r="Q122" s="108" t="str">
        <f>IF(TrRoad_act!Q91=0,"",TrRoad_ene!Q67/TrRoad_tech!Q95)</f>
        <v/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 t="str">
        <f>IF(TrRoad_act!N92=0,"",TrRoad_ene!N68/TrRoad_tech!N96)</f>
        <v/>
      </c>
      <c r="O123" s="108" t="str">
        <f>IF(TrRoad_act!O92=0,"",TrRoad_ene!O68/TrRoad_tech!O96)</f>
        <v/>
      </c>
      <c r="P123" s="108">
        <f>IF(TrRoad_act!P92=0,"",TrRoad_ene!P68/TrRoad_tech!P96)</f>
        <v>1.3123477731560678</v>
      </c>
      <c r="Q123" s="108">
        <f>IF(TrRoad_act!Q92=0,"",TrRoad_ene!Q68/TrRoad_tech!Q96)</f>
        <v>1.3182431693247838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 t="str">
        <f>IF(TrRoad_act!J93=0,"",TrRoad_ene!J69/TrRoad_tech!J97)</f>
        <v/>
      </c>
      <c r="K124" s="108" t="str">
        <f>IF(TrRoad_act!K93=0,"",TrRoad_ene!K69/TrRoad_tech!K97)</f>
        <v/>
      </c>
      <c r="L124" s="108" t="str">
        <f>IF(TrRoad_act!L93=0,"",TrRoad_ene!L69/TrRoad_tech!L97)</f>
        <v/>
      </c>
      <c r="M124" s="108" t="str">
        <f>IF(TrRoad_act!M93=0,"",TrRoad_ene!M69/TrRoad_tech!M97)</f>
        <v/>
      </c>
      <c r="N124" s="108" t="str">
        <f>IF(TrRoad_act!N93=0,"",TrRoad_ene!N69/TrRoad_tech!N97)</f>
        <v/>
      </c>
      <c r="O124" s="108">
        <f>IF(TrRoad_act!O93=0,"",TrRoad_ene!O69/TrRoad_tech!O97)</f>
        <v>1.2560000000062246</v>
      </c>
      <c r="P124" s="108">
        <f>IF(TrRoad_act!P93=0,"",TrRoad_ene!P69/TrRoad_tech!P97)</f>
        <v>1.2687356783983355</v>
      </c>
      <c r="Q124" s="108">
        <f>IF(TrRoad_act!Q93=0,"",TrRoad_ene!Q69/TrRoad_tech!Q97)</f>
        <v>1.2814047572403082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1.4416150213092331</v>
      </c>
      <c r="C125" s="107">
        <f>IF(TrRoad_act!C94=0,"",TrRoad_ene!C70/TrRoad_tech!C98)</f>
        <v>1.4334972523482894</v>
      </c>
      <c r="D125" s="107">
        <f>IF(TrRoad_act!D94=0,"",TrRoad_ene!D70/TrRoad_tech!D98)</f>
        <v>1.3503943610123885</v>
      </c>
      <c r="E125" s="107">
        <f>IF(TrRoad_act!E94=0,"",TrRoad_ene!E70/TrRoad_tech!E98)</f>
        <v>1.34320963035226</v>
      </c>
      <c r="F125" s="107">
        <f>IF(TrRoad_act!F94=0,"",TrRoad_ene!F70/TrRoad_tech!F98)</f>
        <v>1.4717771936607156</v>
      </c>
      <c r="G125" s="107">
        <f>IF(TrRoad_act!G94=0,"",TrRoad_ene!G70/TrRoad_tech!G98)</f>
        <v>1.3300243126142146</v>
      </c>
      <c r="H125" s="107">
        <f>IF(TrRoad_act!H94=0,"",TrRoad_ene!H70/TrRoad_tech!H98)</f>
        <v>1.3422736258308894</v>
      </c>
      <c r="I125" s="107">
        <f>IF(TrRoad_act!I94=0,"",TrRoad_ene!I70/TrRoad_tech!I98)</f>
        <v>1.3899328943444997</v>
      </c>
      <c r="J125" s="107">
        <f>IF(TrRoad_act!J94=0,"",TrRoad_ene!J70/TrRoad_tech!J98)</f>
        <v>1.3392878628456453</v>
      </c>
      <c r="K125" s="107">
        <f>IF(TrRoad_act!K94=0,"",TrRoad_ene!K70/TrRoad_tech!K98)</f>
        <v>1.4426440506173497</v>
      </c>
      <c r="L125" s="107">
        <f>IF(TrRoad_act!L94=0,"",TrRoad_ene!L70/TrRoad_tech!L98)</f>
        <v>1.4584374754262861</v>
      </c>
      <c r="M125" s="107">
        <f>IF(TrRoad_act!M94=0,"",TrRoad_ene!M70/TrRoad_tech!M98)</f>
        <v>1.4259386478468121</v>
      </c>
      <c r="N125" s="107">
        <f>IF(TrRoad_act!N94=0,"",TrRoad_ene!N70/TrRoad_tech!N98)</f>
        <v>1.2678075472448918</v>
      </c>
      <c r="O125" s="107">
        <f>IF(TrRoad_act!O94=0,"",TrRoad_ene!O70/TrRoad_tech!O98)</f>
        <v>1.1757869546621054</v>
      </c>
      <c r="P125" s="107">
        <f>IF(TrRoad_act!P94=0,"",TrRoad_ene!P70/TrRoad_tech!P98)</f>
        <v>1.150084853516</v>
      </c>
      <c r="Q125" s="107">
        <f>IF(TrRoad_act!Q94=0,"",TrRoad_ene!Q70/TrRoad_tech!Q98)</f>
        <v>1.2105065556508219</v>
      </c>
    </row>
    <row r="126" spans="1:17" ht="11.45" customHeight="1" x14ac:dyDescent="0.25">
      <c r="A126" s="62" t="s">
        <v>59</v>
      </c>
      <c r="B126" s="106">
        <f>IF(TrRoad_act!B95=0,"",TrRoad_ene!B71/TrRoad_tech!B99)</f>
        <v>1.1908512477533391</v>
      </c>
      <c r="C126" s="106">
        <f>IF(TrRoad_act!C95=0,"",TrRoad_ene!C71/TrRoad_tech!C99)</f>
        <v>1.2260878016148633</v>
      </c>
      <c r="D126" s="106">
        <f>IF(TrRoad_act!D95=0,"",TrRoad_ene!D71/TrRoad_tech!D99)</f>
        <v>1.249500131091126</v>
      </c>
      <c r="E126" s="106">
        <f>IF(TrRoad_act!E95=0,"",TrRoad_ene!E71/TrRoad_tech!E99)</f>
        <v>1.308285988607411</v>
      </c>
      <c r="F126" s="106">
        <f>IF(TrRoad_act!F95=0,"",TrRoad_ene!F71/TrRoad_tech!F99)</f>
        <v>1.3275140222279358</v>
      </c>
      <c r="G126" s="106">
        <f>IF(TrRoad_act!G95=0,"",TrRoad_ene!G71/TrRoad_tech!G99)</f>
        <v>1.3539762890203482</v>
      </c>
      <c r="H126" s="106">
        <f>IF(TrRoad_act!H95=0,"",TrRoad_ene!H71/TrRoad_tech!H99)</f>
        <v>1.3758659571915801</v>
      </c>
      <c r="I126" s="106">
        <f>IF(TrRoad_act!I95=0,"",TrRoad_ene!I71/TrRoad_tech!I99)</f>
        <v>1.3770170352165636</v>
      </c>
      <c r="J126" s="106">
        <f>IF(TrRoad_act!J95=0,"",TrRoad_ene!J71/TrRoad_tech!J99)</f>
        <v>1.3688024958026146</v>
      </c>
      <c r="K126" s="106">
        <f>IF(TrRoad_act!K95=0,"",TrRoad_ene!K71/TrRoad_tech!K99)</f>
        <v>1.3749241963856103</v>
      </c>
      <c r="L126" s="106">
        <f>IF(TrRoad_act!L95=0,"",TrRoad_ene!L71/TrRoad_tech!L99)</f>
        <v>1.3805808654800733</v>
      </c>
      <c r="M126" s="106">
        <f>IF(TrRoad_act!M95=0,"",TrRoad_ene!M71/TrRoad_tech!M99)</f>
        <v>1.3586723458619749</v>
      </c>
      <c r="N126" s="106">
        <f>IF(TrRoad_act!N95=0,"",TrRoad_ene!N71/TrRoad_tech!N99)</f>
        <v>1.334940060239399</v>
      </c>
      <c r="O126" s="106">
        <f>IF(TrRoad_act!O95=0,"",TrRoad_ene!O71/TrRoad_tech!O99)</f>
        <v>1.2744149553279007</v>
      </c>
      <c r="P126" s="106">
        <f>IF(TrRoad_act!P95=0,"",TrRoad_ene!P71/TrRoad_tech!P99)</f>
        <v>1.2603650490892715</v>
      </c>
      <c r="Q126" s="106">
        <f>IF(TrRoad_act!Q95=0,"",TrRoad_ene!Q71/TrRoad_tech!Q99)</f>
        <v>1.2682198921694732</v>
      </c>
    </row>
    <row r="127" spans="1:17" ht="11.45" customHeight="1" x14ac:dyDescent="0.25">
      <c r="A127" s="62" t="s">
        <v>58</v>
      </c>
      <c r="B127" s="106">
        <f>IF(TrRoad_act!B96=0,"",TrRoad_ene!B72/TrRoad_tech!B100)</f>
        <v>1.426083497188771</v>
      </c>
      <c r="C127" s="106">
        <f>IF(TrRoad_act!C96=0,"",TrRoad_ene!C72/TrRoad_tech!C100)</f>
        <v>1.4176391998279927</v>
      </c>
      <c r="D127" s="106">
        <f>IF(TrRoad_act!D96=0,"",TrRoad_ene!D72/TrRoad_tech!D100)</f>
        <v>1.3340169732934022</v>
      </c>
      <c r="E127" s="106">
        <f>IF(TrRoad_act!E96=0,"",TrRoad_ene!E72/TrRoad_tech!E100)</f>
        <v>1.3282900750149844</v>
      </c>
      <c r="F127" s="106">
        <f>IF(TrRoad_act!F96=0,"",TrRoad_ene!F72/TrRoad_tech!F100)</f>
        <v>1.4566272166915077</v>
      </c>
      <c r="G127" s="106">
        <f>IF(TrRoad_act!G96=0,"",TrRoad_ene!G72/TrRoad_tech!G100)</f>
        <v>1.3148479411529164</v>
      </c>
      <c r="H127" s="106">
        <f>IF(TrRoad_act!H96=0,"",TrRoad_ene!H72/TrRoad_tech!H100)</f>
        <v>1.3263209405894714</v>
      </c>
      <c r="I127" s="106">
        <f>IF(TrRoad_act!I96=0,"",TrRoad_ene!I72/TrRoad_tech!I100)</f>
        <v>1.3747058522755851</v>
      </c>
      <c r="J127" s="106">
        <f>IF(TrRoad_act!J96=0,"",TrRoad_ene!J72/TrRoad_tech!J100)</f>
        <v>1.3250903408951027</v>
      </c>
      <c r="K127" s="106">
        <f>IF(TrRoad_act!K96=0,"",TrRoad_ene!K72/TrRoad_tech!K100)</f>
        <v>1.4305223134045939</v>
      </c>
      <c r="L127" s="106">
        <f>IF(TrRoad_act!L96=0,"",TrRoad_ene!L72/TrRoad_tech!L100)</f>
        <v>1.446003482678311</v>
      </c>
      <c r="M127" s="106">
        <f>IF(TrRoad_act!M96=0,"",TrRoad_ene!M72/TrRoad_tech!M100)</f>
        <v>1.4137644191853449</v>
      </c>
      <c r="N127" s="106">
        <f>IF(TrRoad_act!N96=0,"",TrRoad_ene!N72/TrRoad_tech!N100)</f>
        <v>1.2560521066176964</v>
      </c>
      <c r="O127" s="106">
        <f>IF(TrRoad_act!O96=0,"",TrRoad_ene!O72/TrRoad_tech!O100)</f>
        <v>1.1645354309716298</v>
      </c>
      <c r="P127" s="106">
        <f>IF(TrRoad_act!P96=0,"",TrRoad_ene!P72/TrRoad_tech!P100)</f>
        <v>1.1460640000374256</v>
      </c>
      <c r="Q127" s="106">
        <f>IF(TrRoad_act!Q96=0,"",TrRoad_ene!Q72/TrRoad_tech!Q100)</f>
        <v>1.2069415787281847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 t="str">
        <f>IF(TrRoad_act!C97=0,"",TrRoad_ene!C73/TrRoad_tech!C101)</f>
        <v/>
      </c>
      <c r="D128" s="106" t="str">
        <f>IF(TrRoad_act!D97=0,"",TrRoad_ene!D73/TrRoad_tech!D101)</f>
        <v/>
      </c>
      <c r="E128" s="106" t="str">
        <f>IF(TrRoad_act!E97=0,"",TrRoad_ene!E73/TrRoad_tech!E101)</f>
        <v/>
      </c>
      <c r="F128" s="106" t="str">
        <f>IF(TrRoad_act!F97=0,"",TrRoad_ene!F73/TrRoad_tech!F101)</f>
        <v/>
      </c>
      <c r="G128" s="106" t="str">
        <f>IF(TrRoad_act!G97=0,"",TrRoad_ene!G73/TrRoad_tech!G101)</f>
        <v/>
      </c>
      <c r="H128" s="106" t="str">
        <f>IF(TrRoad_act!H97=0,"",TrRoad_ene!H73/TrRoad_tech!H101)</f>
        <v/>
      </c>
      <c r="I128" s="106" t="str">
        <f>IF(TrRoad_act!I97=0,"",TrRoad_ene!I73/TrRoad_tech!I101)</f>
        <v/>
      </c>
      <c r="J128" s="106" t="str">
        <f>IF(TrRoad_act!J97=0,"",TrRoad_ene!J73/TrRoad_tech!J101)</f>
        <v/>
      </c>
      <c r="K128" s="106" t="str">
        <f>IF(TrRoad_act!K97=0,"",TrRoad_ene!K73/TrRoad_tech!K101)</f>
        <v/>
      </c>
      <c r="L128" s="106" t="str">
        <f>IF(TrRoad_act!L97=0,"",TrRoad_ene!L73/TrRoad_tech!L101)</f>
        <v/>
      </c>
      <c r="M128" s="106" t="str">
        <f>IF(TrRoad_act!M97=0,"",TrRoad_ene!M73/TrRoad_tech!M101)</f>
        <v/>
      </c>
      <c r="N128" s="106" t="str">
        <f>IF(TrRoad_act!N97=0,"",TrRoad_ene!N73/TrRoad_tech!N101)</f>
        <v/>
      </c>
      <c r="O128" s="106" t="str">
        <f>IF(TrRoad_act!O97=0,"",TrRoad_ene!O73/TrRoad_tech!O101)</f>
        <v/>
      </c>
      <c r="P128" s="106" t="str">
        <f>IF(TrRoad_act!P97=0,"",TrRoad_ene!P73/TrRoad_tech!P101)</f>
        <v/>
      </c>
      <c r="Q128" s="106" t="str">
        <f>IF(TrRoad_act!Q97=0,"",TrRoad_ene!Q73/TrRoad_tech!Q101)</f>
        <v/>
      </c>
    </row>
    <row r="129" spans="1:17" ht="11.45" customHeight="1" x14ac:dyDescent="0.25">
      <c r="A129" s="62" t="s">
        <v>56</v>
      </c>
      <c r="B129" s="106" t="str">
        <f>IF(TrRoad_act!B98=0,"",TrRoad_ene!B74/TrRoad_tech!B102)</f>
        <v/>
      </c>
      <c r="C129" s="106" t="str">
        <f>IF(TrRoad_act!C98=0,"",TrRoad_ene!C74/TrRoad_tech!C102)</f>
        <v/>
      </c>
      <c r="D129" s="106" t="str">
        <f>IF(TrRoad_act!D98=0,"",TrRoad_ene!D74/TrRoad_tech!D102)</f>
        <v/>
      </c>
      <c r="E129" s="106" t="str">
        <f>IF(TrRoad_act!E98=0,"",TrRoad_ene!E74/TrRoad_tech!E102)</f>
        <v/>
      </c>
      <c r="F129" s="106" t="str">
        <f>IF(TrRoad_act!F98=0,"",TrRoad_ene!F74/TrRoad_tech!F102)</f>
        <v/>
      </c>
      <c r="G129" s="106" t="str">
        <f>IF(TrRoad_act!G98=0,"",TrRoad_ene!G74/TrRoad_tech!G102)</f>
        <v/>
      </c>
      <c r="H129" s="106" t="str">
        <f>IF(TrRoad_act!H98=0,"",TrRoad_ene!H74/TrRoad_tech!H102)</f>
        <v/>
      </c>
      <c r="I129" s="106" t="str">
        <f>IF(TrRoad_act!I98=0,"",TrRoad_ene!I74/TrRoad_tech!I102)</f>
        <v/>
      </c>
      <c r="J129" s="106" t="str">
        <f>IF(TrRoad_act!J98=0,"",TrRoad_ene!J74/TrRoad_tech!J102)</f>
        <v/>
      </c>
      <c r="K129" s="106" t="str">
        <f>IF(TrRoad_act!K98=0,"",TrRoad_ene!K74/TrRoad_tech!K102)</f>
        <v/>
      </c>
      <c r="L129" s="106" t="str">
        <f>IF(TrRoad_act!L98=0,"",TrRoad_ene!L74/TrRoad_tech!L102)</f>
        <v/>
      </c>
      <c r="M129" s="106" t="str">
        <f>IF(TrRoad_act!M98=0,"",TrRoad_ene!M74/TrRoad_tech!M102)</f>
        <v/>
      </c>
      <c r="N129" s="106" t="str">
        <f>IF(TrRoad_act!N98=0,"",TrRoad_ene!N74/TrRoad_tech!N102)</f>
        <v/>
      </c>
      <c r="O129" s="106" t="str">
        <f>IF(TrRoad_act!O98=0,"",TrRoad_ene!O74/TrRoad_tech!O102)</f>
        <v/>
      </c>
      <c r="P129" s="106" t="str">
        <f>IF(TrRoad_act!P98=0,"",TrRoad_ene!P74/TrRoad_tech!P102)</f>
        <v/>
      </c>
      <c r="Q129" s="106" t="str">
        <f>IF(TrRoad_act!Q98=0,"",TrRoad_ene!Q74/TrRoad_tech!Q102)</f>
        <v/>
      </c>
    </row>
    <row r="130" spans="1:17" ht="11.45" customHeight="1" x14ac:dyDescent="0.25">
      <c r="A130" s="62" t="s">
        <v>55</v>
      </c>
      <c r="B130" s="106" t="str">
        <f>IF(TrRoad_act!B99=0,"",TrRoad_ene!B75/TrRoad_tech!B103)</f>
        <v/>
      </c>
      <c r="C130" s="106" t="str">
        <f>IF(TrRoad_act!C99=0,"",TrRoad_ene!C75/TrRoad_tech!C103)</f>
        <v/>
      </c>
      <c r="D130" s="106" t="str">
        <f>IF(TrRoad_act!D99=0,"",TrRoad_ene!D75/TrRoad_tech!D103)</f>
        <v/>
      </c>
      <c r="E130" s="106" t="str">
        <f>IF(TrRoad_act!E99=0,"",TrRoad_ene!E75/TrRoad_tech!E103)</f>
        <v/>
      </c>
      <c r="F130" s="106" t="str">
        <f>IF(TrRoad_act!F99=0,"",TrRoad_ene!F75/TrRoad_tech!F103)</f>
        <v/>
      </c>
      <c r="G130" s="106" t="str">
        <f>IF(TrRoad_act!G99=0,"",TrRoad_ene!G75/TrRoad_tech!G103)</f>
        <v/>
      </c>
      <c r="H130" s="106" t="str">
        <f>IF(TrRoad_act!H99=0,"",TrRoad_ene!H75/TrRoad_tech!H103)</f>
        <v/>
      </c>
      <c r="I130" s="106" t="str">
        <f>IF(TrRoad_act!I99=0,"",TrRoad_ene!I75/TrRoad_tech!I103)</f>
        <v/>
      </c>
      <c r="J130" s="106">
        <f>IF(TrRoad_act!J99=0,"",TrRoad_ene!J75/TrRoad_tech!J103)</f>
        <v>1.1346666666802321</v>
      </c>
      <c r="K130" s="106">
        <f>IF(TrRoad_act!K99=0,"",TrRoad_ene!K75/TrRoad_tech!K103)</f>
        <v>1.1346666666802321</v>
      </c>
      <c r="L130" s="106">
        <f>IF(TrRoad_act!L99=0,"",TrRoad_ene!L75/TrRoad_tech!L103)</f>
        <v>1.1346666666802323</v>
      </c>
      <c r="M130" s="106">
        <f>IF(TrRoad_act!M99=0,"",TrRoad_ene!M75/TrRoad_tech!M103)</f>
        <v>1.1346666666802319</v>
      </c>
      <c r="N130" s="106">
        <f>IF(TrRoad_act!N99=0,"",TrRoad_ene!N75/TrRoad_tech!N103)</f>
        <v>1.1346666666802319</v>
      </c>
      <c r="O130" s="106">
        <f>IF(TrRoad_act!O99=0,"",TrRoad_ene!O75/TrRoad_tech!O103)</f>
        <v>1.1346666666802319</v>
      </c>
      <c r="P130" s="106">
        <f>IF(TrRoad_act!P99=0,"",TrRoad_ene!P75/TrRoad_tech!P103)</f>
        <v>1.1346666666802321</v>
      </c>
      <c r="Q130" s="106">
        <f>IF(TrRoad_act!Q99=0,"",TrRoad_ene!Q75/TrRoad_tech!Q103)</f>
        <v>1.1658996898107052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1.4521962346344608</v>
      </c>
      <c r="C132" s="109">
        <f>IF(TrRoad_act!C101=0,"",TrRoad_ene!C77/TrRoad_tech!C105)</f>
        <v>1.4454886632055644</v>
      </c>
      <c r="D132" s="109">
        <f>IF(TrRoad_act!D101=0,"",TrRoad_ene!D77/TrRoad_tech!D105)</f>
        <v>1.3595720987106164</v>
      </c>
      <c r="E132" s="109">
        <f>IF(TrRoad_act!E101=0,"",TrRoad_ene!E77/TrRoad_tech!E105)</f>
        <v>1.3575236185205313</v>
      </c>
      <c r="F132" s="109">
        <f>IF(TrRoad_act!F101=0,"",TrRoad_ene!F77/TrRoad_tech!F105)</f>
        <v>1.4931664530463504</v>
      </c>
      <c r="G132" s="109">
        <f>IF(TrRoad_act!G101=0,"",TrRoad_ene!G77/TrRoad_tech!G105)</f>
        <v>1.3435967880754334</v>
      </c>
      <c r="H132" s="109">
        <f>IF(TrRoad_act!H101=0,"",TrRoad_ene!H77/TrRoad_tech!H105)</f>
        <v>1.3570413638558556</v>
      </c>
      <c r="I132" s="109">
        <f>IF(TrRoad_act!I101=0,"",TrRoad_ene!I77/TrRoad_tech!I105)</f>
        <v>1.4090781570831621</v>
      </c>
      <c r="J132" s="109">
        <f>IF(TrRoad_act!J101=0,"",TrRoad_ene!J77/TrRoad_tech!J105)</f>
        <v>1.3570307412580742</v>
      </c>
      <c r="K132" s="109">
        <f>IF(TrRoad_act!K101=0,"",TrRoad_ene!K77/TrRoad_tech!K105)</f>
        <v>1.4717037085283438</v>
      </c>
      <c r="L132" s="109">
        <f>IF(TrRoad_act!L101=0,"",TrRoad_ene!L77/TrRoad_tech!L105)</f>
        <v>1.4877006121752729</v>
      </c>
      <c r="M132" s="109">
        <f>IF(TrRoad_act!M101=0,"",TrRoad_ene!M77/TrRoad_tech!M105)</f>
        <v>1.4543485108106011</v>
      </c>
      <c r="N132" s="109">
        <f>IF(TrRoad_act!N101=0,"",TrRoad_ene!N77/TrRoad_tech!N105)</f>
        <v>1.2869198666319397</v>
      </c>
      <c r="O132" s="109">
        <f>IF(TrRoad_act!O101=0,"",TrRoad_ene!O77/TrRoad_tech!O105)</f>
        <v>1.1896168849497684</v>
      </c>
      <c r="P132" s="109">
        <f>IF(TrRoad_act!P101=0,"",TrRoad_ene!P77/TrRoad_tech!P105)</f>
        <v>1.1718895014990127</v>
      </c>
      <c r="Q132" s="109">
        <f>IF(TrRoad_act!Q101=0,"",TrRoad_ene!Q77/TrRoad_tech!Q105)</f>
        <v>1.2411014165258401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1.2135640596810682</v>
      </c>
      <c r="C133" s="108">
        <f>IF(TrRoad_act!C102=0,"",TrRoad_ene!C78/TrRoad_tech!C106)</f>
        <v>1.2578584444490448</v>
      </c>
      <c r="D133" s="108">
        <f>IF(TrRoad_act!D102=0,"",TrRoad_ene!D78/TrRoad_tech!D106)</f>
        <v>1.2877499087813564</v>
      </c>
      <c r="E133" s="108">
        <f>IF(TrRoad_act!E102=0,"",TrRoad_ene!E78/TrRoad_tech!E106)</f>
        <v>1.3623496211605457</v>
      </c>
      <c r="F133" s="108">
        <f>IF(TrRoad_act!F102=0,"",TrRoad_ene!F78/TrRoad_tech!F106)</f>
        <v>1.387815551656951</v>
      </c>
      <c r="G133" s="108">
        <f>IF(TrRoad_act!G102=0,"",TrRoad_ene!G78/TrRoad_tech!G106)</f>
        <v>1.4247292193436487</v>
      </c>
      <c r="H133" s="108">
        <f>IF(TrRoad_act!H102=0,"",TrRoad_ene!H78/TrRoad_tech!H106)</f>
        <v>1.4555821929991324</v>
      </c>
      <c r="I133" s="108">
        <f>IF(TrRoad_act!I102=0,"",TrRoad_ene!I78/TrRoad_tech!I106)</f>
        <v>1.4657511031300339</v>
      </c>
      <c r="J133" s="108">
        <f>IF(TrRoad_act!J102=0,"",TrRoad_ene!J78/TrRoad_tech!J106)</f>
        <v>1.4641457114871337</v>
      </c>
      <c r="K133" s="108">
        <f>IF(TrRoad_act!K102=0,"",TrRoad_ene!K78/TrRoad_tech!K106)</f>
        <v>1.4771790024556684</v>
      </c>
      <c r="L133" s="108">
        <f>IF(TrRoad_act!L102=0,"",TrRoad_ene!L78/TrRoad_tech!L106)</f>
        <v>1.4892461749971233</v>
      </c>
      <c r="M133" s="108">
        <f>IF(TrRoad_act!M102=0,"",TrRoad_ene!M78/TrRoad_tech!M106)</f>
        <v>1.4646776571251356</v>
      </c>
      <c r="N133" s="108">
        <f>IF(TrRoad_act!N102=0,"",TrRoad_ene!N78/TrRoad_tech!N106)</f>
        <v>1.4368144871760309</v>
      </c>
      <c r="O133" s="108">
        <f>IF(TrRoad_act!O102=0,"",TrRoad_ene!O78/TrRoad_tech!O106)</f>
        <v>1.3600369414861853</v>
      </c>
      <c r="P133" s="108">
        <f>IF(TrRoad_act!P102=0,"",TrRoad_ene!P78/TrRoad_tech!P106)</f>
        <v>1.3666148658573727</v>
      </c>
      <c r="Q133" s="108">
        <f>IF(TrRoad_act!Q102=0,"",TrRoad_ene!Q78/TrRoad_tech!Q106)</f>
        <v>1.3775882930610071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1.4586918468975723</v>
      </c>
      <c r="C134" s="108">
        <f>IF(TrRoad_act!C103=0,"",TrRoad_ene!C79/TrRoad_tech!C107)</f>
        <v>1.4493793667423698</v>
      </c>
      <c r="D134" s="108">
        <f>IF(TrRoad_act!D103=0,"",TrRoad_ene!D79/TrRoad_tech!D107)</f>
        <v>1.3573277204835601</v>
      </c>
      <c r="E134" s="108">
        <f>IF(TrRoad_act!E103=0,"",TrRoad_ene!E79/TrRoad_tech!E107)</f>
        <v>1.3507808487692892</v>
      </c>
      <c r="F134" s="108">
        <f>IF(TrRoad_act!F103=0,"",TrRoad_ene!F79/TrRoad_tech!F107)</f>
        <v>1.491975525725503</v>
      </c>
      <c r="G134" s="108">
        <f>IF(TrRoad_act!G103=0,"",TrRoad_ene!G79/TrRoad_tech!G107)</f>
        <v>1.336071253003394</v>
      </c>
      <c r="H134" s="108">
        <f>IF(TrRoad_act!H103=0,"",TrRoad_ene!H79/TrRoad_tech!H107)</f>
        <v>1.3487565137081658</v>
      </c>
      <c r="I134" s="108">
        <f>IF(TrRoad_act!I103=0,"",TrRoad_ene!I79/TrRoad_tech!I107)</f>
        <v>1.4023671453442481</v>
      </c>
      <c r="J134" s="108">
        <f>IF(TrRoad_act!J103=0,"",TrRoad_ene!J79/TrRoad_tech!J107)</f>
        <v>1.3484107804022225</v>
      </c>
      <c r="K134" s="108">
        <f>IF(TrRoad_act!K103=0,"",TrRoad_ene!K79/TrRoad_tech!K107)</f>
        <v>1.4660527991096297</v>
      </c>
      <c r="L134" s="108">
        <f>IF(TrRoad_act!L103=0,"",TrRoad_ene!L79/TrRoad_tech!L107)</f>
        <v>1.4823006885775147</v>
      </c>
      <c r="M134" s="108">
        <f>IF(TrRoad_act!M103=0,"",TrRoad_ene!M79/TrRoad_tech!M107)</f>
        <v>1.4489909590280816</v>
      </c>
      <c r="N134" s="108">
        <f>IF(TrRoad_act!N103=0,"",TrRoad_ene!N79/TrRoad_tech!N107)</f>
        <v>1.2779475779467568</v>
      </c>
      <c r="O134" s="108">
        <f>IF(TrRoad_act!O103=0,"",TrRoad_ene!O79/TrRoad_tech!O107)</f>
        <v>1.1803899399450049</v>
      </c>
      <c r="P134" s="108">
        <f>IF(TrRoad_act!P103=0,"",TrRoad_ene!P79/TrRoad_tech!P107)</f>
        <v>1.1623185367161424</v>
      </c>
      <c r="Q134" s="108">
        <f>IF(TrRoad_act!Q103=0,"",TrRoad_ene!Q79/TrRoad_tech!Q107)</f>
        <v>1.2333879389163225</v>
      </c>
    </row>
    <row r="135" spans="1:17" ht="11.45" customHeight="1" x14ac:dyDescent="0.25">
      <c r="A135" s="62" t="s">
        <v>57</v>
      </c>
      <c r="B135" s="108" t="str">
        <f>IF(TrRoad_act!B104=0,"",TrRoad_ene!B80/TrRoad_tech!B108)</f>
        <v/>
      </c>
      <c r="C135" s="108" t="str">
        <f>IF(TrRoad_act!C104=0,"",TrRoad_ene!C80/TrRoad_tech!C108)</f>
        <v/>
      </c>
      <c r="D135" s="108" t="str">
        <f>IF(TrRoad_act!D104=0,"",TrRoad_ene!D80/TrRoad_tech!D108)</f>
        <v/>
      </c>
      <c r="E135" s="108" t="str">
        <f>IF(TrRoad_act!E104=0,"",TrRoad_ene!E80/TrRoad_tech!E108)</f>
        <v/>
      </c>
      <c r="F135" s="108" t="str">
        <f>IF(TrRoad_act!F104=0,"",TrRoad_ene!F80/TrRoad_tech!F108)</f>
        <v/>
      </c>
      <c r="G135" s="108" t="str">
        <f>IF(TrRoad_act!G104=0,"",TrRoad_ene!G80/TrRoad_tech!G108)</f>
        <v/>
      </c>
      <c r="H135" s="108" t="str">
        <f>IF(TrRoad_act!H104=0,"",TrRoad_ene!H80/TrRoad_tech!H108)</f>
        <v/>
      </c>
      <c r="I135" s="108" t="str">
        <f>IF(TrRoad_act!I104=0,"",TrRoad_ene!I80/TrRoad_tech!I108)</f>
        <v/>
      </c>
      <c r="J135" s="108" t="str">
        <f>IF(TrRoad_act!J104=0,"",TrRoad_ene!J80/TrRoad_tech!J108)</f>
        <v/>
      </c>
      <c r="K135" s="108" t="str">
        <f>IF(TrRoad_act!K104=0,"",TrRoad_ene!K80/TrRoad_tech!K108)</f>
        <v/>
      </c>
      <c r="L135" s="108" t="str">
        <f>IF(TrRoad_act!L104=0,"",TrRoad_ene!L80/TrRoad_tech!L108)</f>
        <v/>
      </c>
      <c r="M135" s="108" t="str">
        <f>IF(TrRoad_act!M104=0,"",TrRoad_ene!M80/TrRoad_tech!M108)</f>
        <v/>
      </c>
      <c r="N135" s="108" t="str">
        <f>IF(TrRoad_act!N104=0,"",TrRoad_ene!N80/TrRoad_tech!N108)</f>
        <v/>
      </c>
      <c r="O135" s="108" t="str">
        <f>IF(TrRoad_act!O104=0,"",TrRoad_ene!O80/TrRoad_tech!O108)</f>
        <v/>
      </c>
      <c r="P135" s="108" t="str">
        <f>IF(TrRoad_act!P104=0,"",TrRoad_ene!P80/TrRoad_tech!P108)</f>
        <v/>
      </c>
      <c r="Q135" s="108" t="str">
        <f>IF(TrRoad_act!Q104=0,"",TrRoad_ene!Q80/TrRoad_tech!Q108)</f>
        <v/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 t="str">
        <f>IF(TrRoad_act!C105=0,"",TrRoad_ene!C81/TrRoad_tech!C109)</f>
        <v/>
      </c>
      <c r="D136" s="108" t="str">
        <f>IF(TrRoad_act!D105=0,"",TrRoad_ene!D81/TrRoad_tech!D109)</f>
        <v/>
      </c>
      <c r="E136" s="108" t="str">
        <f>IF(TrRoad_act!E105=0,"",TrRoad_ene!E81/TrRoad_tech!E109)</f>
        <v/>
      </c>
      <c r="F136" s="108" t="str">
        <f>IF(TrRoad_act!F105=0,"",TrRoad_ene!F81/TrRoad_tech!F109)</f>
        <v/>
      </c>
      <c r="G136" s="108" t="str">
        <f>IF(TrRoad_act!G105=0,"",TrRoad_ene!G81/TrRoad_tech!G109)</f>
        <v/>
      </c>
      <c r="H136" s="108" t="str">
        <f>IF(TrRoad_act!H105=0,"",TrRoad_ene!H81/TrRoad_tech!H109)</f>
        <v/>
      </c>
      <c r="I136" s="108" t="str">
        <f>IF(TrRoad_act!I105=0,"",TrRoad_ene!I81/TrRoad_tech!I109)</f>
        <v/>
      </c>
      <c r="J136" s="108" t="str">
        <f>IF(TrRoad_act!J105=0,"",TrRoad_ene!J81/TrRoad_tech!J109)</f>
        <v/>
      </c>
      <c r="K136" s="108" t="str">
        <f>IF(TrRoad_act!K105=0,"",TrRoad_ene!K81/TrRoad_tech!K109)</f>
        <v/>
      </c>
      <c r="L136" s="108" t="str">
        <f>IF(TrRoad_act!L105=0,"",TrRoad_ene!L81/TrRoad_tech!L109)</f>
        <v/>
      </c>
      <c r="M136" s="108" t="str">
        <f>IF(TrRoad_act!M105=0,"",TrRoad_ene!M81/TrRoad_tech!M109)</f>
        <v/>
      </c>
      <c r="N136" s="108" t="str">
        <f>IF(TrRoad_act!N105=0,"",TrRoad_ene!N81/TrRoad_tech!N109)</f>
        <v/>
      </c>
      <c r="O136" s="108" t="str">
        <f>IF(TrRoad_act!O105=0,"",TrRoad_ene!O81/TrRoad_tech!O109)</f>
        <v/>
      </c>
      <c r="P136" s="108" t="str">
        <f>IF(TrRoad_act!P105=0,"",TrRoad_ene!P81/TrRoad_tech!P109)</f>
        <v/>
      </c>
      <c r="Q136" s="108" t="str">
        <f>IF(TrRoad_act!Q105=0,"",TrRoad_ene!Q81/TrRoad_tech!Q109)</f>
        <v/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 t="str">
        <f>IF(TrRoad_act!E106=0,"",TrRoad_ene!E82/TrRoad_tech!E110)</f>
        <v/>
      </c>
      <c r="F137" s="108" t="str">
        <f>IF(TrRoad_act!F106=0,"",TrRoad_ene!F82/TrRoad_tech!F110)</f>
        <v/>
      </c>
      <c r="G137" s="108" t="str">
        <f>IF(TrRoad_act!G106=0,"",TrRoad_ene!G82/TrRoad_tech!G110)</f>
        <v/>
      </c>
      <c r="H137" s="108" t="str">
        <f>IF(TrRoad_act!H106=0,"",TrRoad_ene!H82/TrRoad_tech!H110)</f>
        <v/>
      </c>
      <c r="I137" s="108">
        <f>IF(TrRoad_act!I106=0,"",TrRoad_ene!I82/TrRoad_tech!I110)</f>
        <v>1.1560000000067703</v>
      </c>
      <c r="J137" s="108">
        <f>IF(TrRoad_act!J106=0,"",TrRoad_ene!J82/TrRoad_tech!J110)</f>
        <v>1.1604073455825756</v>
      </c>
      <c r="K137" s="108">
        <f>IF(TrRoad_act!K106=0,"",TrRoad_ene!K82/TrRoad_tech!K110)</f>
        <v>1.1604073455825759</v>
      </c>
      <c r="L137" s="108">
        <f>IF(TrRoad_act!L106=0,"",TrRoad_ene!L82/TrRoad_tech!L110)</f>
        <v>1.1759273945698332</v>
      </c>
      <c r="M137" s="108">
        <f>IF(TrRoad_act!M106=0,"",TrRoad_ene!M82/TrRoad_tech!M110)</f>
        <v>1.1826419971597348</v>
      </c>
      <c r="N137" s="108">
        <f>IF(TrRoad_act!N106=0,"",TrRoad_ene!N82/TrRoad_tech!N110)</f>
        <v>1.1826419971597344</v>
      </c>
      <c r="O137" s="108">
        <f>IF(TrRoad_act!O106=0,"",TrRoad_ene!O82/TrRoad_tech!O110)</f>
        <v>1.1826419971597348</v>
      </c>
      <c r="P137" s="108">
        <f>IF(TrRoad_act!P106=0,"",TrRoad_ene!P82/TrRoad_tech!P110)</f>
        <v>1.1881185967198806</v>
      </c>
      <c r="Q137" s="108">
        <f>IF(TrRoad_act!Q106=0,"",TrRoad_ene!Q82/TrRoad_tech!Q110)</f>
        <v>1.18811859671988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1.3901637668690765</v>
      </c>
      <c r="C138" s="107">
        <f>IF(TrRoad_act!C107=0,"",TrRoad_ene!C83/TrRoad_tech!C111)</f>
        <v>1.3832816601309976</v>
      </c>
      <c r="D138" s="107">
        <f>IF(TrRoad_act!D107=0,"",TrRoad_ene!D83/TrRoad_tech!D111)</f>
        <v>1.3078861418554479</v>
      </c>
      <c r="E138" s="107">
        <f>IF(TrRoad_act!E107=0,"",TrRoad_ene!E83/TrRoad_tech!E111)</f>
        <v>1.3041886908174398</v>
      </c>
      <c r="F138" s="107">
        <f>IF(TrRoad_act!F107=0,"",TrRoad_ene!F83/TrRoad_tech!F111)</f>
        <v>1.4172013309547207</v>
      </c>
      <c r="G138" s="107">
        <f>IF(TrRoad_act!G107=0,"",TrRoad_ene!G83/TrRoad_tech!G111)</f>
        <v>1.296774118861812</v>
      </c>
      <c r="H138" s="107">
        <f>IF(TrRoad_act!H107=0,"",TrRoad_ene!H83/TrRoad_tech!H111)</f>
        <v>1.306790236076965</v>
      </c>
      <c r="I138" s="107">
        <f>IF(TrRoad_act!I107=0,"",TrRoad_ene!I83/TrRoad_tech!I111)</f>
        <v>1.3551028842372457</v>
      </c>
      <c r="J138" s="107">
        <f>IF(TrRoad_act!J107=0,"",TrRoad_ene!J83/TrRoad_tech!J111)</f>
        <v>1.3140192661500285</v>
      </c>
      <c r="K138" s="107">
        <f>IF(TrRoad_act!K107=0,"",TrRoad_ene!K83/TrRoad_tech!K111)</f>
        <v>1.4083684026669243</v>
      </c>
      <c r="L138" s="107">
        <f>IF(TrRoad_act!L107=0,"",TrRoad_ene!L83/TrRoad_tech!L111)</f>
        <v>1.4252930453769093</v>
      </c>
      <c r="M138" s="107">
        <f>IF(TrRoad_act!M107=0,"",TrRoad_ene!M83/TrRoad_tech!M111)</f>
        <v>1.3946464078023084</v>
      </c>
      <c r="N138" s="107">
        <f>IF(TrRoad_act!N107=0,"",TrRoad_ene!N83/TrRoad_tech!N111)</f>
        <v>1.253355736684467</v>
      </c>
      <c r="O138" s="107">
        <f>IF(TrRoad_act!O107=0,"",TrRoad_ene!O83/TrRoad_tech!O111)</f>
        <v>1.0976975110065235</v>
      </c>
      <c r="P138" s="107">
        <f>IF(TrRoad_act!P107=0,"",TrRoad_ene!P83/TrRoad_tech!P111)</f>
        <v>1.0753367178914255</v>
      </c>
      <c r="Q138" s="107">
        <f>IF(TrRoad_act!Q107=0,"",TrRoad_ene!Q83/TrRoad_tech!Q111)</f>
        <v>1.120020779929203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1.3901637668690765</v>
      </c>
      <c r="C139" s="106">
        <f>IF(TrRoad_act!C108=0,"",TrRoad_ene!C84/TrRoad_tech!C112)</f>
        <v>1.3832816601309976</v>
      </c>
      <c r="D139" s="106">
        <f>IF(TrRoad_act!D108=0,"",TrRoad_ene!D84/TrRoad_tech!D112)</f>
        <v>1.3078861418554479</v>
      </c>
      <c r="E139" s="106">
        <f>IF(TrRoad_act!E108=0,"",TrRoad_ene!E84/TrRoad_tech!E112)</f>
        <v>1.3041886908174398</v>
      </c>
      <c r="F139" s="106">
        <f>IF(TrRoad_act!F108=0,"",TrRoad_ene!F84/TrRoad_tech!F112)</f>
        <v>1.4172013309547207</v>
      </c>
      <c r="G139" s="106">
        <f>IF(TrRoad_act!G108=0,"",TrRoad_ene!G84/TrRoad_tech!G112)</f>
        <v>1.296774118861812</v>
      </c>
      <c r="H139" s="106">
        <f>IF(TrRoad_act!H108=0,"",TrRoad_ene!H84/TrRoad_tech!H112)</f>
        <v>1.306790236076965</v>
      </c>
      <c r="I139" s="106">
        <f>IF(TrRoad_act!I108=0,"",TrRoad_ene!I84/TrRoad_tech!I112)</f>
        <v>1.3551028842372457</v>
      </c>
      <c r="J139" s="106">
        <f>IF(TrRoad_act!J108=0,"",TrRoad_ene!J84/TrRoad_tech!J112)</f>
        <v>1.3140192661500285</v>
      </c>
      <c r="K139" s="106">
        <f>IF(TrRoad_act!K108=0,"",TrRoad_ene!K84/TrRoad_tech!K112)</f>
        <v>1.4083684026669243</v>
      </c>
      <c r="L139" s="106">
        <f>IF(TrRoad_act!L108=0,"",TrRoad_ene!L84/TrRoad_tech!L112)</f>
        <v>1.4252930453769093</v>
      </c>
      <c r="M139" s="106">
        <f>IF(TrRoad_act!M108=0,"",TrRoad_ene!M84/TrRoad_tech!M112)</f>
        <v>1.3946464078023084</v>
      </c>
      <c r="N139" s="106">
        <f>IF(TrRoad_act!N108=0,"",TrRoad_ene!N84/TrRoad_tech!N112)</f>
        <v>1.253355736684467</v>
      </c>
      <c r="O139" s="106">
        <f>IF(TrRoad_act!O108=0,"",TrRoad_ene!O84/TrRoad_tech!O112)</f>
        <v>1.0976975110065235</v>
      </c>
      <c r="P139" s="106">
        <f>IF(TrRoad_act!P108=0,"",TrRoad_ene!P84/TrRoad_tech!P112)</f>
        <v>1.0753367178914255</v>
      </c>
      <c r="Q139" s="106">
        <f>IF(TrRoad_act!Q108=0,"",TrRoad_ene!Q84/TrRoad_tech!Q112)</f>
        <v>1.120020779929203</v>
      </c>
    </row>
    <row r="140" spans="1:17" ht="11.45" customHeight="1" x14ac:dyDescent="0.25">
      <c r="A140" s="15" t="s">
        <v>22</v>
      </c>
      <c r="B140" s="105" t="str">
        <f>IF(TrRoad_act!B109=0,"",TrRoad_ene!B85/TrRoad_tech!B113)</f>
        <v/>
      </c>
      <c r="C140" s="105" t="str">
        <f>IF(TrRoad_act!C109=0,"",TrRoad_ene!C85/TrRoad_tech!C113)</f>
        <v/>
      </c>
      <c r="D140" s="105" t="str">
        <f>IF(TrRoad_act!D109=0,"",TrRoad_ene!D85/TrRoad_tech!D113)</f>
        <v/>
      </c>
      <c r="E140" s="105" t="str">
        <f>IF(TrRoad_act!E109=0,"",TrRoad_ene!E85/TrRoad_tech!E113)</f>
        <v/>
      </c>
      <c r="F140" s="105" t="str">
        <f>IF(TrRoad_act!F109=0,"",TrRoad_ene!F85/TrRoad_tech!F113)</f>
        <v/>
      </c>
      <c r="G140" s="105" t="str">
        <f>IF(TrRoad_act!G109=0,"",TrRoad_ene!G85/TrRoad_tech!G113)</f>
        <v/>
      </c>
      <c r="H140" s="105" t="str">
        <f>IF(TrRoad_act!H109=0,"",TrRoad_ene!H85/TrRoad_tech!H113)</f>
        <v/>
      </c>
      <c r="I140" s="105" t="str">
        <f>IF(TrRoad_act!I109=0,"",TrRoad_ene!I85/TrRoad_tech!I113)</f>
        <v/>
      </c>
      <c r="J140" s="105" t="str">
        <f>IF(TrRoad_act!J109=0,"",TrRoad_ene!J85/TrRoad_tech!J113)</f>
        <v/>
      </c>
      <c r="K140" s="105" t="str">
        <f>IF(TrRoad_act!K109=0,"",TrRoad_ene!K85/TrRoad_tech!K113)</f>
        <v/>
      </c>
      <c r="L140" s="105" t="str">
        <f>IF(TrRoad_act!L109=0,"",TrRoad_ene!L85/TrRoad_tech!L113)</f>
        <v/>
      </c>
      <c r="M140" s="105" t="str">
        <f>IF(TrRoad_act!M109=0,"",TrRoad_ene!M85/TrRoad_tech!M113)</f>
        <v/>
      </c>
      <c r="N140" s="105" t="str">
        <f>IF(TrRoad_act!N109=0,"",TrRoad_ene!N85/TrRoad_tech!N113)</f>
        <v/>
      </c>
      <c r="O140" s="105" t="str">
        <f>IF(TrRoad_act!O109=0,"",TrRoad_ene!O85/TrRoad_tech!O113)</f>
        <v/>
      </c>
      <c r="P140" s="105" t="str">
        <f>IF(TrRoad_act!P109=0,"",TrRoad_ene!P85/TrRoad_tech!P113)</f>
        <v/>
      </c>
      <c r="Q140" s="105" t="str">
        <f>IF(TrRoad_act!Q109=0,"",TrRoad_ene!Q85/TrRoad_tech!Q113)</f>
        <v/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3.5696486780685728</v>
      </c>
      <c r="C144" s="22">
        <v>3.5599039382106836</v>
      </c>
      <c r="D144" s="22">
        <v>3.5491076462526139</v>
      </c>
      <c r="E144" s="22">
        <v>3.5267561247531609</v>
      </c>
      <c r="F144" s="22">
        <v>3.524312460479385</v>
      </c>
      <c r="G144" s="22">
        <v>3.5004130298924578</v>
      </c>
      <c r="H144" s="22">
        <v>3.4647566361170736</v>
      </c>
      <c r="I144" s="22">
        <v>3.4391580064946785</v>
      </c>
      <c r="J144" s="22">
        <v>3.3535914410951762</v>
      </c>
      <c r="K144" s="22">
        <v>3.2586838098110218</v>
      </c>
      <c r="L144" s="22">
        <v>3.1983261332334108</v>
      </c>
      <c r="M144" s="22">
        <v>3.09894577985493</v>
      </c>
      <c r="N144" s="22">
        <v>2.9823353730485871</v>
      </c>
      <c r="O144" s="22">
        <v>2.8830092768846383</v>
      </c>
      <c r="P144" s="22">
        <v>2.6887244148760456</v>
      </c>
      <c r="Q144" s="22">
        <v>2.5667579142601542</v>
      </c>
    </row>
    <row r="145" spans="1:17" ht="11.45" customHeight="1" x14ac:dyDescent="0.25">
      <c r="A145" s="19" t="s">
        <v>29</v>
      </c>
      <c r="B145" s="21">
        <v>5.9028487700672194</v>
      </c>
      <c r="C145" s="21">
        <v>5.8884628988472967</v>
      </c>
      <c r="D145" s="21">
        <v>5.8880156269092145</v>
      </c>
      <c r="E145" s="21">
        <v>5.8645717308715604</v>
      </c>
      <c r="F145" s="21">
        <v>5.8662741943542001</v>
      </c>
      <c r="G145" s="21">
        <v>5.8251884848657287</v>
      </c>
      <c r="H145" s="21">
        <v>5.767434917997873</v>
      </c>
      <c r="I145" s="21">
        <v>5.7182389932072066</v>
      </c>
      <c r="J145" s="21">
        <v>5.57009957698323</v>
      </c>
      <c r="K145" s="21">
        <v>5.4180185206608797</v>
      </c>
      <c r="L145" s="21">
        <v>5.3129688993325415</v>
      </c>
      <c r="M145" s="21">
        <v>5.1320579982785404</v>
      </c>
      <c r="N145" s="21">
        <v>4.9340616909982815</v>
      </c>
      <c r="O145" s="21">
        <v>4.74527001898241</v>
      </c>
      <c r="P145" s="21">
        <v>4.3772514256092672</v>
      </c>
      <c r="Q145" s="21">
        <v>4.2308399297281909</v>
      </c>
    </row>
    <row r="146" spans="1:17" ht="11.45" customHeight="1" x14ac:dyDescent="0.25">
      <c r="A146" s="62" t="s">
        <v>59</v>
      </c>
      <c r="B146" s="70">
        <v>5.9494144634476207</v>
      </c>
      <c r="C146" s="70">
        <v>5.9331732303511391</v>
      </c>
      <c r="D146" s="70">
        <v>5.9151794104210236</v>
      </c>
      <c r="E146" s="70">
        <v>5.877926874588602</v>
      </c>
      <c r="F146" s="70">
        <v>5.8738541007989751</v>
      </c>
      <c r="G146" s="70">
        <v>5.8340217164874302</v>
      </c>
      <c r="H146" s="70">
        <v>5.7745943935284565</v>
      </c>
      <c r="I146" s="70">
        <v>5.7319300108244642</v>
      </c>
      <c r="J146" s="70">
        <v>5.5893190684919603</v>
      </c>
      <c r="K146" s="70">
        <v>5.4311396830183689</v>
      </c>
      <c r="L146" s="70">
        <v>5.3305435553890526</v>
      </c>
      <c r="M146" s="70">
        <v>5.1649096330915505</v>
      </c>
      <c r="N146" s="70">
        <v>4.9705589550809792</v>
      </c>
      <c r="O146" s="70">
        <v>4.8050154614743983</v>
      </c>
      <c r="P146" s="70">
        <v>4.4817801577140468</v>
      </c>
      <c r="Q146" s="70">
        <v>4.2779298571002924</v>
      </c>
    </row>
    <row r="147" spans="1:17" ht="11.45" customHeight="1" x14ac:dyDescent="0.25">
      <c r="A147" s="62" t="s">
        <v>58</v>
      </c>
      <c r="B147" s="70">
        <v>5.5765697651116577</v>
      </c>
      <c r="C147" s="70">
        <v>5.5751841432807199</v>
      </c>
      <c r="D147" s="70">
        <v>5.5736449672597983</v>
      </c>
      <c r="E147" s="70">
        <v>5.5799868441297091</v>
      </c>
      <c r="F147" s="70">
        <v>5.5615249106186919</v>
      </c>
      <c r="G147" s="70">
        <v>5.5698035678401618</v>
      </c>
      <c r="H147" s="70">
        <v>5.5876033725077834</v>
      </c>
      <c r="I147" s="70">
        <v>5.5617683104193469</v>
      </c>
      <c r="J147" s="70">
        <v>5.433408810547717</v>
      </c>
      <c r="K147" s="70">
        <v>5.3245082460652107</v>
      </c>
      <c r="L147" s="70">
        <v>5.2202448960276735</v>
      </c>
      <c r="M147" s="70">
        <v>4.9183450238368849</v>
      </c>
      <c r="N147" s="70">
        <v>4.7309894212705572</v>
      </c>
      <c r="O147" s="70">
        <v>4.453761298778101</v>
      </c>
      <c r="P147" s="70">
        <v>4.2149110735271131</v>
      </c>
      <c r="Q147" s="70">
        <v>4.1672541654251516</v>
      </c>
    </row>
    <row r="148" spans="1:17" ht="11.45" customHeight="1" x14ac:dyDescent="0.25">
      <c r="A148" s="62" t="s">
        <v>57</v>
      </c>
      <c r="B148" s="70">
        <v>0</v>
      </c>
      <c r="C148" s="70">
        <v>0</v>
      </c>
      <c r="D148" s="70">
        <v>0</v>
      </c>
      <c r="E148" s="70">
        <v>0</v>
      </c>
      <c r="F148" s="70">
        <v>0</v>
      </c>
      <c r="G148" s="70">
        <v>0</v>
      </c>
      <c r="H148" s="70">
        <v>0</v>
      </c>
      <c r="I148" s="70">
        <v>0</v>
      </c>
      <c r="J148" s="70">
        <v>0</v>
      </c>
      <c r="K148" s="70">
        <v>0</v>
      </c>
      <c r="L148" s="70">
        <v>0</v>
      </c>
      <c r="M148" s="70">
        <v>0</v>
      </c>
      <c r="N148" s="70">
        <v>0</v>
      </c>
      <c r="O148" s="70">
        <v>0</v>
      </c>
      <c r="P148" s="70">
        <v>0</v>
      </c>
      <c r="Q148" s="70">
        <v>0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0</v>
      </c>
      <c r="M149" s="70">
        <v>0</v>
      </c>
      <c r="N149" s="70">
        <v>0</v>
      </c>
      <c r="O149" s="70">
        <v>0</v>
      </c>
      <c r="P149" s="70">
        <v>0</v>
      </c>
      <c r="Q149" s="70">
        <v>0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0</v>
      </c>
      <c r="P150" s="70">
        <v>2.8206537706864103</v>
      </c>
      <c r="Q150" s="70">
        <v>0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0</v>
      </c>
      <c r="N151" s="70">
        <v>0</v>
      </c>
      <c r="O151" s="70">
        <v>2.2865543446323326</v>
      </c>
      <c r="P151" s="70">
        <v>2.2636888011860092</v>
      </c>
      <c r="Q151" s="70">
        <v>2.2410519131741493</v>
      </c>
    </row>
    <row r="152" spans="1:17" ht="11.45" customHeight="1" x14ac:dyDescent="0.25">
      <c r="A152" s="19" t="s">
        <v>28</v>
      </c>
      <c r="B152" s="21">
        <v>46.969456410797548</v>
      </c>
      <c r="C152" s="21">
        <v>46.937331653615139</v>
      </c>
      <c r="D152" s="21">
        <v>46.901663247623354</v>
      </c>
      <c r="E152" s="21">
        <v>46.730096967190484</v>
      </c>
      <c r="F152" s="21">
        <v>46.819352815590392</v>
      </c>
      <c r="G152" s="21">
        <v>46.73957300310034</v>
      </c>
      <c r="H152" s="21">
        <v>46.038007295489763</v>
      </c>
      <c r="I152" s="21">
        <v>46.533040728210992</v>
      </c>
      <c r="J152" s="21">
        <v>46.056196184434462</v>
      </c>
      <c r="K152" s="21">
        <v>45.903868410847437</v>
      </c>
      <c r="L152" s="21">
        <v>45.448003436062812</v>
      </c>
      <c r="M152" s="21">
        <v>45.026198538510222</v>
      </c>
      <c r="N152" s="21">
        <v>44.702777803239407</v>
      </c>
      <c r="O152" s="21">
        <v>44.502860640500892</v>
      </c>
      <c r="P152" s="21">
        <v>43.713191446336005</v>
      </c>
      <c r="Q152" s="21">
        <v>43.115916023359226</v>
      </c>
    </row>
    <row r="153" spans="1:17" ht="11.45" customHeight="1" x14ac:dyDescent="0.25">
      <c r="A153" s="62" t="s">
        <v>59</v>
      </c>
      <c r="B153" s="20">
        <v>14.87353615861905</v>
      </c>
      <c r="C153" s="20">
        <v>0</v>
      </c>
      <c r="D153" s="20">
        <v>0</v>
      </c>
      <c r="E153" s="20">
        <v>14.694817186471504</v>
      </c>
      <c r="F153" s="20">
        <v>0</v>
      </c>
      <c r="G153" s="20">
        <v>0</v>
      </c>
      <c r="H153" s="20">
        <v>14.436485983821141</v>
      </c>
      <c r="I153" s="20">
        <v>0</v>
      </c>
      <c r="J153" s="20">
        <v>13.973297671229899</v>
      </c>
      <c r="K153" s="20">
        <v>0</v>
      </c>
      <c r="L153" s="20">
        <v>13.326358888472544</v>
      </c>
      <c r="M153" s="20">
        <v>12.912274082728876</v>
      </c>
      <c r="N153" s="20">
        <v>12.426397387702448</v>
      </c>
      <c r="O153" s="20">
        <v>0</v>
      </c>
      <c r="P153" s="20">
        <v>0</v>
      </c>
      <c r="Q153" s="20">
        <v>0</v>
      </c>
    </row>
    <row r="154" spans="1:17" ht="11.45" customHeight="1" x14ac:dyDescent="0.25">
      <c r="A154" s="62" t="s">
        <v>58</v>
      </c>
      <c r="B154" s="20">
        <v>46.969456410797548</v>
      </c>
      <c r="C154" s="20">
        <v>46.937331653615139</v>
      </c>
      <c r="D154" s="20">
        <v>46.901663247623354</v>
      </c>
      <c r="E154" s="20">
        <v>46.827468638256498</v>
      </c>
      <c r="F154" s="20">
        <v>46.819352815590392</v>
      </c>
      <c r="G154" s="20">
        <v>46.73957300310034</v>
      </c>
      <c r="H154" s="20">
        <v>46.619630387115564</v>
      </c>
      <c r="I154" s="20">
        <v>46.533040728210992</v>
      </c>
      <c r="J154" s="20">
        <v>46.238100548109138</v>
      </c>
      <c r="K154" s="20">
        <v>45.90386841084743</v>
      </c>
      <c r="L154" s="20">
        <v>45.688314991281686</v>
      </c>
      <c r="M154" s="20">
        <v>45.324932719494235</v>
      </c>
      <c r="N154" s="20">
        <v>44.88616632832769</v>
      </c>
      <c r="O154" s="20">
        <v>44.502860640500892</v>
      </c>
      <c r="P154" s="20">
        <v>43.713191446335998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</row>
    <row r="157" spans="1:17" ht="11.45" customHeight="1" x14ac:dyDescent="0.25">
      <c r="A157" s="62" t="s">
        <v>55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29.388725232825539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0</v>
      </c>
      <c r="Q157" s="20">
        <v>27.392212408676471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6.4811762060763352</v>
      </c>
      <c r="C159" s="22">
        <v>6.3504791724325971</v>
      </c>
      <c r="D159" s="22">
        <v>6.3463609937956758</v>
      </c>
      <c r="E159" s="22">
        <v>6.3443692751498499</v>
      </c>
      <c r="F159" s="22">
        <v>6.3975259608157558</v>
      </c>
      <c r="G159" s="22">
        <v>6.3934102709120486</v>
      </c>
      <c r="H159" s="22">
        <v>6.3615993283937478</v>
      </c>
      <c r="I159" s="22">
        <v>6.3437236980248066</v>
      </c>
      <c r="J159" s="22">
        <v>6.3349200707037046</v>
      </c>
      <c r="K159" s="22">
        <v>6.3706412588990027</v>
      </c>
      <c r="L159" s="22">
        <v>6.3770801315075012</v>
      </c>
      <c r="M159" s="22">
        <v>6.3439350133564361</v>
      </c>
      <c r="N159" s="22">
        <v>6.1389158699361417</v>
      </c>
      <c r="O159" s="22">
        <v>6.1793201163317724</v>
      </c>
      <c r="P159" s="22">
        <v>5.9424405351986698</v>
      </c>
      <c r="Q159" s="22">
        <v>5.7217850935363055</v>
      </c>
    </row>
    <row r="160" spans="1:17" ht="11.45" customHeight="1" x14ac:dyDescent="0.25">
      <c r="A160" s="62" t="s">
        <v>59</v>
      </c>
      <c r="B160" s="70">
        <v>5.1566013568637343</v>
      </c>
      <c r="C160" s="70">
        <v>5.1425244144794044</v>
      </c>
      <c r="D160" s="70">
        <v>5.126928433255225</v>
      </c>
      <c r="E160" s="70">
        <v>5.0946401336250178</v>
      </c>
      <c r="F160" s="70">
        <v>5.091110093655737</v>
      </c>
      <c r="G160" s="70">
        <v>5.0565857336115716</v>
      </c>
      <c r="H160" s="70">
        <v>5.0050776371278305</v>
      </c>
      <c r="I160" s="70">
        <v>4.9680986680052674</v>
      </c>
      <c r="J160" s="70">
        <v>4.8444919192649447</v>
      </c>
      <c r="K160" s="70">
        <v>4.7073913627694548</v>
      </c>
      <c r="L160" s="70">
        <v>4.6202005759423166</v>
      </c>
      <c r="M160" s="70">
        <v>4.4766388668515642</v>
      </c>
      <c r="N160" s="70">
        <v>4.3081871686056266</v>
      </c>
      <c r="O160" s="70">
        <v>4.1539130376155748</v>
      </c>
      <c r="P160" s="70">
        <v>6.2003326540460222</v>
      </c>
      <c r="Q160" s="70">
        <v>3.7337622127915315</v>
      </c>
    </row>
    <row r="161" spans="1:17" ht="11.45" customHeight="1" x14ac:dyDescent="0.25">
      <c r="A161" s="62" t="s">
        <v>58</v>
      </c>
      <c r="B161" s="70">
        <v>6.4943932127689736</v>
      </c>
      <c r="C161" s="70">
        <v>6.492779537446447</v>
      </c>
      <c r="D161" s="70">
        <v>6.4909870351153423</v>
      </c>
      <c r="E161" s="70">
        <v>6.4983726940122928</v>
      </c>
      <c r="F161" s="70">
        <v>6.4768721908824558</v>
      </c>
      <c r="G161" s="70">
        <v>6.4865133964146313</v>
      </c>
      <c r="H161" s="70">
        <v>6.5072427937845392</v>
      </c>
      <c r="I161" s="70">
        <v>6.4771556508013557</v>
      </c>
      <c r="J161" s="70">
        <v>6.3276700171819149</v>
      </c>
      <c r="K161" s="70">
        <v>6.200845980788328</v>
      </c>
      <c r="L161" s="70">
        <v>6.0794223778665435</v>
      </c>
      <c r="M161" s="70">
        <v>5.7278341142070799</v>
      </c>
      <c r="N161" s="70">
        <v>4.5556328993987858</v>
      </c>
      <c r="O161" s="70">
        <v>5.186786567440798</v>
      </c>
      <c r="P161" s="70">
        <v>3.7016202522778676</v>
      </c>
      <c r="Q161" s="70">
        <v>4.620547422032705</v>
      </c>
    </row>
    <row r="162" spans="1:17" ht="11.45" customHeight="1" x14ac:dyDescent="0.25">
      <c r="A162" s="62" t="s">
        <v>57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0</v>
      </c>
      <c r="O162" s="70">
        <v>0</v>
      </c>
      <c r="P162" s="70">
        <v>0</v>
      </c>
      <c r="Q162" s="70">
        <v>0</v>
      </c>
    </row>
    <row r="163" spans="1:17" ht="11.45" customHeight="1" x14ac:dyDescent="0.25">
      <c r="A163" s="62" t="s">
        <v>56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0</v>
      </c>
      <c r="Q163" s="70">
        <v>0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3.6430205343476105</v>
      </c>
      <c r="J164" s="70">
        <v>3.6065903290041343</v>
      </c>
      <c r="K164" s="70">
        <v>0</v>
      </c>
      <c r="L164" s="70">
        <v>3.5348191814569518</v>
      </c>
      <c r="M164" s="70">
        <v>3.4994709896423823</v>
      </c>
      <c r="N164" s="70">
        <v>0</v>
      </c>
      <c r="O164" s="70">
        <v>0</v>
      </c>
      <c r="P164" s="70">
        <v>0</v>
      </c>
      <c r="Q164" s="70">
        <v>0</v>
      </c>
    </row>
    <row r="165" spans="1:17" ht="11.45" customHeight="1" x14ac:dyDescent="0.25">
      <c r="A165" s="19" t="s">
        <v>24</v>
      </c>
      <c r="B165" s="21">
        <v>36.415757341754386</v>
      </c>
      <c r="C165" s="21">
        <v>36.359536082401817</v>
      </c>
      <c r="D165" s="21">
        <v>36.297169811241226</v>
      </c>
      <c r="E165" s="21">
        <v>36.219512195053397</v>
      </c>
      <c r="F165" s="21">
        <v>36.126760563303748</v>
      </c>
      <c r="G165" s="21">
        <v>36.019148936093195</v>
      </c>
      <c r="H165" s="21">
        <v>35.896946564815345</v>
      </c>
      <c r="I165" s="21">
        <v>35.760456273687545</v>
      </c>
      <c r="J165" s="21">
        <v>35.610012620879957</v>
      </c>
      <c r="K165" s="21">
        <v>35.445979899424422</v>
      </c>
      <c r="L165" s="21">
        <v>35.268749999921816</v>
      </c>
      <c r="M165" s="21">
        <v>35.078740157409086</v>
      </c>
      <c r="N165" s="21">
        <v>34.87639060561385</v>
      </c>
      <c r="O165" s="21">
        <v>34.662162162095889</v>
      </c>
      <c r="P165" s="21">
        <v>34.436533767222414</v>
      </c>
      <c r="Q165" s="21">
        <v>34.199999999927421</v>
      </c>
    </row>
    <row r="166" spans="1:17" ht="11.45" customHeight="1" x14ac:dyDescent="0.25">
      <c r="A166" s="17" t="s">
        <v>23</v>
      </c>
      <c r="B166" s="20">
        <v>36.415757341754386</v>
      </c>
      <c r="C166" s="20">
        <v>36.359536082401824</v>
      </c>
      <c r="D166" s="20">
        <v>36.297169811241226</v>
      </c>
      <c r="E166" s="20">
        <v>36.219512195053397</v>
      </c>
      <c r="F166" s="20">
        <v>36.126760563303748</v>
      </c>
      <c r="G166" s="20">
        <v>36.019148936093195</v>
      </c>
      <c r="H166" s="20">
        <v>35.896946564815345</v>
      </c>
      <c r="I166" s="20">
        <v>35.760456273687545</v>
      </c>
      <c r="J166" s="20">
        <v>35.610012620879957</v>
      </c>
      <c r="K166" s="20">
        <v>35.445979899424422</v>
      </c>
      <c r="L166" s="20">
        <v>35.268749999921816</v>
      </c>
      <c r="M166" s="20">
        <v>35.078740157409086</v>
      </c>
      <c r="N166" s="20">
        <v>34.87639060561385</v>
      </c>
      <c r="O166" s="20">
        <v>34.662162162095889</v>
      </c>
      <c r="P166" s="20">
        <v>34.436533767222414</v>
      </c>
      <c r="Q166" s="20">
        <v>34.199999999927421</v>
      </c>
    </row>
    <row r="167" spans="1:17" ht="11.45" customHeight="1" x14ac:dyDescent="0.25">
      <c r="A167" s="15" t="s">
        <v>22</v>
      </c>
      <c r="B167" s="69">
        <v>0</v>
      </c>
      <c r="C167" s="69">
        <v>0</v>
      </c>
      <c r="D167" s="69">
        <v>0</v>
      </c>
      <c r="E167" s="69">
        <v>0</v>
      </c>
      <c r="F167" s="69">
        <v>0</v>
      </c>
      <c r="G167" s="69">
        <v>0</v>
      </c>
      <c r="H167" s="69">
        <v>0</v>
      </c>
      <c r="I167" s="69">
        <v>0</v>
      </c>
      <c r="J167" s="69">
        <v>0</v>
      </c>
      <c r="K167" s="69">
        <v>0</v>
      </c>
      <c r="L167" s="69">
        <v>0</v>
      </c>
      <c r="M167" s="69">
        <v>0</v>
      </c>
      <c r="N167" s="69">
        <v>0</v>
      </c>
      <c r="O167" s="69">
        <v>0</v>
      </c>
      <c r="P167" s="69">
        <v>0</v>
      </c>
      <c r="Q167" s="69">
        <v>0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116.49299536160544</v>
      </c>
      <c r="C171" s="78">
        <v>115.79289301631563</v>
      </c>
      <c r="D171" s="78">
        <v>115.2114834022737</v>
      </c>
      <c r="E171" s="78">
        <v>114.88960984301038</v>
      </c>
      <c r="F171" s="78">
        <v>114.30852525661149</v>
      </c>
      <c r="G171" s="78">
        <v>113.49432544193728</v>
      </c>
      <c r="H171" s="78">
        <v>112.48639507132731</v>
      </c>
      <c r="I171" s="78">
        <v>111.2052201408779</v>
      </c>
      <c r="J171" s="78">
        <v>109.61957962985414</v>
      </c>
      <c r="K171" s="78">
        <v>108.01565089316864</v>
      </c>
      <c r="L171" s="78">
        <v>105.8448414980404</v>
      </c>
      <c r="M171" s="78">
        <v>103.91592225321081</v>
      </c>
      <c r="N171" s="78">
        <v>103.0832350795115</v>
      </c>
      <c r="O171" s="78">
        <v>101.54258577023047</v>
      </c>
      <c r="P171" s="78">
        <v>100.34268882842495</v>
      </c>
      <c r="Q171" s="78">
        <v>98.068491770608787</v>
      </c>
    </row>
    <row r="172" spans="1:17" ht="11.45" customHeight="1" x14ac:dyDescent="0.25">
      <c r="A172" s="19" t="s">
        <v>29</v>
      </c>
      <c r="B172" s="76">
        <v>194.41469581132853</v>
      </c>
      <c r="C172" s="76">
        <v>191.09529791899379</v>
      </c>
      <c r="D172" s="76">
        <v>188.54599181618337</v>
      </c>
      <c r="E172" s="76">
        <v>186.24218111615318</v>
      </c>
      <c r="F172" s="76">
        <v>183.9501355779897</v>
      </c>
      <c r="G172" s="76">
        <v>182.2241914034494</v>
      </c>
      <c r="H172" s="76">
        <v>180.57884760221563</v>
      </c>
      <c r="I172" s="76">
        <v>179.28925913974135</v>
      </c>
      <c r="J172" s="76">
        <v>177.79863854969773</v>
      </c>
      <c r="K172" s="76">
        <v>175.15919245509738</v>
      </c>
      <c r="L172" s="76">
        <v>173.47708139907894</v>
      </c>
      <c r="M172" s="76">
        <v>171.15357792379547</v>
      </c>
      <c r="N172" s="76">
        <v>170.17504913292845</v>
      </c>
      <c r="O172" s="76">
        <v>169.50646858321369</v>
      </c>
      <c r="P172" s="76">
        <v>169.9929627723877</v>
      </c>
      <c r="Q172" s="76">
        <v>168.69096400595794</v>
      </c>
    </row>
    <row r="173" spans="1:17" ht="11.45" customHeight="1" x14ac:dyDescent="0.25">
      <c r="A173" s="62" t="s">
        <v>59</v>
      </c>
      <c r="B173" s="77">
        <v>194.15499226934242</v>
      </c>
      <c r="C173" s="77">
        <v>191.40196663440946</v>
      </c>
      <c r="D173" s="77">
        <v>189.69781571326843</v>
      </c>
      <c r="E173" s="77">
        <v>187.95623739028397</v>
      </c>
      <c r="F173" s="77">
        <v>185.8749854259118</v>
      </c>
      <c r="G173" s="77">
        <v>184.09459434078465</v>
      </c>
      <c r="H173" s="77">
        <v>182.47303827639146</v>
      </c>
      <c r="I173" s="77">
        <v>180.80274314251352</v>
      </c>
      <c r="J173" s="77">
        <v>178.99757598522618</v>
      </c>
      <c r="K173" s="77">
        <v>176.41210510637848</v>
      </c>
      <c r="L173" s="77">
        <v>174.58740887736752</v>
      </c>
      <c r="M173" s="77">
        <v>173.22886293083474</v>
      </c>
      <c r="N173" s="77">
        <v>172.29995035828392</v>
      </c>
      <c r="O173" s="77">
        <v>171.45467074692536</v>
      </c>
      <c r="P173" s="77">
        <v>170.54714623341724</v>
      </c>
      <c r="Q173" s="77">
        <v>169.60338693506338</v>
      </c>
    </row>
    <row r="174" spans="1:17" ht="11.45" customHeight="1" x14ac:dyDescent="0.25">
      <c r="A174" s="62" t="s">
        <v>58</v>
      </c>
      <c r="B174" s="77">
        <v>195.07684498602242</v>
      </c>
      <c r="C174" s="77">
        <v>191.70993924391806</v>
      </c>
      <c r="D174" s="77">
        <v>190.68292509889829</v>
      </c>
      <c r="E174" s="77">
        <v>190.30416868643218</v>
      </c>
      <c r="F174" s="77">
        <v>190.06882299420096</v>
      </c>
      <c r="G174" s="77">
        <v>189.48705150992788</v>
      </c>
      <c r="H174" s="77">
        <v>188.78640011734234</v>
      </c>
      <c r="I174" s="77">
        <v>187.16620893996381</v>
      </c>
      <c r="J174" s="77">
        <v>184.60894958156405</v>
      </c>
      <c r="K174" s="77">
        <v>182.02670408616825</v>
      </c>
      <c r="L174" s="77">
        <v>179.56632563463577</v>
      </c>
      <c r="M174" s="77">
        <v>177.26240051502893</v>
      </c>
      <c r="N174" s="77">
        <v>175.40343644844467</v>
      </c>
      <c r="O174" s="77">
        <v>173.9418574098643</v>
      </c>
      <c r="P174" s="77">
        <v>170.87464718825058</v>
      </c>
      <c r="Q174" s="77">
        <v>168.01349941038171</v>
      </c>
    </row>
    <row r="175" spans="1:17" ht="11.45" customHeight="1" x14ac:dyDescent="0.25">
      <c r="A175" s="62" t="s">
        <v>57</v>
      </c>
      <c r="B175" s="77" t="s">
        <v>181</v>
      </c>
      <c r="C175" s="77" t="s">
        <v>181</v>
      </c>
      <c r="D175" s="77" t="s">
        <v>181</v>
      </c>
      <c r="E175" s="77" t="s">
        <v>181</v>
      </c>
      <c r="F175" s="77" t="s">
        <v>181</v>
      </c>
      <c r="G175" s="77" t="s">
        <v>181</v>
      </c>
      <c r="H175" s="77" t="s">
        <v>181</v>
      </c>
      <c r="I175" s="77" t="s">
        <v>181</v>
      </c>
      <c r="J175" s="77" t="s">
        <v>181</v>
      </c>
      <c r="K175" s="77" t="s">
        <v>181</v>
      </c>
      <c r="L175" s="77" t="s">
        <v>181</v>
      </c>
      <c r="M175" s="77" t="s">
        <v>181</v>
      </c>
      <c r="N175" s="77" t="s">
        <v>181</v>
      </c>
      <c r="O175" s="77" t="s">
        <v>181</v>
      </c>
      <c r="P175" s="77" t="s">
        <v>181</v>
      </c>
      <c r="Q175" s="77" t="s">
        <v>181</v>
      </c>
    </row>
    <row r="176" spans="1:17" ht="11.45" customHeight="1" x14ac:dyDescent="0.25">
      <c r="A176" s="62" t="s">
        <v>56</v>
      </c>
      <c r="B176" s="77" t="s">
        <v>181</v>
      </c>
      <c r="C176" s="77" t="s">
        <v>181</v>
      </c>
      <c r="D176" s="77" t="s">
        <v>181</v>
      </c>
      <c r="E176" s="77" t="s">
        <v>181</v>
      </c>
      <c r="F176" s="77" t="s">
        <v>181</v>
      </c>
      <c r="G176" s="77" t="s">
        <v>181</v>
      </c>
      <c r="H176" s="77" t="s">
        <v>181</v>
      </c>
      <c r="I176" s="77" t="s">
        <v>181</v>
      </c>
      <c r="J176" s="77" t="s">
        <v>181</v>
      </c>
      <c r="K176" s="77" t="s">
        <v>181</v>
      </c>
      <c r="L176" s="77" t="s">
        <v>181</v>
      </c>
      <c r="M176" s="77" t="s">
        <v>181</v>
      </c>
      <c r="N176" s="77" t="s">
        <v>181</v>
      </c>
      <c r="O176" s="77" t="s">
        <v>181</v>
      </c>
      <c r="P176" s="77" t="s">
        <v>181</v>
      </c>
      <c r="Q176" s="77" t="s">
        <v>181</v>
      </c>
    </row>
    <row r="177" spans="1:17" ht="11.45" customHeight="1" x14ac:dyDescent="0.25">
      <c r="A177" s="62" t="s">
        <v>60</v>
      </c>
      <c r="B177" s="77" t="s">
        <v>181</v>
      </c>
      <c r="C177" s="77" t="s">
        <v>181</v>
      </c>
      <c r="D177" s="77" t="s">
        <v>181</v>
      </c>
      <c r="E177" s="77" t="s">
        <v>181</v>
      </c>
      <c r="F177" s="77" t="s">
        <v>181</v>
      </c>
      <c r="G177" s="77" t="s">
        <v>181</v>
      </c>
      <c r="H177" s="77" t="s">
        <v>181</v>
      </c>
      <c r="I177" s="77" t="s">
        <v>181</v>
      </c>
      <c r="J177" s="77" t="s">
        <v>181</v>
      </c>
      <c r="K177" s="77" t="s">
        <v>181</v>
      </c>
      <c r="L177" s="77" t="s">
        <v>181</v>
      </c>
      <c r="M177" s="77" t="s">
        <v>181</v>
      </c>
      <c r="N177" s="77" t="s">
        <v>181</v>
      </c>
      <c r="O177" s="77" t="s">
        <v>181</v>
      </c>
      <c r="P177" s="77">
        <v>54.375546169520391</v>
      </c>
      <c r="Q177" s="77">
        <v>54.511485034944187</v>
      </c>
    </row>
    <row r="178" spans="1:17" ht="11.45" customHeight="1" x14ac:dyDescent="0.25">
      <c r="A178" s="62" t="s">
        <v>55</v>
      </c>
      <c r="B178" s="77" t="s">
        <v>181</v>
      </c>
      <c r="C178" s="77" t="s">
        <v>181</v>
      </c>
      <c r="D178" s="77" t="s">
        <v>181</v>
      </c>
      <c r="E178" s="77" t="s">
        <v>181</v>
      </c>
      <c r="F178" s="77" t="s">
        <v>181</v>
      </c>
      <c r="G178" s="77" t="s">
        <v>181</v>
      </c>
      <c r="H178" s="77" t="s">
        <v>181</v>
      </c>
      <c r="I178" s="77" t="s">
        <v>181</v>
      </c>
      <c r="J178" s="77" t="s">
        <v>181</v>
      </c>
      <c r="K178" s="77" t="s">
        <v>181</v>
      </c>
      <c r="L178" s="77" t="s">
        <v>181</v>
      </c>
      <c r="M178" s="77" t="s">
        <v>181</v>
      </c>
      <c r="N178" s="77" t="s">
        <v>181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1476.5222197088146</v>
      </c>
      <c r="C179" s="76">
        <v>1470.985584717916</v>
      </c>
      <c r="D179" s="76">
        <v>1470.2567529749331</v>
      </c>
      <c r="E179" s="76">
        <v>1470.3326046497882</v>
      </c>
      <c r="F179" s="76">
        <v>1469.5088721469212</v>
      </c>
      <c r="G179" s="76">
        <v>1469.576731538501</v>
      </c>
      <c r="H179" s="76">
        <v>1466.4243027773593</v>
      </c>
      <c r="I179" s="76">
        <v>1465.0980514354258</v>
      </c>
      <c r="J179" s="76">
        <v>1457.8173407299312</v>
      </c>
      <c r="K179" s="76">
        <v>1459.7155927281613</v>
      </c>
      <c r="L179" s="76">
        <v>1443.7784174710237</v>
      </c>
      <c r="M179" s="76">
        <v>1438.694354924291</v>
      </c>
      <c r="N179" s="76">
        <v>1438.3760740872522</v>
      </c>
      <c r="O179" s="76">
        <v>1433.8755778108771</v>
      </c>
      <c r="P179" s="76">
        <v>1456.707621604121</v>
      </c>
      <c r="Q179" s="76">
        <v>1449.7045604948976</v>
      </c>
    </row>
    <row r="180" spans="1:17" ht="11.45" customHeight="1" x14ac:dyDescent="0.25">
      <c r="A180" s="62" t="s">
        <v>59</v>
      </c>
      <c r="B180" s="75">
        <v>466.06997703701722</v>
      </c>
      <c r="C180" s="75">
        <v>467.00596185569663</v>
      </c>
      <c r="D180" s="75">
        <v>468.16560816104749</v>
      </c>
      <c r="E180" s="75">
        <v>469.04368955390589</v>
      </c>
      <c r="F180" s="75">
        <v>470.2089624357036</v>
      </c>
      <c r="G180" s="75">
        <v>471.38073088904099</v>
      </c>
      <c r="H180" s="75">
        <v>471.46343958028359</v>
      </c>
      <c r="I180" s="75">
        <v>472.63082742128489</v>
      </c>
      <c r="J180" s="75">
        <v>473.34720840923421</v>
      </c>
      <c r="K180" s="75">
        <v>474.48617112085208</v>
      </c>
      <c r="L180" s="75">
        <v>473.82838257570461</v>
      </c>
      <c r="M180" s="75">
        <v>473.65660937992459</v>
      </c>
      <c r="N180" s="75">
        <v>474.07367207341218</v>
      </c>
      <c r="O180" s="75">
        <v>475.17466985934942</v>
      </c>
      <c r="P180" s="75">
        <v>464.52718801677213</v>
      </c>
      <c r="Q180" s="75">
        <v>463.26606704467878</v>
      </c>
    </row>
    <row r="181" spans="1:17" ht="11.45" customHeight="1" x14ac:dyDescent="0.25">
      <c r="A181" s="62" t="s">
        <v>58</v>
      </c>
      <c r="B181" s="75">
        <v>1530.0487082437078</v>
      </c>
      <c r="C181" s="75">
        <v>1522.4289810452651</v>
      </c>
      <c r="D181" s="75">
        <v>1519.9133496415986</v>
      </c>
      <c r="E181" s="75">
        <v>1515.9563286664834</v>
      </c>
      <c r="F181" s="75">
        <v>1515.4080345298389</v>
      </c>
      <c r="G181" s="75">
        <v>1514.8219838782277</v>
      </c>
      <c r="H181" s="75">
        <v>1513.0064298322948</v>
      </c>
      <c r="I181" s="75">
        <v>1509.6373743497634</v>
      </c>
      <c r="J181" s="75">
        <v>1504.6996951119106</v>
      </c>
      <c r="K181" s="75">
        <v>1501.3881636025742</v>
      </c>
      <c r="L181" s="75">
        <v>1486.1744931820483</v>
      </c>
      <c r="M181" s="75">
        <v>1480.7538406701278</v>
      </c>
      <c r="N181" s="75">
        <v>1479.4050092083323</v>
      </c>
      <c r="O181" s="75">
        <v>1474.6765191108877</v>
      </c>
      <c r="P181" s="75">
        <v>1471.3717576056324</v>
      </c>
      <c r="Q181" s="75">
        <v>1467.2625006355661</v>
      </c>
    </row>
    <row r="182" spans="1:17" ht="11.45" customHeight="1" x14ac:dyDescent="0.25">
      <c r="A182" s="62" t="s">
        <v>57</v>
      </c>
      <c r="B182" s="75" t="s">
        <v>181</v>
      </c>
      <c r="C182" s="75" t="s">
        <v>181</v>
      </c>
      <c r="D182" s="75" t="s">
        <v>181</v>
      </c>
      <c r="E182" s="75" t="s">
        <v>181</v>
      </c>
      <c r="F182" s="75" t="s">
        <v>181</v>
      </c>
      <c r="G182" s="75" t="s">
        <v>181</v>
      </c>
      <c r="H182" s="75" t="s">
        <v>181</v>
      </c>
      <c r="I182" s="75" t="s">
        <v>181</v>
      </c>
      <c r="J182" s="75" t="s">
        <v>181</v>
      </c>
      <c r="K182" s="75" t="s">
        <v>181</v>
      </c>
      <c r="L182" s="75" t="s">
        <v>181</v>
      </c>
      <c r="M182" s="75" t="s">
        <v>181</v>
      </c>
      <c r="N182" s="75" t="s">
        <v>181</v>
      </c>
      <c r="O182" s="75" t="s">
        <v>181</v>
      </c>
      <c r="P182" s="75" t="s">
        <v>181</v>
      </c>
      <c r="Q182" s="75" t="s">
        <v>181</v>
      </c>
    </row>
    <row r="183" spans="1:17" ht="11.45" customHeight="1" x14ac:dyDescent="0.25">
      <c r="A183" s="62" t="s">
        <v>56</v>
      </c>
      <c r="B183" s="75" t="s">
        <v>181</v>
      </c>
      <c r="C183" s="75" t="s">
        <v>181</v>
      </c>
      <c r="D183" s="75" t="s">
        <v>181</v>
      </c>
      <c r="E183" s="75" t="s">
        <v>181</v>
      </c>
      <c r="F183" s="75" t="s">
        <v>181</v>
      </c>
      <c r="G183" s="75" t="s">
        <v>181</v>
      </c>
      <c r="H183" s="75" t="s">
        <v>181</v>
      </c>
      <c r="I183" s="75" t="s">
        <v>181</v>
      </c>
      <c r="J183" s="75" t="s">
        <v>181</v>
      </c>
      <c r="K183" s="75" t="s">
        <v>181</v>
      </c>
      <c r="L183" s="75" t="s">
        <v>181</v>
      </c>
      <c r="M183" s="75" t="s">
        <v>181</v>
      </c>
      <c r="N183" s="75" t="s">
        <v>181</v>
      </c>
      <c r="O183" s="75" t="s">
        <v>181</v>
      </c>
      <c r="P183" s="75" t="s">
        <v>181</v>
      </c>
      <c r="Q183" s="75" t="s">
        <v>181</v>
      </c>
    </row>
    <row r="184" spans="1:17" ht="11.45" customHeight="1" x14ac:dyDescent="0.25">
      <c r="A184" s="62" t="s">
        <v>55</v>
      </c>
      <c r="B184" s="75" t="s">
        <v>181</v>
      </c>
      <c r="C184" s="75" t="s">
        <v>181</v>
      </c>
      <c r="D184" s="75" t="s">
        <v>181</v>
      </c>
      <c r="E184" s="75" t="s">
        <v>181</v>
      </c>
      <c r="F184" s="75" t="s">
        <v>181</v>
      </c>
      <c r="G184" s="75" t="s">
        <v>181</v>
      </c>
      <c r="H184" s="75" t="s">
        <v>181</v>
      </c>
      <c r="I184" s="75" t="s">
        <v>181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217.22042311943545</v>
      </c>
      <c r="C186" s="78">
        <v>219.28074750681589</v>
      </c>
      <c r="D186" s="78">
        <v>218.65982481716708</v>
      </c>
      <c r="E186" s="78">
        <v>217.47579510640222</v>
      </c>
      <c r="F186" s="78">
        <v>216.77241987082689</v>
      </c>
      <c r="G186" s="78">
        <v>216.75647444069455</v>
      </c>
      <c r="H186" s="78">
        <v>215.96248633562934</v>
      </c>
      <c r="I186" s="78">
        <v>213.78736667555987</v>
      </c>
      <c r="J186" s="78">
        <v>207.84391164020204</v>
      </c>
      <c r="K186" s="78">
        <v>203.49838963071369</v>
      </c>
      <c r="L186" s="78">
        <v>198.22024927859169</v>
      </c>
      <c r="M186" s="78">
        <v>186.33797983894394</v>
      </c>
      <c r="N186" s="78">
        <v>151.13322478824995</v>
      </c>
      <c r="O186" s="78">
        <v>165.45340857743741</v>
      </c>
      <c r="P186" s="78">
        <v>165.36946348859988</v>
      </c>
      <c r="Q186" s="78">
        <v>159.70248245806482</v>
      </c>
    </row>
    <row r="187" spans="1:17" ht="11.45" customHeight="1" x14ac:dyDescent="0.25">
      <c r="A187" s="62" t="s">
        <v>59</v>
      </c>
      <c r="B187" s="77">
        <v>168.28208939368233</v>
      </c>
      <c r="C187" s="77">
        <v>167.12671986269541</v>
      </c>
      <c r="D187" s="77">
        <v>165.93669675522295</v>
      </c>
      <c r="E187" s="77">
        <v>164.84284023899195</v>
      </c>
      <c r="F187" s="77">
        <v>163.57447778443461</v>
      </c>
      <c r="G187" s="77">
        <v>159.88468982508039</v>
      </c>
      <c r="H187" s="77">
        <v>157.96900057124955</v>
      </c>
      <c r="I187" s="77">
        <v>153.91877926136061</v>
      </c>
      <c r="J187" s="77">
        <v>151.24342775381325</v>
      </c>
      <c r="K187" s="77">
        <v>149.78623795309068</v>
      </c>
      <c r="L187" s="77">
        <v>147.88038628263175</v>
      </c>
      <c r="M187" s="77">
        <v>147.49665105822086</v>
      </c>
      <c r="N187" s="77">
        <v>147.20246314470671</v>
      </c>
      <c r="O187" s="77">
        <v>147.30729886254872</v>
      </c>
      <c r="P187" s="77">
        <v>151.21075088727213</v>
      </c>
      <c r="Q187" s="77">
        <v>151.25240250025644</v>
      </c>
    </row>
    <row r="188" spans="1:17" ht="11.45" customHeight="1" x14ac:dyDescent="0.25">
      <c r="A188" s="62" t="s">
        <v>58</v>
      </c>
      <c r="B188" s="77">
        <v>227.18369739972977</v>
      </c>
      <c r="C188" s="77">
        <v>224.82162996864065</v>
      </c>
      <c r="D188" s="77">
        <v>223.99369231839592</v>
      </c>
      <c r="E188" s="77">
        <v>222.85608815502684</v>
      </c>
      <c r="F188" s="77">
        <v>221.80484391383487</v>
      </c>
      <c r="G188" s="77">
        <v>220.72114983211188</v>
      </c>
      <c r="H188" s="77">
        <v>219.65231843008755</v>
      </c>
      <c r="I188" s="77">
        <v>218.25374141587409</v>
      </c>
      <c r="J188" s="77">
        <v>216.43499029853567</v>
      </c>
      <c r="K188" s="77">
        <v>214.47075115689387</v>
      </c>
      <c r="L188" s="77">
        <v>212.49882183649171</v>
      </c>
      <c r="M188" s="77">
        <v>210.46341921969187</v>
      </c>
      <c r="N188" s="77">
        <v>207.9247476810435</v>
      </c>
      <c r="O188" s="77">
        <v>205.46200296297994</v>
      </c>
      <c r="P188" s="77">
        <v>202.88763246350834</v>
      </c>
      <c r="Q188" s="77">
        <v>200.01893378416472</v>
      </c>
    </row>
    <row r="189" spans="1:17" ht="11.45" customHeight="1" x14ac:dyDescent="0.25">
      <c r="A189" s="62" t="s">
        <v>57</v>
      </c>
      <c r="B189" s="77" t="s">
        <v>181</v>
      </c>
      <c r="C189" s="77" t="s">
        <v>181</v>
      </c>
      <c r="D189" s="77" t="s">
        <v>181</v>
      </c>
      <c r="E189" s="77" t="s">
        <v>181</v>
      </c>
      <c r="F189" s="77" t="s">
        <v>181</v>
      </c>
      <c r="G189" s="77" t="s">
        <v>181</v>
      </c>
      <c r="H189" s="77" t="s">
        <v>181</v>
      </c>
      <c r="I189" s="77" t="s">
        <v>181</v>
      </c>
      <c r="J189" s="77" t="s">
        <v>181</v>
      </c>
      <c r="K189" s="77" t="s">
        <v>181</v>
      </c>
      <c r="L189" s="77" t="s">
        <v>181</v>
      </c>
      <c r="M189" s="77" t="s">
        <v>181</v>
      </c>
      <c r="N189" s="77" t="s">
        <v>181</v>
      </c>
      <c r="O189" s="77" t="s">
        <v>181</v>
      </c>
      <c r="P189" s="77" t="s">
        <v>181</v>
      </c>
      <c r="Q189" s="77" t="s">
        <v>181</v>
      </c>
    </row>
    <row r="190" spans="1:17" ht="11.45" customHeight="1" x14ac:dyDescent="0.25">
      <c r="A190" s="62" t="s">
        <v>56</v>
      </c>
      <c r="B190" s="77" t="s">
        <v>181</v>
      </c>
      <c r="C190" s="77" t="s">
        <v>181</v>
      </c>
      <c r="D190" s="77" t="s">
        <v>181</v>
      </c>
      <c r="E190" s="77" t="s">
        <v>181</v>
      </c>
      <c r="F190" s="77" t="s">
        <v>181</v>
      </c>
      <c r="G190" s="77" t="s">
        <v>181</v>
      </c>
      <c r="H190" s="77" t="s">
        <v>181</v>
      </c>
      <c r="I190" s="77" t="s">
        <v>181</v>
      </c>
      <c r="J190" s="77" t="s">
        <v>181</v>
      </c>
      <c r="K190" s="77" t="s">
        <v>181</v>
      </c>
      <c r="L190" s="77" t="s">
        <v>181</v>
      </c>
      <c r="M190" s="77" t="s">
        <v>181</v>
      </c>
      <c r="N190" s="77" t="s">
        <v>181</v>
      </c>
      <c r="O190" s="77" t="s">
        <v>181</v>
      </c>
      <c r="P190" s="77" t="s">
        <v>181</v>
      </c>
      <c r="Q190" s="77" t="s">
        <v>181</v>
      </c>
    </row>
    <row r="191" spans="1:17" ht="11.45" customHeight="1" x14ac:dyDescent="0.25">
      <c r="A191" s="62" t="s">
        <v>55</v>
      </c>
      <c r="B191" s="77" t="s">
        <v>181</v>
      </c>
      <c r="C191" s="77" t="s">
        <v>181</v>
      </c>
      <c r="D191" s="77" t="s">
        <v>181</v>
      </c>
      <c r="E191" s="77" t="s">
        <v>181</v>
      </c>
      <c r="F191" s="77" t="s">
        <v>181</v>
      </c>
      <c r="G191" s="77" t="s">
        <v>181</v>
      </c>
      <c r="H191" s="77" t="s">
        <v>181</v>
      </c>
      <c r="I191" s="77">
        <v>0</v>
      </c>
      <c r="J191" s="77">
        <v>0</v>
      </c>
      <c r="K191" s="77">
        <v>0</v>
      </c>
      <c r="L191" s="77">
        <v>0</v>
      </c>
      <c r="M191" s="77">
        <v>0</v>
      </c>
      <c r="N191" s="77">
        <v>0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1186.2577670296168</v>
      </c>
      <c r="C192" s="76">
        <v>1175.8599641340795</v>
      </c>
      <c r="D192" s="76">
        <v>1170.2858828324825</v>
      </c>
      <c r="E192" s="76">
        <v>1167.6487833297456</v>
      </c>
      <c r="F192" s="76">
        <v>1164.463496978133</v>
      </c>
      <c r="G192" s="76">
        <v>1156.3196543810832</v>
      </c>
      <c r="H192" s="76">
        <v>1153.6031411026211</v>
      </c>
      <c r="I192" s="76">
        <v>1140.5923202539732</v>
      </c>
      <c r="J192" s="76">
        <v>1134.554421568884</v>
      </c>
      <c r="K192" s="76">
        <v>1133.7842944970171</v>
      </c>
      <c r="L192" s="76">
        <v>1127.8395948374382</v>
      </c>
      <c r="M192" s="76">
        <v>1126.3854402867541</v>
      </c>
      <c r="N192" s="76">
        <v>1125.7456489511376</v>
      </c>
      <c r="O192" s="76">
        <v>1121.4014449192662</v>
      </c>
      <c r="P192" s="76">
        <v>1121.6046237936225</v>
      </c>
      <c r="Q192" s="76">
        <v>1123.0997683450632</v>
      </c>
    </row>
    <row r="193" spans="1:17" ht="11.45" customHeight="1" x14ac:dyDescent="0.25">
      <c r="A193" s="17" t="s">
        <v>23</v>
      </c>
      <c r="B193" s="75">
        <v>1186.2577670296168</v>
      </c>
      <c r="C193" s="75">
        <v>1175.8599641340795</v>
      </c>
      <c r="D193" s="75">
        <v>1170.2858828324825</v>
      </c>
      <c r="E193" s="75">
        <v>1167.6487833297456</v>
      </c>
      <c r="F193" s="75">
        <v>1164.463496978133</v>
      </c>
      <c r="G193" s="75">
        <v>1156.3196543810832</v>
      </c>
      <c r="H193" s="75">
        <v>1153.6031411026211</v>
      </c>
      <c r="I193" s="75">
        <v>1140.5923202539732</v>
      </c>
      <c r="J193" s="75">
        <v>1134.554421568884</v>
      </c>
      <c r="K193" s="75">
        <v>1133.7842944970171</v>
      </c>
      <c r="L193" s="75">
        <v>1127.8395948374382</v>
      </c>
      <c r="M193" s="75">
        <v>1126.3854402867541</v>
      </c>
      <c r="N193" s="75">
        <v>1125.7456489511376</v>
      </c>
      <c r="O193" s="75">
        <v>1121.4014449192662</v>
      </c>
      <c r="P193" s="75">
        <v>1121.6046237936225</v>
      </c>
      <c r="Q193" s="75">
        <v>1123.0997683450632</v>
      </c>
    </row>
    <row r="194" spans="1:17" ht="11.45" customHeight="1" x14ac:dyDescent="0.25">
      <c r="A194" s="15" t="s">
        <v>22</v>
      </c>
      <c r="B194" s="74" t="s">
        <v>181</v>
      </c>
      <c r="C194" s="74" t="s">
        <v>181</v>
      </c>
      <c r="D194" s="74" t="s">
        <v>181</v>
      </c>
      <c r="E194" s="74" t="s">
        <v>181</v>
      </c>
      <c r="F194" s="74" t="s">
        <v>181</v>
      </c>
      <c r="G194" s="74" t="s">
        <v>181</v>
      </c>
      <c r="H194" s="74" t="s">
        <v>181</v>
      </c>
      <c r="I194" s="74" t="s">
        <v>181</v>
      </c>
      <c r="J194" s="74" t="s">
        <v>181</v>
      </c>
      <c r="K194" s="74" t="s">
        <v>181</v>
      </c>
      <c r="L194" s="74" t="s">
        <v>181</v>
      </c>
      <c r="M194" s="74" t="s">
        <v>181</v>
      </c>
      <c r="N194" s="74" t="s">
        <v>181</v>
      </c>
      <c r="O194" s="74" t="s">
        <v>181</v>
      </c>
      <c r="P194" s="74" t="s">
        <v>181</v>
      </c>
      <c r="Q194" s="74" t="s">
        <v>181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1.1000000000067303</v>
      </c>
      <c r="C198" s="111">
        <f>IF(TrRoad_act!C86=0,"",TrRoad_emi!C56/TrRoad_tech!C171)</f>
        <v>1.100240844934298</v>
      </c>
      <c r="D198" s="111">
        <f>IF(TrRoad_act!D86=0,"",TrRoad_emi!D56/TrRoad_tech!D171)</f>
        <v>1.1006972421608179</v>
      </c>
      <c r="E198" s="111">
        <f>IF(TrRoad_act!E86=0,"",TrRoad_emi!E56/TrRoad_tech!E171)</f>
        <v>1.1013114309644287</v>
      </c>
      <c r="F198" s="111">
        <f>IF(TrRoad_act!F86=0,"",TrRoad_emi!F56/TrRoad_tech!F171)</f>
        <v>1.1024978696920205</v>
      </c>
      <c r="G198" s="111">
        <f>IF(TrRoad_act!G86=0,"",TrRoad_emi!G56/TrRoad_tech!G171)</f>
        <v>1.1043867357783062</v>
      </c>
      <c r="H198" s="111">
        <f>IF(TrRoad_act!H86=0,"",TrRoad_emi!H56/TrRoad_tech!H171)</f>
        <v>1.1072741746397554</v>
      </c>
      <c r="I198" s="111">
        <f>IF(TrRoad_act!I86=0,"",TrRoad_emi!I56/TrRoad_tech!I171)</f>
        <v>1.1117286127535224</v>
      </c>
      <c r="J198" s="111">
        <f>IF(TrRoad_act!J86=0,"",TrRoad_emi!J56/TrRoad_tech!J171)</f>
        <v>1.11770280724938</v>
      </c>
      <c r="K198" s="111">
        <f>IF(TrRoad_act!K86=0,"",TrRoad_emi!K56/TrRoad_tech!K171)</f>
        <v>1.1235986607545076</v>
      </c>
      <c r="L198" s="111">
        <f>IF(TrRoad_act!L86=0,"",TrRoad_emi!L56/TrRoad_tech!L171)</f>
        <v>1.131819808489795</v>
      </c>
      <c r="M198" s="111">
        <f>IF(TrRoad_act!M86=0,"",TrRoad_emi!M56/TrRoad_tech!M171)</f>
        <v>1.139632636258034</v>
      </c>
      <c r="N198" s="111">
        <f>IF(TrRoad_act!N86=0,"",TrRoad_emi!N56/TrRoad_tech!N171)</f>
        <v>1.1444972676141192</v>
      </c>
      <c r="O198" s="111">
        <f>IF(TrRoad_act!O86=0,"",TrRoad_emi!O56/TrRoad_tech!O171)</f>
        <v>1.1518458389333599</v>
      </c>
      <c r="P198" s="111">
        <f>IF(TrRoad_act!P86=0,"",TrRoad_emi!P56/TrRoad_tech!P171)</f>
        <v>1.1576789700754437</v>
      </c>
      <c r="Q198" s="111">
        <f>IF(TrRoad_act!Q86=0,"",TrRoad_emi!Q56/TrRoad_tech!Q171)</f>
        <v>1.1676498788415075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1.2461675464593427</v>
      </c>
      <c r="C199" s="107">
        <f>IF(TrRoad_act!C87=0,"",TrRoad_emi!C57/TrRoad_tech!C172)</f>
        <v>1.2861864291595928</v>
      </c>
      <c r="D199" s="107">
        <f>IF(TrRoad_act!D87=0,"",TrRoad_emi!D57/TrRoad_tech!D172)</f>
        <v>1.304461272559992</v>
      </c>
      <c r="E199" s="107">
        <f>IF(TrRoad_act!E87=0,"",TrRoad_emi!E57/TrRoad_tech!E172)</f>
        <v>1.3737033003928911</v>
      </c>
      <c r="F199" s="107">
        <f>IF(TrRoad_act!F87=0,"",TrRoad_emi!F57/TrRoad_tech!F172)</f>
        <v>1.4170341420846058</v>
      </c>
      <c r="G199" s="107">
        <f>IF(TrRoad_act!G87=0,"",TrRoad_emi!G57/TrRoad_tech!G172)</f>
        <v>1.4315199046262919</v>
      </c>
      <c r="H199" s="107">
        <f>IF(TrRoad_act!H87=0,"",TrRoad_emi!H57/TrRoad_tech!H172)</f>
        <v>1.4612508837867808</v>
      </c>
      <c r="I199" s="107">
        <f>IF(TrRoad_act!I87=0,"",TrRoad_emi!I57/TrRoad_tech!I172)</f>
        <v>1.4687862712300024</v>
      </c>
      <c r="J199" s="107">
        <f>IF(TrRoad_act!J87=0,"",TrRoad_emi!J57/TrRoad_tech!J172)</f>
        <v>1.4494274129493738</v>
      </c>
      <c r="K199" s="107">
        <f>IF(TrRoad_act!K87=0,"",TrRoad_emi!K57/TrRoad_tech!K172)</f>
        <v>1.4734273845247843</v>
      </c>
      <c r="L199" s="107">
        <f>IF(TrRoad_act!L87=0,"",TrRoad_emi!L57/TrRoad_tech!L172)</f>
        <v>1.4841194122054882</v>
      </c>
      <c r="M199" s="107">
        <f>IF(TrRoad_act!M87=0,"",TrRoad_emi!M57/TrRoad_tech!M172)</f>
        <v>1.4660627513721687</v>
      </c>
      <c r="N199" s="107">
        <f>IF(TrRoad_act!N87=0,"",TrRoad_emi!N57/TrRoad_tech!N172)</f>
        <v>1.4256704625748149</v>
      </c>
      <c r="O199" s="107">
        <f>IF(TrRoad_act!O87=0,"",TrRoad_emi!O57/TrRoad_tech!O172)</f>
        <v>1.3544010495098617</v>
      </c>
      <c r="P199" s="107">
        <f>IF(TrRoad_act!P87=0,"",TrRoad_emi!P57/TrRoad_tech!P172)</f>
        <v>1.3224558366544714</v>
      </c>
      <c r="Q199" s="107">
        <f>IF(TrRoad_act!Q87=0,"",TrRoad_emi!Q57/TrRoad_tech!Q172)</f>
        <v>1.3411695441391853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1.2171573449627786</v>
      </c>
      <c r="C200" s="108">
        <f>IF(TrRoad_act!C88=0,"",TrRoad_emi!C58/TrRoad_tech!C173)</f>
        <v>1.2625356622412511</v>
      </c>
      <c r="D200" s="108">
        <f>IF(TrRoad_act!D88=0,"",TrRoad_emi!D58/TrRoad_tech!D173)</f>
        <v>1.2929158524855424</v>
      </c>
      <c r="E200" s="108">
        <f>IF(TrRoad_act!E88=0,"",TrRoad_emi!E58/TrRoad_tech!E173)</f>
        <v>1.3691333048364309</v>
      </c>
      <c r="F200" s="108">
        <f>IF(TrRoad_act!F88=0,"",TrRoad_emi!F58/TrRoad_tech!F173)</f>
        <v>1.3947584889231792</v>
      </c>
      <c r="G200" s="108">
        <f>IF(TrRoad_act!G88=0,"",TrRoad_emi!G58/TrRoad_tech!G173)</f>
        <v>1.4302011309000147</v>
      </c>
      <c r="H200" s="108">
        <f>IF(TrRoad_act!H88=0,"",TrRoad_emi!H58/TrRoad_tech!H173)</f>
        <v>1.4599432831314429</v>
      </c>
      <c r="I200" s="108">
        <f>IF(TrRoad_act!I88=0,"",TrRoad_emi!I58/TrRoad_tech!I173)</f>
        <v>1.4649224797520455</v>
      </c>
      <c r="J200" s="108">
        <f>IF(TrRoad_act!J88=0,"",TrRoad_emi!J58/TrRoad_tech!J173)</f>
        <v>1.458561125421646</v>
      </c>
      <c r="K200" s="108">
        <f>IF(TrRoad_act!K88=0,"",TrRoad_emi!K58/TrRoad_tech!K173)</f>
        <v>1.4727502154771746</v>
      </c>
      <c r="L200" s="108">
        <f>IF(TrRoad_act!L88=0,"",TrRoad_emi!L58/TrRoad_tech!L173)</f>
        <v>1.4837760544207272</v>
      </c>
      <c r="M200" s="108">
        <f>IF(TrRoad_act!M88=0,"",TrRoad_emi!M58/TrRoad_tech!M173)</f>
        <v>1.4593902193738268</v>
      </c>
      <c r="N200" s="108">
        <f>IF(TrRoad_act!N88=0,"",TrRoad_emi!N58/TrRoad_tech!N173)</f>
        <v>1.4323463450937171</v>
      </c>
      <c r="O200" s="108">
        <f>IF(TrRoad_act!O88=0,"",TrRoad_emi!O58/TrRoad_tech!O173)</f>
        <v>1.3568669660162251</v>
      </c>
      <c r="P200" s="108">
        <f>IF(TrRoad_act!P88=0,"",TrRoad_emi!P58/TrRoad_tech!P173)</f>
        <v>1.3348825824428217</v>
      </c>
      <c r="Q200" s="108">
        <f>IF(TrRoad_act!Q88=0,"",TrRoad_emi!Q58/TrRoad_tech!Q173)</f>
        <v>1.3477756532853171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1.3901637668607436</v>
      </c>
      <c r="C201" s="108">
        <f>IF(TrRoad_act!C89=0,"",TrRoad_emi!C59/TrRoad_tech!C174)</f>
        <v>1.3831890587299762</v>
      </c>
      <c r="D201" s="108">
        <f>IF(TrRoad_act!D89=0,"",TrRoad_emi!D59/TrRoad_tech!D174)</f>
        <v>1.3074781938379438</v>
      </c>
      <c r="E201" s="108">
        <f>IF(TrRoad_act!E89=0,"",TrRoad_emi!E59/TrRoad_tech!E174)</f>
        <v>1.3033893891309523</v>
      </c>
      <c r="F201" s="108">
        <f>IF(TrRoad_act!F89=0,"",TrRoad_emi!F59/TrRoad_tech!F174)</f>
        <v>1.4156055062639941</v>
      </c>
      <c r="G201" s="108">
        <f>IF(TrRoad_act!G89=0,"",TrRoad_emi!G59/TrRoad_tech!G174)</f>
        <v>1.2923884768150682</v>
      </c>
      <c r="H201" s="108">
        <f>IF(TrRoad_act!H89=0,"",TrRoad_emi!H59/TrRoad_tech!H174)</f>
        <v>1.3016776709488842</v>
      </c>
      <c r="I201" s="108">
        <f>IF(TrRoad_act!I89=0,"",TrRoad_emi!I59/TrRoad_tech!I174)</f>
        <v>1.3455472844317828</v>
      </c>
      <c r="J201" s="108">
        <f>IF(TrRoad_act!J89=0,"",TrRoad_emi!J59/TrRoad_tech!J174)</f>
        <v>1.2581270299910912</v>
      </c>
      <c r="K201" s="108">
        <f>IF(TrRoad_act!K89=0,"",TrRoad_emi!K59/TrRoad_tech!K174)</f>
        <v>1.3474477724239535</v>
      </c>
      <c r="L201" s="108">
        <f>IF(TrRoad_act!L89=0,"",TrRoad_emi!L59/TrRoad_tech!L174)</f>
        <v>1.3682837586852032</v>
      </c>
      <c r="M201" s="108">
        <f>IF(TrRoad_act!M89=0,"",TrRoad_emi!M59/TrRoad_tech!M174)</f>
        <v>1.3356754232123926</v>
      </c>
      <c r="N201" s="108">
        <f>IF(TrRoad_act!N89=0,"",TrRoad_emi!N59/TrRoad_tech!N174)</f>
        <v>1.1948102272111794</v>
      </c>
      <c r="O201" s="108">
        <f>IF(TrRoad_act!O89=0,"",TrRoad_emi!O59/TrRoad_tech!O174)</f>
        <v>1.1773592594356503</v>
      </c>
      <c r="P201" s="108">
        <f>IF(TrRoad_act!P89=0,"",TrRoad_emi!P59/TrRoad_tech!P174)</f>
        <v>1.1869981676275303</v>
      </c>
      <c r="Q201" s="108">
        <f>IF(TrRoad_act!Q89=0,"",TrRoad_emi!Q59/TrRoad_tech!Q174)</f>
        <v>1.2486590563451165</v>
      </c>
    </row>
    <row r="202" spans="1:17" ht="11.45" customHeight="1" x14ac:dyDescent="0.25">
      <c r="A202" s="62" t="s">
        <v>57</v>
      </c>
      <c r="B202" s="108" t="str">
        <f>IF(TrRoad_act!B90=0,"",TrRoad_emi!B60/TrRoad_tech!B175)</f>
        <v/>
      </c>
      <c r="C202" s="108" t="str">
        <f>IF(TrRoad_act!C90=0,"",TrRoad_emi!C60/TrRoad_tech!C175)</f>
        <v/>
      </c>
      <c r="D202" s="108" t="str">
        <f>IF(TrRoad_act!D90=0,"",TrRoad_emi!D60/TrRoad_tech!D175)</f>
        <v/>
      </c>
      <c r="E202" s="108" t="str">
        <f>IF(TrRoad_act!E90=0,"",TrRoad_emi!E60/TrRoad_tech!E175)</f>
        <v/>
      </c>
      <c r="F202" s="108" t="str">
        <f>IF(TrRoad_act!F90=0,"",TrRoad_emi!F60/TrRoad_tech!F175)</f>
        <v/>
      </c>
      <c r="G202" s="108" t="str">
        <f>IF(TrRoad_act!G90=0,"",TrRoad_emi!G60/TrRoad_tech!G175)</f>
        <v/>
      </c>
      <c r="H202" s="108" t="str">
        <f>IF(TrRoad_act!H90=0,"",TrRoad_emi!H60/TrRoad_tech!H175)</f>
        <v/>
      </c>
      <c r="I202" s="108" t="str">
        <f>IF(TrRoad_act!I90=0,"",TrRoad_emi!I60/TrRoad_tech!I175)</f>
        <v/>
      </c>
      <c r="J202" s="108" t="str">
        <f>IF(TrRoad_act!J90=0,"",TrRoad_emi!J60/TrRoad_tech!J175)</f>
        <v/>
      </c>
      <c r="K202" s="108" t="str">
        <f>IF(TrRoad_act!K90=0,"",TrRoad_emi!K60/TrRoad_tech!K175)</f>
        <v/>
      </c>
      <c r="L202" s="108" t="str">
        <f>IF(TrRoad_act!L90=0,"",TrRoad_emi!L60/TrRoad_tech!L175)</f>
        <v/>
      </c>
      <c r="M202" s="108" t="str">
        <f>IF(TrRoad_act!M90=0,"",TrRoad_emi!M60/TrRoad_tech!M175)</f>
        <v/>
      </c>
      <c r="N202" s="108" t="str">
        <f>IF(TrRoad_act!N90=0,"",TrRoad_emi!N60/TrRoad_tech!N175)</f>
        <v/>
      </c>
      <c r="O202" s="108" t="str">
        <f>IF(TrRoad_act!O90=0,"",TrRoad_emi!O60/TrRoad_tech!O175)</f>
        <v/>
      </c>
      <c r="P202" s="108" t="str">
        <f>IF(TrRoad_act!P90=0,"",TrRoad_emi!P60/TrRoad_tech!P175)</f>
        <v/>
      </c>
      <c r="Q202" s="108" t="str">
        <f>IF(TrRoad_act!Q90=0,"",TrRoad_emi!Q60/TrRoad_tech!Q175)</f>
        <v/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 t="str">
        <f>IF(TrRoad_act!D91=0,"",TrRoad_emi!D61/TrRoad_tech!D176)</f>
        <v/>
      </c>
      <c r="E203" s="108" t="str">
        <f>IF(TrRoad_act!E91=0,"",TrRoad_emi!E61/TrRoad_tech!E176)</f>
        <v/>
      </c>
      <c r="F203" s="108" t="str">
        <f>IF(TrRoad_act!F91=0,"",TrRoad_emi!F61/TrRoad_tech!F176)</f>
        <v/>
      </c>
      <c r="G203" s="108" t="str">
        <f>IF(TrRoad_act!G91=0,"",TrRoad_emi!G61/TrRoad_tech!G176)</f>
        <v/>
      </c>
      <c r="H203" s="108" t="str">
        <f>IF(TrRoad_act!H91=0,"",TrRoad_emi!H61/TrRoad_tech!H176)</f>
        <v/>
      </c>
      <c r="I203" s="108" t="str">
        <f>IF(TrRoad_act!I91=0,"",TrRoad_emi!I61/TrRoad_tech!I176)</f>
        <v/>
      </c>
      <c r="J203" s="108" t="str">
        <f>IF(TrRoad_act!J91=0,"",TrRoad_emi!J61/TrRoad_tech!J176)</f>
        <v/>
      </c>
      <c r="K203" s="108" t="str">
        <f>IF(TrRoad_act!K91=0,"",TrRoad_emi!K61/TrRoad_tech!K176)</f>
        <v/>
      </c>
      <c r="L203" s="108" t="str">
        <f>IF(TrRoad_act!L91=0,"",TrRoad_emi!L61/TrRoad_tech!L176)</f>
        <v/>
      </c>
      <c r="M203" s="108" t="str">
        <f>IF(TrRoad_act!M91=0,"",TrRoad_emi!M61/TrRoad_tech!M176)</f>
        <v/>
      </c>
      <c r="N203" s="108" t="str">
        <f>IF(TrRoad_act!N91=0,"",TrRoad_emi!N61/TrRoad_tech!N176)</f>
        <v/>
      </c>
      <c r="O203" s="108" t="str">
        <f>IF(TrRoad_act!O91=0,"",TrRoad_emi!O61/TrRoad_tech!O176)</f>
        <v/>
      </c>
      <c r="P203" s="108" t="str">
        <f>IF(TrRoad_act!P91=0,"",TrRoad_emi!P61/TrRoad_tech!P176)</f>
        <v/>
      </c>
      <c r="Q203" s="108" t="str">
        <f>IF(TrRoad_act!Q91=0,"",TrRoad_emi!Q61/TrRoad_tech!Q176)</f>
        <v/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 t="str">
        <f>IF(TrRoad_act!N92=0,"",TrRoad_emi!N62/TrRoad_tech!N177)</f>
        <v/>
      </c>
      <c r="O204" s="108" t="str">
        <f>IF(TrRoad_act!O92=0,"",TrRoad_emi!O62/TrRoad_tech!O177)</f>
        <v/>
      </c>
      <c r="P204" s="108">
        <f>IF(TrRoad_act!P92=0,"",TrRoad_emi!P62/TrRoad_tech!P177)</f>
        <v>1.3816462655692494</v>
      </c>
      <c r="Q204" s="108">
        <f>IF(TrRoad_act!Q92=0,"",TrRoad_emi!Q62/TrRoad_tech!Q177)</f>
        <v>1.3905193495798616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1.4407397721701776</v>
      </c>
      <c r="C206" s="107">
        <f>IF(TrRoad_act!C94=0,"",TrRoad_emi!C64/TrRoad_tech!C179)</f>
        <v>1.4326322346052733</v>
      </c>
      <c r="D206" s="107">
        <f>IF(TrRoad_act!D94=0,"",TrRoad_emi!D64/TrRoad_tech!D179)</f>
        <v>1.3495656344063418</v>
      </c>
      <c r="E206" s="107">
        <f>IF(TrRoad_act!E94=0,"",TrRoad_emi!E64/TrRoad_tech!E179)</f>
        <v>1.3424717835762552</v>
      </c>
      <c r="F206" s="107">
        <f>IF(TrRoad_act!F94=0,"",TrRoad_emi!F64/TrRoad_tech!F179)</f>
        <v>1.4709251780879247</v>
      </c>
      <c r="G206" s="107">
        <f>IF(TrRoad_act!G94=0,"",TrRoad_emi!G64/TrRoad_tech!G179)</f>
        <v>1.3291699254802158</v>
      </c>
      <c r="H206" s="107">
        <f>IF(TrRoad_act!H94=0,"",TrRoad_emi!H64/TrRoad_tech!H179)</f>
        <v>1.3418876899786907</v>
      </c>
      <c r="I206" s="107">
        <f>IF(TrRoad_act!I94=0,"",TrRoad_emi!I64/TrRoad_tech!I179)</f>
        <v>1.3855039873933308</v>
      </c>
      <c r="J206" s="107">
        <f>IF(TrRoad_act!J94=0,"",TrRoad_emi!J64/TrRoad_tech!J179)</f>
        <v>1.2885692477329245</v>
      </c>
      <c r="K206" s="107">
        <f>IF(TrRoad_act!K94=0,"",TrRoad_emi!K64/TrRoad_tech!K179)</f>
        <v>1.3793127595953598</v>
      </c>
      <c r="L206" s="107">
        <f>IF(TrRoad_act!L94=0,"",TrRoad_emi!L64/TrRoad_tech!L179)</f>
        <v>1.3960325511815197</v>
      </c>
      <c r="M206" s="107">
        <f>IF(TrRoad_act!M94=0,"",TrRoad_emi!M64/TrRoad_tech!M179)</f>
        <v>1.3584703022379603</v>
      </c>
      <c r="N206" s="107">
        <f>IF(TrRoad_act!N94=0,"",TrRoad_emi!N64/TrRoad_tech!N179)</f>
        <v>1.1991333478536645</v>
      </c>
      <c r="O206" s="107">
        <f>IF(TrRoad_act!O94=0,"",TrRoad_emi!O64/TrRoad_tech!O179)</f>
        <v>1.1050801256067675</v>
      </c>
      <c r="P206" s="107">
        <f>IF(TrRoad_act!P94=0,"",TrRoad_emi!P64/TrRoad_tech!P179)</f>
        <v>1.1029733119359986</v>
      </c>
      <c r="Q206" s="107">
        <f>IF(TrRoad_act!Q94=0,"",TrRoad_emi!Q64/TrRoad_tech!Q179)</f>
        <v>1.1681972446381983</v>
      </c>
    </row>
    <row r="207" spans="1:17" ht="11.45" customHeight="1" x14ac:dyDescent="0.25">
      <c r="A207" s="62" t="s">
        <v>59</v>
      </c>
      <c r="B207" s="106">
        <f>IF(TrRoad_act!B95=0,"",TrRoad_emi!B65/TrRoad_tech!B180)</f>
        <v>1.1908512477533395</v>
      </c>
      <c r="C207" s="106">
        <f>IF(TrRoad_act!C95=0,"",TrRoad_emi!C65/TrRoad_tech!C180)</f>
        <v>1.2260878016148633</v>
      </c>
      <c r="D207" s="106">
        <f>IF(TrRoad_act!D95=0,"",TrRoad_emi!D65/TrRoad_tech!D180)</f>
        <v>1.2495001310911258</v>
      </c>
      <c r="E207" s="106">
        <f>IF(TrRoad_act!E95=0,"",TrRoad_emi!E65/TrRoad_tech!E180)</f>
        <v>1.3082859886074112</v>
      </c>
      <c r="F207" s="106">
        <f>IF(TrRoad_act!F95=0,"",TrRoad_emi!F65/TrRoad_tech!F180)</f>
        <v>1.3275140222279356</v>
      </c>
      <c r="G207" s="106">
        <f>IF(TrRoad_act!G95=0,"",TrRoad_emi!G65/TrRoad_tech!G180)</f>
        <v>1.3539762890203482</v>
      </c>
      <c r="H207" s="106">
        <f>IF(TrRoad_act!H95=0,"",TrRoad_emi!H65/TrRoad_tech!H180)</f>
        <v>1.3758659571915801</v>
      </c>
      <c r="I207" s="106">
        <f>IF(TrRoad_act!I95=0,"",TrRoad_emi!I65/TrRoad_tech!I180)</f>
        <v>1.3770170352165638</v>
      </c>
      <c r="J207" s="106">
        <f>IF(TrRoad_act!J95=0,"",TrRoad_emi!J65/TrRoad_tech!J180)</f>
        <v>1.3688024958026146</v>
      </c>
      <c r="K207" s="106">
        <f>IF(TrRoad_act!K95=0,"",TrRoad_emi!K65/TrRoad_tech!K180)</f>
        <v>1.37492419638561</v>
      </c>
      <c r="L207" s="106">
        <f>IF(TrRoad_act!L95=0,"",TrRoad_emi!L65/TrRoad_tech!L180)</f>
        <v>1.3805808654800735</v>
      </c>
      <c r="M207" s="106">
        <f>IF(TrRoad_act!M95=0,"",TrRoad_emi!M65/TrRoad_tech!M180)</f>
        <v>1.3586723458619749</v>
      </c>
      <c r="N207" s="106">
        <f>IF(TrRoad_act!N95=0,"",TrRoad_emi!N65/TrRoad_tech!N180)</f>
        <v>1.3349400602393993</v>
      </c>
      <c r="O207" s="106">
        <f>IF(TrRoad_act!O95=0,"",TrRoad_emi!O65/TrRoad_tech!O180)</f>
        <v>1.2744149553279007</v>
      </c>
      <c r="P207" s="106">
        <f>IF(TrRoad_act!P95=0,"",TrRoad_emi!P65/TrRoad_tech!P180)</f>
        <v>1.2603650490892715</v>
      </c>
      <c r="Q207" s="106">
        <f>IF(TrRoad_act!Q95=0,"",TrRoad_emi!Q65/TrRoad_tech!Q180)</f>
        <v>1.2682198921694732</v>
      </c>
    </row>
    <row r="208" spans="1:17" ht="11.45" customHeight="1" x14ac:dyDescent="0.25">
      <c r="A208" s="62" t="s">
        <v>58</v>
      </c>
      <c r="B208" s="106">
        <f>IF(TrRoad_act!B96=0,"",TrRoad_emi!B66/TrRoad_tech!B181)</f>
        <v>1.4260834971887713</v>
      </c>
      <c r="C208" s="106">
        <f>IF(TrRoad_act!C96=0,"",TrRoad_emi!C66/TrRoad_tech!C181)</f>
        <v>1.4176391998279925</v>
      </c>
      <c r="D208" s="106">
        <f>IF(TrRoad_act!D96=0,"",TrRoad_emi!D66/TrRoad_tech!D181)</f>
        <v>1.3340169732934022</v>
      </c>
      <c r="E208" s="106">
        <f>IF(TrRoad_act!E96=0,"",TrRoad_emi!E66/TrRoad_tech!E181)</f>
        <v>1.3282900750149849</v>
      </c>
      <c r="F208" s="106">
        <f>IF(TrRoad_act!F96=0,"",TrRoad_emi!F66/TrRoad_tech!F181)</f>
        <v>1.4566272166915082</v>
      </c>
      <c r="G208" s="106">
        <f>IF(TrRoad_act!G96=0,"",TrRoad_emi!G66/TrRoad_tech!G181)</f>
        <v>1.3148479411529166</v>
      </c>
      <c r="H208" s="106">
        <f>IF(TrRoad_act!H96=0,"",TrRoad_emi!H66/TrRoad_tech!H181)</f>
        <v>1.3263209405894714</v>
      </c>
      <c r="I208" s="106">
        <f>IF(TrRoad_act!I96=0,"",TrRoad_emi!I66/TrRoad_tech!I181)</f>
        <v>1.3711497792767162</v>
      </c>
      <c r="J208" s="106">
        <f>IF(TrRoad_act!J96=0,"",TrRoad_emi!J66/TrRoad_tech!J181)</f>
        <v>1.2722936453521738</v>
      </c>
      <c r="K208" s="106">
        <f>IF(TrRoad_act!K96=0,"",TrRoad_emi!K66/TrRoad_tech!K181)</f>
        <v>1.3681822494273517</v>
      </c>
      <c r="L208" s="106">
        <f>IF(TrRoad_act!L96=0,"",TrRoad_emi!L66/TrRoad_tech!L181)</f>
        <v>1.3844253324038884</v>
      </c>
      <c r="M208" s="106">
        <f>IF(TrRoad_act!M96=0,"",TrRoad_emi!M66/TrRoad_tech!M181)</f>
        <v>1.3470595820624827</v>
      </c>
      <c r="N208" s="106">
        <f>IF(TrRoad_act!N96=0,"",TrRoad_emi!N66/TrRoad_tech!N181)</f>
        <v>1.1882073687491397</v>
      </c>
      <c r="O208" s="106">
        <f>IF(TrRoad_act!O96=0,"",TrRoad_emi!O66/TrRoad_tech!O181)</f>
        <v>1.0947399124887092</v>
      </c>
      <c r="P208" s="106">
        <f>IF(TrRoad_act!P96=0,"",TrRoad_emi!P66/TrRoad_tech!P181)</f>
        <v>1.0993966362562246</v>
      </c>
      <c r="Q208" s="106">
        <f>IF(TrRoad_act!Q96=0,"",TrRoad_emi!Q66/TrRoad_tech!Q181)</f>
        <v>1.1612475681767447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 t="str">
        <f>IF(TrRoad_act!C97=0,"",TrRoad_emi!C67/TrRoad_tech!C182)</f>
        <v/>
      </c>
      <c r="D209" s="106" t="str">
        <f>IF(TrRoad_act!D97=0,"",TrRoad_emi!D67/TrRoad_tech!D182)</f>
        <v/>
      </c>
      <c r="E209" s="106" t="str">
        <f>IF(TrRoad_act!E97=0,"",TrRoad_emi!E67/TrRoad_tech!E182)</f>
        <v/>
      </c>
      <c r="F209" s="106" t="str">
        <f>IF(TrRoad_act!F97=0,"",TrRoad_emi!F67/TrRoad_tech!F182)</f>
        <v/>
      </c>
      <c r="G209" s="106" t="str">
        <f>IF(TrRoad_act!G97=0,"",TrRoad_emi!G67/TrRoad_tech!G182)</f>
        <v/>
      </c>
      <c r="H209" s="106" t="str">
        <f>IF(TrRoad_act!H97=0,"",TrRoad_emi!H67/TrRoad_tech!H182)</f>
        <v/>
      </c>
      <c r="I209" s="106" t="str">
        <f>IF(TrRoad_act!I97=0,"",TrRoad_emi!I67/TrRoad_tech!I182)</f>
        <v/>
      </c>
      <c r="J209" s="106" t="str">
        <f>IF(TrRoad_act!J97=0,"",TrRoad_emi!J67/TrRoad_tech!J182)</f>
        <v/>
      </c>
      <c r="K209" s="106" t="str">
        <f>IF(TrRoad_act!K97=0,"",TrRoad_emi!K67/TrRoad_tech!K182)</f>
        <v/>
      </c>
      <c r="L209" s="106" t="str">
        <f>IF(TrRoad_act!L97=0,"",TrRoad_emi!L67/TrRoad_tech!L182)</f>
        <v/>
      </c>
      <c r="M209" s="106" t="str">
        <f>IF(TrRoad_act!M97=0,"",TrRoad_emi!M67/TrRoad_tech!M182)</f>
        <v/>
      </c>
      <c r="N209" s="106" t="str">
        <f>IF(TrRoad_act!N97=0,"",TrRoad_emi!N67/TrRoad_tech!N182)</f>
        <v/>
      </c>
      <c r="O209" s="106" t="str">
        <f>IF(TrRoad_act!O97=0,"",TrRoad_emi!O67/TrRoad_tech!O182)</f>
        <v/>
      </c>
      <c r="P209" s="106" t="str">
        <f>IF(TrRoad_act!P97=0,"",TrRoad_emi!P67/TrRoad_tech!P182)</f>
        <v/>
      </c>
      <c r="Q209" s="106" t="str">
        <f>IF(TrRoad_act!Q97=0,"",TrRoad_emi!Q67/TrRoad_tech!Q182)</f>
        <v/>
      </c>
    </row>
    <row r="210" spans="1:17" ht="11.45" customHeight="1" x14ac:dyDescent="0.25">
      <c r="A210" s="62" t="s">
        <v>56</v>
      </c>
      <c r="B210" s="106" t="str">
        <f>IF(TrRoad_act!B98=0,"",TrRoad_emi!B68/TrRoad_tech!B183)</f>
        <v/>
      </c>
      <c r="C210" s="106" t="str">
        <f>IF(TrRoad_act!C98=0,"",TrRoad_emi!C68/TrRoad_tech!C183)</f>
        <v/>
      </c>
      <c r="D210" s="106" t="str">
        <f>IF(TrRoad_act!D98=0,"",TrRoad_emi!D68/TrRoad_tech!D183)</f>
        <v/>
      </c>
      <c r="E210" s="106" t="str">
        <f>IF(TrRoad_act!E98=0,"",TrRoad_emi!E68/TrRoad_tech!E183)</f>
        <v/>
      </c>
      <c r="F210" s="106" t="str">
        <f>IF(TrRoad_act!F98=0,"",TrRoad_emi!F68/TrRoad_tech!F183)</f>
        <v/>
      </c>
      <c r="G210" s="106" t="str">
        <f>IF(TrRoad_act!G98=0,"",TrRoad_emi!G68/TrRoad_tech!G183)</f>
        <v/>
      </c>
      <c r="H210" s="106" t="str">
        <f>IF(TrRoad_act!H98=0,"",TrRoad_emi!H68/TrRoad_tech!H183)</f>
        <v/>
      </c>
      <c r="I210" s="106" t="str">
        <f>IF(TrRoad_act!I98=0,"",TrRoad_emi!I68/TrRoad_tech!I183)</f>
        <v/>
      </c>
      <c r="J210" s="106" t="str">
        <f>IF(TrRoad_act!J98=0,"",TrRoad_emi!J68/TrRoad_tech!J183)</f>
        <v/>
      </c>
      <c r="K210" s="106" t="str">
        <f>IF(TrRoad_act!K98=0,"",TrRoad_emi!K68/TrRoad_tech!K183)</f>
        <v/>
      </c>
      <c r="L210" s="106" t="str">
        <f>IF(TrRoad_act!L98=0,"",TrRoad_emi!L68/TrRoad_tech!L183)</f>
        <v/>
      </c>
      <c r="M210" s="106" t="str">
        <f>IF(TrRoad_act!M98=0,"",TrRoad_emi!M68/TrRoad_tech!M183)</f>
        <v/>
      </c>
      <c r="N210" s="106" t="str">
        <f>IF(TrRoad_act!N98=0,"",TrRoad_emi!N68/TrRoad_tech!N183)</f>
        <v/>
      </c>
      <c r="O210" s="106" t="str">
        <f>IF(TrRoad_act!O98=0,"",TrRoad_emi!O68/TrRoad_tech!O183)</f>
        <v/>
      </c>
      <c r="P210" s="106" t="str">
        <f>IF(TrRoad_act!P98=0,"",TrRoad_emi!P68/TrRoad_tech!P183)</f>
        <v/>
      </c>
      <c r="Q210" s="106" t="str">
        <f>IF(TrRoad_act!Q98=0,"",TrRoad_emi!Q68/TrRoad_tech!Q183)</f>
        <v/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1.4871688829331433</v>
      </c>
      <c r="C213" s="109">
        <f>IF(TrRoad_act!C101=0,"",TrRoad_emi!C71/TrRoad_tech!C186)</f>
        <v>1.4508566370388951</v>
      </c>
      <c r="D213" s="109">
        <f>IF(TrRoad_act!D101=0,"",TrRoad_emi!D71/TrRoad_tech!D186)</f>
        <v>1.3647911727958393</v>
      </c>
      <c r="E213" s="109">
        <f>IF(TrRoad_act!E101=0,"",TrRoad_emi!E71/TrRoad_tech!E186)</f>
        <v>1.3607673853537787</v>
      </c>
      <c r="F213" s="109">
        <f>IF(TrRoad_act!F101=0,"",TrRoad_emi!F71/TrRoad_tech!F186)</f>
        <v>1.497864879194361</v>
      </c>
      <c r="G213" s="109">
        <f>IF(TrRoad_act!G101=0,"",TrRoad_emi!G71/TrRoad_tech!G186)</f>
        <v>1.3468164953608408</v>
      </c>
      <c r="H213" s="109">
        <f>IF(TrRoad_act!H101=0,"",TrRoad_emi!H71/TrRoad_tech!H186)</f>
        <v>1.3582193780129279</v>
      </c>
      <c r="I213" s="109">
        <f>IF(TrRoad_act!I101=0,"",TrRoad_emi!I71/TrRoad_tech!I186)</f>
        <v>1.4127218415150455</v>
      </c>
      <c r="J213" s="109">
        <f>IF(TrRoad_act!J101=0,"",TrRoad_emi!J71/TrRoad_tech!J186)</f>
        <v>1.3361197765183832</v>
      </c>
      <c r="K213" s="109">
        <f>IF(TrRoad_act!K101=0,"",TrRoad_emi!K71/TrRoad_tech!K186)</f>
        <v>1.4611459514128418</v>
      </c>
      <c r="L213" s="109">
        <f>IF(TrRoad_act!L101=0,"",TrRoad_emi!L71/TrRoad_tech!L186)</f>
        <v>1.5046836708118749</v>
      </c>
      <c r="M213" s="109">
        <f>IF(TrRoad_act!M101=0,"",TrRoad_emi!M71/TrRoad_tech!M186)</f>
        <v>1.5433596217578907</v>
      </c>
      <c r="N213" s="109">
        <f>IF(TrRoad_act!N101=0,"",TrRoad_emi!N71/TrRoad_tech!N186)</f>
        <v>1.6526934925617569</v>
      </c>
      <c r="O213" s="109">
        <f>IF(TrRoad_act!O101=0,"",TrRoad_emi!O71/TrRoad_tech!O186)</f>
        <v>1.3712806996666391</v>
      </c>
      <c r="P213" s="109">
        <f>IF(TrRoad_act!P101=0,"",TrRoad_emi!P71/TrRoad_tech!P186)</f>
        <v>1.3632660245678807</v>
      </c>
      <c r="Q213" s="109">
        <f>IF(TrRoad_act!Q101=0,"",TrRoad_emi!Q71/TrRoad_tech!Q186)</f>
        <v>1.4791180423616404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1.2135640596810682</v>
      </c>
      <c r="C214" s="108">
        <f>IF(TrRoad_act!C102=0,"",TrRoad_emi!C72/TrRoad_tech!C187)</f>
        <v>1.2578584444490448</v>
      </c>
      <c r="D214" s="108">
        <f>IF(TrRoad_act!D102=0,"",TrRoad_emi!D72/TrRoad_tech!D187)</f>
        <v>1.2877499087813562</v>
      </c>
      <c r="E214" s="108">
        <f>IF(TrRoad_act!E102=0,"",TrRoad_emi!E72/TrRoad_tech!E187)</f>
        <v>1.3623496211605457</v>
      </c>
      <c r="F214" s="108">
        <f>IF(TrRoad_act!F102=0,"",TrRoad_emi!F72/TrRoad_tech!F187)</f>
        <v>1.3878155516569515</v>
      </c>
      <c r="G214" s="108">
        <f>IF(TrRoad_act!G102=0,"",TrRoad_emi!G72/TrRoad_tech!G187)</f>
        <v>1.4247292193436485</v>
      </c>
      <c r="H214" s="108">
        <f>IF(TrRoad_act!H102=0,"",TrRoad_emi!H72/TrRoad_tech!H187)</f>
        <v>1.4555821929991324</v>
      </c>
      <c r="I214" s="108">
        <f>IF(TrRoad_act!I102=0,"",TrRoad_emi!I72/TrRoad_tech!I187)</f>
        <v>1.4657511031300341</v>
      </c>
      <c r="J214" s="108">
        <f>IF(TrRoad_act!J102=0,"",TrRoad_emi!J72/TrRoad_tech!J187)</f>
        <v>1.4641457114871335</v>
      </c>
      <c r="K214" s="108">
        <f>IF(TrRoad_act!K102=0,"",TrRoad_emi!K72/TrRoad_tech!K187)</f>
        <v>1.4771790024556684</v>
      </c>
      <c r="L214" s="108">
        <f>IF(TrRoad_act!L102=0,"",TrRoad_emi!L72/TrRoad_tech!L187)</f>
        <v>1.4892461749971233</v>
      </c>
      <c r="M214" s="108">
        <f>IF(TrRoad_act!M102=0,"",TrRoad_emi!M72/TrRoad_tech!M187)</f>
        <v>1.4646776571251359</v>
      </c>
      <c r="N214" s="108">
        <f>IF(TrRoad_act!N102=0,"",TrRoad_emi!N72/TrRoad_tech!N187)</f>
        <v>1.4368144871760307</v>
      </c>
      <c r="O214" s="108">
        <f>IF(TrRoad_act!O102=0,"",TrRoad_emi!O72/TrRoad_tech!O187)</f>
        <v>1.3600369414861855</v>
      </c>
      <c r="P214" s="108">
        <f>IF(TrRoad_act!P102=0,"",TrRoad_emi!P72/TrRoad_tech!P187)</f>
        <v>1.3666148658573727</v>
      </c>
      <c r="Q214" s="108">
        <f>IF(TrRoad_act!Q102=0,"",TrRoad_emi!Q72/TrRoad_tech!Q187)</f>
        <v>1.3775882930610068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1.458691846897572</v>
      </c>
      <c r="C215" s="108">
        <f>IF(TrRoad_act!C103=0,"",TrRoad_emi!C73/TrRoad_tech!C188)</f>
        <v>1.4493793667423698</v>
      </c>
      <c r="D215" s="108">
        <f>IF(TrRoad_act!D103=0,"",TrRoad_emi!D73/TrRoad_tech!D188)</f>
        <v>1.3573277204835603</v>
      </c>
      <c r="E215" s="108">
        <f>IF(TrRoad_act!E103=0,"",TrRoad_emi!E73/TrRoad_tech!E188)</f>
        <v>1.3507808487692892</v>
      </c>
      <c r="F215" s="108">
        <f>IF(TrRoad_act!F103=0,"",TrRoad_emi!F73/TrRoad_tech!F188)</f>
        <v>1.4919755257255036</v>
      </c>
      <c r="G215" s="108">
        <f>IF(TrRoad_act!G103=0,"",TrRoad_emi!G73/TrRoad_tech!G188)</f>
        <v>1.3360712530033945</v>
      </c>
      <c r="H215" s="108">
        <f>IF(TrRoad_act!H103=0,"",TrRoad_emi!H73/TrRoad_tech!H188)</f>
        <v>1.3487565137081661</v>
      </c>
      <c r="I215" s="108">
        <f>IF(TrRoad_act!I103=0,"",TrRoad_emi!I73/TrRoad_tech!I188)</f>
        <v>1.3987395184364235</v>
      </c>
      <c r="J215" s="108">
        <f>IF(TrRoad_act!J103=0,"",TrRoad_emi!J73/TrRoad_tech!J188)</f>
        <v>1.2946849088577894</v>
      </c>
      <c r="K215" s="108">
        <f>IF(TrRoad_act!K103=0,"",TrRoad_emi!K73/TrRoad_tech!K188)</f>
        <v>1.4021643686852236</v>
      </c>
      <c r="L215" s="108">
        <f>IF(TrRoad_act!L103=0,"",TrRoad_emi!L73/TrRoad_tech!L188)</f>
        <v>1.4191768194814036</v>
      </c>
      <c r="M215" s="108">
        <f>IF(TrRoad_act!M103=0,"",TrRoad_emi!M73/TrRoad_tech!M188)</f>
        <v>1.3806240482451917</v>
      </c>
      <c r="N215" s="108">
        <f>IF(TrRoad_act!N103=0,"",TrRoad_emi!N73/TrRoad_tech!N188)</f>
        <v>1.2089201721737386</v>
      </c>
      <c r="O215" s="108">
        <f>IF(TrRoad_act!O103=0,"",TrRoad_emi!O73/TrRoad_tech!O188)</f>
        <v>1.1096441938909358</v>
      </c>
      <c r="P215" s="108">
        <f>IF(TrRoad_act!P103=0,"",TrRoad_emi!P73/TrRoad_tech!P188)</f>
        <v>1.114989293339862</v>
      </c>
      <c r="Q215" s="108">
        <f>IF(TrRoad_act!Q103=0,"",TrRoad_emi!Q73/TrRoad_tech!Q188)</f>
        <v>1.186692686645497</v>
      </c>
    </row>
    <row r="216" spans="1:17" ht="11.45" customHeight="1" x14ac:dyDescent="0.25">
      <c r="A216" s="62" t="s">
        <v>57</v>
      </c>
      <c r="B216" s="108" t="str">
        <f>IF(TrRoad_act!B104=0,"",TrRoad_emi!B74/TrRoad_tech!B189)</f>
        <v/>
      </c>
      <c r="C216" s="108" t="str">
        <f>IF(TrRoad_act!C104=0,"",TrRoad_emi!C74/TrRoad_tech!C189)</f>
        <v/>
      </c>
      <c r="D216" s="108" t="str">
        <f>IF(TrRoad_act!D104=0,"",TrRoad_emi!D74/TrRoad_tech!D189)</f>
        <v/>
      </c>
      <c r="E216" s="108" t="str">
        <f>IF(TrRoad_act!E104=0,"",TrRoad_emi!E74/TrRoad_tech!E189)</f>
        <v/>
      </c>
      <c r="F216" s="108" t="str">
        <f>IF(TrRoad_act!F104=0,"",TrRoad_emi!F74/TrRoad_tech!F189)</f>
        <v/>
      </c>
      <c r="G216" s="108" t="str">
        <f>IF(TrRoad_act!G104=0,"",TrRoad_emi!G74/TrRoad_tech!G189)</f>
        <v/>
      </c>
      <c r="H216" s="108" t="str">
        <f>IF(TrRoad_act!H104=0,"",TrRoad_emi!H74/TrRoad_tech!H189)</f>
        <v/>
      </c>
      <c r="I216" s="108" t="str">
        <f>IF(TrRoad_act!I104=0,"",TrRoad_emi!I74/TrRoad_tech!I189)</f>
        <v/>
      </c>
      <c r="J216" s="108" t="str">
        <f>IF(TrRoad_act!J104=0,"",TrRoad_emi!J74/TrRoad_tech!J189)</f>
        <v/>
      </c>
      <c r="K216" s="108" t="str">
        <f>IF(TrRoad_act!K104=0,"",TrRoad_emi!K74/TrRoad_tech!K189)</f>
        <v/>
      </c>
      <c r="L216" s="108" t="str">
        <f>IF(TrRoad_act!L104=0,"",TrRoad_emi!L74/TrRoad_tech!L189)</f>
        <v/>
      </c>
      <c r="M216" s="108" t="str">
        <f>IF(TrRoad_act!M104=0,"",TrRoad_emi!M74/TrRoad_tech!M189)</f>
        <v/>
      </c>
      <c r="N216" s="108" t="str">
        <f>IF(TrRoad_act!N104=0,"",TrRoad_emi!N74/TrRoad_tech!N189)</f>
        <v/>
      </c>
      <c r="O216" s="108" t="str">
        <f>IF(TrRoad_act!O104=0,"",TrRoad_emi!O74/TrRoad_tech!O189)</f>
        <v/>
      </c>
      <c r="P216" s="108" t="str">
        <f>IF(TrRoad_act!P104=0,"",TrRoad_emi!P74/TrRoad_tech!P189)</f>
        <v/>
      </c>
      <c r="Q216" s="108" t="str">
        <f>IF(TrRoad_act!Q104=0,"",TrRoad_emi!Q74/TrRoad_tech!Q189)</f>
        <v/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 t="str">
        <f>IF(TrRoad_act!C105=0,"",TrRoad_emi!C75/TrRoad_tech!C190)</f>
        <v/>
      </c>
      <c r="D217" s="108" t="str">
        <f>IF(TrRoad_act!D105=0,"",TrRoad_emi!D75/TrRoad_tech!D190)</f>
        <v/>
      </c>
      <c r="E217" s="108" t="str">
        <f>IF(TrRoad_act!E105=0,"",TrRoad_emi!E75/TrRoad_tech!E190)</f>
        <v/>
      </c>
      <c r="F217" s="108" t="str">
        <f>IF(TrRoad_act!F105=0,"",TrRoad_emi!F75/TrRoad_tech!F190)</f>
        <v/>
      </c>
      <c r="G217" s="108" t="str">
        <f>IF(TrRoad_act!G105=0,"",TrRoad_emi!G75/TrRoad_tech!G190)</f>
        <v/>
      </c>
      <c r="H217" s="108" t="str">
        <f>IF(TrRoad_act!H105=0,"",TrRoad_emi!H75/TrRoad_tech!H190)</f>
        <v/>
      </c>
      <c r="I217" s="108" t="str">
        <f>IF(TrRoad_act!I105=0,"",TrRoad_emi!I75/TrRoad_tech!I190)</f>
        <v/>
      </c>
      <c r="J217" s="108" t="str">
        <f>IF(TrRoad_act!J105=0,"",TrRoad_emi!J75/TrRoad_tech!J190)</f>
        <v/>
      </c>
      <c r="K217" s="108" t="str">
        <f>IF(TrRoad_act!K105=0,"",TrRoad_emi!K75/TrRoad_tech!K190)</f>
        <v/>
      </c>
      <c r="L217" s="108" t="str">
        <f>IF(TrRoad_act!L105=0,"",TrRoad_emi!L75/TrRoad_tech!L190)</f>
        <v/>
      </c>
      <c r="M217" s="108" t="str">
        <f>IF(TrRoad_act!M105=0,"",TrRoad_emi!M75/TrRoad_tech!M190)</f>
        <v/>
      </c>
      <c r="N217" s="108" t="str">
        <f>IF(TrRoad_act!N105=0,"",TrRoad_emi!N75/TrRoad_tech!N190)</f>
        <v/>
      </c>
      <c r="O217" s="108" t="str">
        <f>IF(TrRoad_act!O105=0,"",TrRoad_emi!O75/TrRoad_tech!O190)</f>
        <v/>
      </c>
      <c r="P217" s="108" t="str">
        <f>IF(TrRoad_act!P105=0,"",TrRoad_emi!P75/TrRoad_tech!P190)</f>
        <v/>
      </c>
      <c r="Q217" s="108" t="str">
        <f>IF(TrRoad_act!Q105=0,"",TrRoad_emi!Q75/TrRoad_tech!Q190)</f>
        <v/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1.3901637668690767</v>
      </c>
      <c r="C219" s="107">
        <f>IF(TrRoad_act!C107=0,"",TrRoad_emi!C77/TrRoad_tech!C192)</f>
        <v>1.3832816601309974</v>
      </c>
      <c r="D219" s="107">
        <f>IF(TrRoad_act!D107=0,"",TrRoad_emi!D77/TrRoad_tech!D192)</f>
        <v>1.3078861418554484</v>
      </c>
      <c r="E219" s="107">
        <f>IF(TrRoad_act!E107=0,"",TrRoad_emi!E77/TrRoad_tech!E192)</f>
        <v>1.3041886908174396</v>
      </c>
      <c r="F219" s="107">
        <f>IF(TrRoad_act!F107=0,"",TrRoad_emi!F77/TrRoad_tech!F192)</f>
        <v>1.4172013309547209</v>
      </c>
      <c r="G219" s="107">
        <f>IF(TrRoad_act!G107=0,"",TrRoad_emi!G77/TrRoad_tech!G192)</f>
        <v>1.2967741188618123</v>
      </c>
      <c r="H219" s="107">
        <f>IF(TrRoad_act!H107=0,"",TrRoad_emi!H77/TrRoad_tech!H192)</f>
        <v>1.3067902360769648</v>
      </c>
      <c r="I219" s="107">
        <f>IF(TrRoad_act!I107=0,"",TrRoad_emi!I77/TrRoad_tech!I192)</f>
        <v>1.3515975199665198</v>
      </c>
      <c r="J219" s="107">
        <f>IF(TrRoad_act!J107=0,"",TrRoad_emi!J77/TrRoad_tech!J192)</f>
        <v>1.2616636848048333</v>
      </c>
      <c r="K219" s="107">
        <f>IF(TrRoad_act!K107=0,"",TrRoad_emi!K77/TrRoad_tech!K192)</f>
        <v>1.346993773621938</v>
      </c>
      <c r="L219" s="107">
        <f>IF(TrRoad_act!L107=0,"",TrRoad_emi!L77/TrRoad_tech!L192)</f>
        <v>1.3645968503921324</v>
      </c>
      <c r="M219" s="107">
        <f>IF(TrRoad_act!M107=0,"",TrRoad_emi!M77/TrRoad_tech!M192)</f>
        <v>1.328843604864288</v>
      </c>
      <c r="N219" s="107">
        <f>IF(TrRoad_act!N107=0,"",TrRoad_emi!N77/TrRoad_tech!N192)</f>
        <v>1.1856566412700358</v>
      </c>
      <c r="O219" s="107">
        <f>IF(TrRoad_act!O107=0,"",TrRoad_emi!O77/TrRoad_tech!O192)</f>
        <v>1.0319078708800842</v>
      </c>
      <c r="P219" s="107">
        <f>IF(TrRoad_act!P107=0,"",TrRoad_emi!P77/TrRoad_tech!P192)</f>
        <v>1.0315493466804959</v>
      </c>
      <c r="Q219" s="107">
        <f>IF(TrRoad_act!Q107=0,"",TrRoad_emi!Q77/TrRoad_tech!Q192)</f>
        <v>1.0776175333778277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1.3901637668690767</v>
      </c>
      <c r="C220" s="106">
        <f>IF(TrRoad_act!C108=0,"",TrRoad_emi!C78/TrRoad_tech!C193)</f>
        <v>1.3832816601309974</v>
      </c>
      <c r="D220" s="106">
        <f>IF(TrRoad_act!D108=0,"",TrRoad_emi!D78/TrRoad_tech!D193)</f>
        <v>1.3078861418554484</v>
      </c>
      <c r="E220" s="106">
        <f>IF(TrRoad_act!E108=0,"",TrRoad_emi!E78/TrRoad_tech!E193)</f>
        <v>1.3041886908174396</v>
      </c>
      <c r="F220" s="106">
        <f>IF(TrRoad_act!F108=0,"",TrRoad_emi!F78/TrRoad_tech!F193)</f>
        <v>1.4172013309547209</v>
      </c>
      <c r="G220" s="106">
        <f>IF(TrRoad_act!G108=0,"",TrRoad_emi!G78/TrRoad_tech!G193)</f>
        <v>1.2967741188618123</v>
      </c>
      <c r="H220" s="106">
        <f>IF(TrRoad_act!H108=0,"",TrRoad_emi!H78/TrRoad_tech!H193)</f>
        <v>1.3067902360769648</v>
      </c>
      <c r="I220" s="106">
        <f>IF(TrRoad_act!I108=0,"",TrRoad_emi!I78/TrRoad_tech!I193)</f>
        <v>1.3515975199665198</v>
      </c>
      <c r="J220" s="106">
        <f>IF(TrRoad_act!J108=0,"",TrRoad_emi!J78/TrRoad_tech!J193)</f>
        <v>1.2616636848048333</v>
      </c>
      <c r="K220" s="106">
        <f>IF(TrRoad_act!K108=0,"",TrRoad_emi!K78/TrRoad_tech!K193)</f>
        <v>1.346993773621938</v>
      </c>
      <c r="L220" s="106">
        <f>IF(TrRoad_act!L108=0,"",TrRoad_emi!L78/TrRoad_tech!L193)</f>
        <v>1.3645968503921324</v>
      </c>
      <c r="M220" s="106">
        <f>IF(TrRoad_act!M108=0,"",TrRoad_emi!M78/TrRoad_tech!M193)</f>
        <v>1.328843604864288</v>
      </c>
      <c r="N220" s="106">
        <f>IF(TrRoad_act!N108=0,"",TrRoad_emi!N78/TrRoad_tech!N193)</f>
        <v>1.1856566412700358</v>
      </c>
      <c r="O220" s="106">
        <f>IF(TrRoad_act!O108=0,"",TrRoad_emi!O78/TrRoad_tech!O193)</f>
        <v>1.0319078708800842</v>
      </c>
      <c r="P220" s="106">
        <f>IF(TrRoad_act!P108=0,"",TrRoad_emi!P78/TrRoad_tech!P193)</f>
        <v>1.0315493466804959</v>
      </c>
      <c r="Q220" s="106">
        <f>IF(TrRoad_act!Q108=0,"",TrRoad_emi!Q78/TrRoad_tech!Q193)</f>
        <v>1.0776175333778277</v>
      </c>
    </row>
    <row r="221" spans="1:17" ht="11.45" customHeight="1" x14ac:dyDescent="0.25">
      <c r="A221" s="15" t="s">
        <v>22</v>
      </c>
      <c r="B221" s="105" t="str">
        <f>IF(TrRoad_act!B109=0,"",TrRoad_emi!B79/TrRoad_tech!B194)</f>
        <v/>
      </c>
      <c r="C221" s="105" t="str">
        <f>IF(TrRoad_act!C109=0,"",TrRoad_emi!C79/TrRoad_tech!C194)</f>
        <v/>
      </c>
      <c r="D221" s="105" t="str">
        <f>IF(TrRoad_act!D109=0,"",TrRoad_emi!D79/TrRoad_tech!D194)</f>
        <v/>
      </c>
      <c r="E221" s="105" t="str">
        <f>IF(TrRoad_act!E109=0,"",TrRoad_emi!E79/TrRoad_tech!E194)</f>
        <v/>
      </c>
      <c r="F221" s="105" t="str">
        <f>IF(TrRoad_act!F109=0,"",TrRoad_emi!F79/TrRoad_tech!F194)</f>
        <v/>
      </c>
      <c r="G221" s="105" t="str">
        <f>IF(TrRoad_act!G109=0,"",TrRoad_emi!G79/TrRoad_tech!G194)</f>
        <v/>
      </c>
      <c r="H221" s="105" t="str">
        <f>IF(TrRoad_act!H109=0,"",TrRoad_emi!H79/TrRoad_tech!H194)</f>
        <v/>
      </c>
      <c r="I221" s="105" t="str">
        <f>IF(TrRoad_act!I109=0,"",TrRoad_emi!I79/TrRoad_tech!I194)</f>
        <v/>
      </c>
      <c r="J221" s="105" t="str">
        <f>IF(TrRoad_act!J109=0,"",TrRoad_emi!J79/TrRoad_tech!J194)</f>
        <v/>
      </c>
      <c r="K221" s="105" t="str">
        <f>IF(TrRoad_act!K109=0,"",TrRoad_emi!K79/TrRoad_tech!K194)</f>
        <v/>
      </c>
      <c r="L221" s="105" t="str">
        <f>IF(TrRoad_act!L109=0,"",TrRoad_emi!L79/TrRoad_tech!L194)</f>
        <v/>
      </c>
      <c r="M221" s="105" t="str">
        <f>IF(TrRoad_act!M109=0,"",TrRoad_emi!M79/TrRoad_tech!M194)</f>
        <v/>
      </c>
      <c r="N221" s="105" t="str">
        <f>IF(TrRoad_act!N109=0,"",TrRoad_emi!N79/TrRoad_tech!N194)</f>
        <v/>
      </c>
      <c r="O221" s="105" t="str">
        <f>IF(TrRoad_act!O109=0,"",TrRoad_emi!O79/TrRoad_tech!O194)</f>
        <v/>
      </c>
      <c r="P221" s="105" t="str">
        <f>IF(TrRoad_act!P109=0,"",TrRoad_emi!P79/TrRoad_tech!P194)</f>
        <v/>
      </c>
      <c r="Q221" s="105" t="str">
        <f>IF(TrRoad_act!Q109=0,"",TrRoad_emi!Q79/TrRoad_tech!Q194)</f>
        <v/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103.57165724138888</v>
      </c>
      <c r="C225" s="78">
        <v>103.28891825290842</v>
      </c>
      <c r="D225" s="78">
        <v>102.97566898077997</v>
      </c>
      <c r="E225" s="78">
        <v>102.3271502237976</v>
      </c>
      <c r="F225" s="78">
        <v>102.25624846807817</v>
      </c>
      <c r="G225" s="78">
        <v>101.56281786572745</v>
      </c>
      <c r="H225" s="78">
        <v>100.5282645727781</v>
      </c>
      <c r="I225" s="78">
        <v>99.785532519232007</v>
      </c>
      <c r="J225" s="78">
        <v>97.302859353850579</v>
      </c>
      <c r="K225" s="78">
        <v>94.549159608173326</v>
      </c>
      <c r="L225" s="78">
        <v>92.797910352527992</v>
      </c>
      <c r="M225" s="78">
        <v>89.91443670429959</v>
      </c>
      <c r="N225" s="78">
        <v>86.531041257367207</v>
      </c>
      <c r="O225" s="78">
        <v>83.649141856391992</v>
      </c>
      <c r="P225" s="78">
        <v>78.012059064806991</v>
      </c>
      <c r="Q225" s="78">
        <v>74.473259105491181</v>
      </c>
    </row>
    <row r="226" spans="1:17" ht="11.45" customHeight="1" x14ac:dyDescent="0.25">
      <c r="A226" s="19" t="s">
        <v>29</v>
      </c>
      <c r="B226" s="76">
        <v>172.66802710683066</v>
      </c>
      <c r="C226" s="76">
        <v>172.25028011972279</v>
      </c>
      <c r="D226" s="76">
        <v>171.72884927825368</v>
      </c>
      <c r="E226" s="76">
        <v>170.66041956040885</v>
      </c>
      <c r="F226" s="76">
        <v>170.47840269256258</v>
      </c>
      <c r="G226" s="76">
        <v>169.38928533478989</v>
      </c>
      <c r="H226" s="76">
        <v>167.76932045805182</v>
      </c>
      <c r="I226" s="76">
        <v>166.81129423734657</v>
      </c>
      <c r="J226" s="76">
        <v>162.95984358157207</v>
      </c>
      <c r="K226" s="76">
        <v>158.51793800765103</v>
      </c>
      <c r="L226" s="76">
        <v>155.7566276690234</v>
      </c>
      <c r="M226" s="76">
        <v>149.85525414440303</v>
      </c>
      <c r="N226" s="76">
        <v>144.31082814217629</v>
      </c>
      <c r="O226" s="76">
        <v>139.20676089173784</v>
      </c>
      <c r="P226" s="76">
        <v>129.88523561085745</v>
      </c>
      <c r="Q226" s="76">
        <v>125.69048928876161</v>
      </c>
    </row>
    <row r="227" spans="1:17" ht="11.45" customHeight="1" x14ac:dyDescent="0.25">
      <c r="A227" s="62" t="s">
        <v>59</v>
      </c>
      <c r="B227" s="77">
        <v>172.61942873564811</v>
      </c>
      <c r="C227" s="77">
        <v>172.14819708818067</v>
      </c>
      <c r="D227" s="77">
        <v>171.62611496796666</v>
      </c>
      <c r="E227" s="77">
        <v>170.54525037299598</v>
      </c>
      <c r="F227" s="77">
        <v>170.42708078013027</v>
      </c>
      <c r="G227" s="77">
        <v>169.27136310954575</v>
      </c>
      <c r="H227" s="77">
        <v>167.54710762129687</v>
      </c>
      <c r="I227" s="77">
        <v>166.30922086538669</v>
      </c>
      <c r="J227" s="77">
        <v>162.17143225641763</v>
      </c>
      <c r="K227" s="77">
        <v>157.58193268028887</v>
      </c>
      <c r="L227" s="77">
        <v>154.66318392088101</v>
      </c>
      <c r="M227" s="77">
        <v>149.85739450716599</v>
      </c>
      <c r="N227" s="77">
        <v>144.21840209561199</v>
      </c>
      <c r="O227" s="77">
        <v>139.41523642732</v>
      </c>
      <c r="P227" s="77">
        <v>130.03671794871801</v>
      </c>
      <c r="Q227" s="77">
        <v>124.12209850915301</v>
      </c>
    </row>
    <row r="228" spans="1:17" ht="11.45" customHeight="1" x14ac:dyDescent="0.25">
      <c r="A228" s="62" t="s">
        <v>58</v>
      </c>
      <c r="B228" s="77">
        <v>173.00854878793993</v>
      </c>
      <c r="C228" s="77">
        <v>172.96556099576003</v>
      </c>
      <c r="D228" s="77">
        <v>172.91780930952183</v>
      </c>
      <c r="E228" s="77">
        <v>173.11456088980682</v>
      </c>
      <c r="F228" s="77">
        <v>172.54179439371751</v>
      </c>
      <c r="G228" s="77">
        <v>172.79863301174396</v>
      </c>
      <c r="H228" s="77">
        <v>173.35085749811552</v>
      </c>
      <c r="I228" s="77">
        <v>172.54934567489218</v>
      </c>
      <c r="J228" s="77">
        <v>168.56709641928876</v>
      </c>
      <c r="K228" s="77">
        <v>165.18854483347738</v>
      </c>
      <c r="L228" s="77">
        <v>161.953859060403</v>
      </c>
      <c r="M228" s="77">
        <v>152.58766066838001</v>
      </c>
      <c r="N228" s="77">
        <v>146.775105231509</v>
      </c>
      <c r="O228" s="77">
        <v>138.174327840416</v>
      </c>
      <c r="P228" s="77">
        <v>130.764193548387</v>
      </c>
      <c r="Q228" s="77">
        <v>129.285676671933</v>
      </c>
    </row>
    <row r="229" spans="1:17" ht="11.45" customHeight="1" x14ac:dyDescent="0.25">
      <c r="A229" s="62" t="s">
        <v>57</v>
      </c>
      <c r="B229" s="77">
        <v>0</v>
      </c>
      <c r="C229" s="77">
        <v>0</v>
      </c>
      <c r="D229" s="77">
        <v>0</v>
      </c>
      <c r="E229" s="77">
        <v>0</v>
      </c>
      <c r="F229" s="77">
        <v>0</v>
      </c>
      <c r="G229" s="77">
        <v>0</v>
      </c>
      <c r="H229" s="77">
        <v>0</v>
      </c>
      <c r="I229" s="77">
        <v>0</v>
      </c>
      <c r="J229" s="77">
        <v>0</v>
      </c>
      <c r="K229" s="77">
        <v>0</v>
      </c>
      <c r="L229" s="77">
        <v>0</v>
      </c>
      <c r="M229" s="77">
        <v>0</v>
      </c>
      <c r="N229" s="77">
        <v>0</v>
      </c>
      <c r="O229" s="77">
        <v>0</v>
      </c>
      <c r="P229" s="77">
        <v>0</v>
      </c>
      <c r="Q229" s="77">
        <v>0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0</v>
      </c>
      <c r="E230" s="77">
        <v>0</v>
      </c>
      <c r="F230" s="77">
        <v>0</v>
      </c>
      <c r="G230" s="77">
        <v>0</v>
      </c>
      <c r="H230" s="77">
        <v>0</v>
      </c>
      <c r="I230" s="77">
        <v>0</v>
      </c>
      <c r="J230" s="77">
        <v>0</v>
      </c>
      <c r="K230" s="77">
        <v>0</v>
      </c>
      <c r="L230" s="77">
        <v>0</v>
      </c>
      <c r="M230" s="77">
        <v>0</v>
      </c>
      <c r="N230" s="77">
        <v>0</v>
      </c>
      <c r="O230" s="77">
        <v>0</v>
      </c>
      <c r="P230" s="77">
        <v>0</v>
      </c>
      <c r="Q230" s="77">
        <v>0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0</v>
      </c>
      <c r="O231" s="77">
        <v>0</v>
      </c>
      <c r="P231" s="77">
        <v>49</v>
      </c>
      <c r="Q231" s="77">
        <v>0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1457.1892459463884</v>
      </c>
      <c r="C233" s="76">
        <v>1456.1926014401072</v>
      </c>
      <c r="D233" s="76">
        <v>1455.0860181069575</v>
      </c>
      <c r="E233" s="76">
        <v>1449.6738237347527</v>
      </c>
      <c r="F233" s="76">
        <v>1452.5324037892055</v>
      </c>
      <c r="G233" s="76">
        <v>1450.0572998879095</v>
      </c>
      <c r="H233" s="76">
        <v>1427.7674714414618</v>
      </c>
      <c r="I233" s="76">
        <v>1443.6498037636748</v>
      </c>
      <c r="J233" s="76">
        <v>1425.3751891019085</v>
      </c>
      <c r="K233" s="76">
        <v>1424.1302435053919</v>
      </c>
      <c r="L233" s="76">
        <v>1409.7885302727623</v>
      </c>
      <c r="M233" s="76">
        <v>1396.6620840303133</v>
      </c>
      <c r="N233" s="76">
        <v>1386.7262929527528</v>
      </c>
      <c r="O233" s="76">
        <v>1380.6651150487</v>
      </c>
      <c r="P233" s="76">
        <v>1356.1662695111202</v>
      </c>
      <c r="Q233" s="76">
        <v>1333.1159592482352</v>
      </c>
    </row>
    <row r="234" spans="1:17" ht="11.45" customHeight="1" x14ac:dyDescent="0.25">
      <c r="A234" s="62" t="s">
        <v>59</v>
      </c>
      <c r="B234" s="75">
        <v>431.54857183912026</v>
      </c>
      <c r="C234" s="75">
        <v>0</v>
      </c>
      <c r="D234" s="75">
        <v>0</v>
      </c>
      <c r="E234" s="75">
        <v>426.36312593248994</v>
      </c>
      <c r="F234" s="75">
        <v>0</v>
      </c>
      <c r="G234" s="75">
        <v>0</v>
      </c>
      <c r="H234" s="75">
        <v>418.86776905324211</v>
      </c>
      <c r="I234" s="75">
        <v>0</v>
      </c>
      <c r="J234" s="75">
        <v>405.42858064104405</v>
      </c>
      <c r="K234" s="75">
        <v>0</v>
      </c>
      <c r="L234" s="75">
        <v>386.65795980219997</v>
      </c>
      <c r="M234" s="75">
        <v>374.64348626791497</v>
      </c>
      <c r="N234" s="75">
        <v>360.54600523902997</v>
      </c>
      <c r="O234" s="75">
        <v>0</v>
      </c>
      <c r="P234" s="75">
        <v>0</v>
      </c>
      <c r="Q234" s="75">
        <v>0</v>
      </c>
    </row>
    <row r="235" spans="1:17" ht="11.45" customHeight="1" x14ac:dyDescent="0.25">
      <c r="A235" s="62" t="s">
        <v>58</v>
      </c>
      <c r="B235" s="75">
        <v>1457.1892459463884</v>
      </c>
      <c r="C235" s="75">
        <v>1456.192601440107</v>
      </c>
      <c r="D235" s="75">
        <v>1455.0860181069577</v>
      </c>
      <c r="E235" s="75">
        <v>1452.7841905973735</v>
      </c>
      <c r="F235" s="75">
        <v>1452.5324037892055</v>
      </c>
      <c r="G235" s="75">
        <v>1450.0572998879095</v>
      </c>
      <c r="H235" s="75">
        <v>1446.336177620386</v>
      </c>
      <c r="I235" s="75">
        <v>1443.6498037636748</v>
      </c>
      <c r="J235" s="75">
        <v>1434.4995241674412</v>
      </c>
      <c r="K235" s="75">
        <v>1424.1302435053919</v>
      </c>
      <c r="L235" s="75">
        <v>1417.4428736927414</v>
      </c>
      <c r="M235" s="75">
        <v>1406.1692337769402</v>
      </c>
      <c r="N235" s="75">
        <v>1392.5568627693081</v>
      </c>
      <c r="O235" s="75">
        <v>1380.6651150487</v>
      </c>
      <c r="P235" s="75">
        <v>1356.1662695111202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0</v>
      </c>
      <c r="M236" s="75">
        <v>0</v>
      </c>
      <c r="N236" s="75">
        <v>0</v>
      </c>
      <c r="O236" s="75">
        <v>0</v>
      </c>
      <c r="P236" s="75">
        <v>0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5">
        <v>0</v>
      </c>
      <c r="L237" s="75">
        <v>0</v>
      </c>
      <c r="M237" s="75">
        <v>0</v>
      </c>
      <c r="N237" s="75">
        <v>0</v>
      </c>
      <c r="O237" s="75">
        <v>0</v>
      </c>
      <c r="P237" s="75">
        <v>0</v>
      </c>
      <c r="Q237" s="75">
        <v>0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195.7820151985139</v>
      </c>
      <c r="C240" s="78">
        <v>195.69255957070988</v>
      </c>
      <c r="D240" s="78">
        <v>195.53583272331892</v>
      </c>
      <c r="E240" s="78">
        <v>195.67421655111738</v>
      </c>
      <c r="F240" s="78">
        <v>197.28256554970702</v>
      </c>
      <c r="G240" s="78">
        <v>197.40431834206754</v>
      </c>
      <c r="H240" s="78">
        <v>196.71989834034292</v>
      </c>
      <c r="I240" s="78">
        <v>195.39608466826766</v>
      </c>
      <c r="J240" s="78">
        <v>191.48342612093407</v>
      </c>
      <c r="K240" s="78">
        <v>190.25904771588884</v>
      </c>
      <c r="L240" s="78">
        <v>187.14509972678212</v>
      </c>
      <c r="M240" s="78">
        <v>176.61149304006614</v>
      </c>
      <c r="N240" s="78">
        <v>140.23645829179836</v>
      </c>
      <c r="O240" s="78">
        <v>156.31208369766699</v>
      </c>
      <c r="P240" s="78">
        <v>151.8823996441738</v>
      </c>
      <c r="Q240" s="78">
        <v>143.16476164350163</v>
      </c>
    </row>
    <row r="241" spans="1:17" ht="11.45" customHeight="1" x14ac:dyDescent="0.25">
      <c r="A241" s="62" t="s">
        <v>59</v>
      </c>
      <c r="B241" s="77">
        <v>149.61633382715539</v>
      </c>
      <c r="C241" s="77">
        <v>149.20789804449862</v>
      </c>
      <c r="D241" s="77">
        <v>148.75538807296613</v>
      </c>
      <c r="E241" s="77">
        <v>147.81855842842629</v>
      </c>
      <c r="F241" s="77">
        <v>147.71613599901661</v>
      </c>
      <c r="G241" s="77">
        <v>146.71442812593057</v>
      </c>
      <c r="H241" s="77">
        <v>145.21994522430873</v>
      </c>
      <c r="I241" s="77">
        <v>144.14701803720686</v>
      </c>
      <c r="J241" s="77">
        <v>140.56062705931882</v>
      </c>
      <c r="K241" s="77">
        <v>136.58271967246708</v>
      </c>
      <c r="L241" s="77">
        <v>134.05292049549217</v>
      </c>
      <c r="M241" s="77">
        <v>129.8875458415975</v>
      </c>
      <c r="N241" s="77">
        <v>125</v>
      </c>
      <c r="O241" s="77">
        <v>120.52380952381</v>
      </c>
      <c r="P241" s="77">
        <v>179.89970059880201</v>
      </c>
      <c r="Q241" s="77">
        <v>108.333333333333</v>
      </c>
    </row>
    <row r="242" spans="1:17" ht="11.45" customHeight="1" x14ac:dyDescent="0.25">
      <c r="A242" s="62" t="s">
        <v>58</v>
      </c>
      <c r="B242" s="77">
        <v>201.48327597886865</v>
      </c>
      <c r="C242" s="77">
        <v>201.43321301229162</v>
      </c>
      <c r="D242" s="77">
        <v>201.37760208298101</v>
      </c>
      <c r="E242" s="77">
        <v>201.60673615310387</v>
      </c>
      <c r="F242" s="77">
        <v>200.93970050190919</v>
      </c>
      <c r="G242" s="77">
        <v>201.23881107488606</v>
      </c>
      <c r="H242" s="77">
        <v>201.88192379601676</v>
      </c>
      <c r="I242" s="77">
        <v>200.9484946157236</v>
      </c>
      <c r="J242" s="77">
        <v>196.31082421501497</v>
      </c>
      <c r="K242" s="77">
        <v>192.37621146702151</v>
      </c>
      <c r="L242" s="77">
        <v>188.60914278233869</v>
      </c>
      <c r="M242" s="77">
        <v>177.70140239197394</v>
      </c>
      <c r="N242" s="77">
        <v>141.33481152993301</v>
      </c>
      <c r="O242" s="77">
        <v>160.91584158415799</v>
      </c>
      <c r="P242" s="77">
        <v>114.839762611276</v>
      </c>
      <c r="Q242" s="77">
        <v>143.348731884058</v>
      </c>
    </row>
    <row r="243" spans="1:17" ht="11.45" customHeight="1" x14ac:dyDescent="0.25">
      <c r="A243" s="62" t="s">
        <v>57</v>
      </c>
      <c r="B243" s="77">
        <v>0</v>
      </c>
      <c r="C243" s="77">
        <v>0</v>
      </c>
      <c r="D243" s="77">
        <v>0</v>
      </c>
      <c r="E243" s="77">
        <v>0</v>
      </c>
      <c r="F243" s="77">
        <v>0</v>
      </c>
      <c r="G243" s="77">
        <v>0</v>
      </c>
      <c r="H243" s="77">
        <v>0</v>
      </c>
      <c r="I243" s="77">
        <v>0</v>
      </c>
      <c r="J243" s="77">
        <v>0</v>
      </c>
      <c r="K243" s="77">
        <v>0</v>
      </c>
      <c r="L243" s="77">
        <v>0</v>
      </c>
      <c r="M243" s="77">
        <v>0</v>
      </c>
      <c r="N243" s="77">
        <v>0</v>
      </c>
      <c r="O243" s="77">
        <v>0</v>
      </c>
      <c r="P243" s="77">
        <v>0</v>
      </c>
      <c r="Q243" s="77">
        <v>0</v>
      </c>
    </row>
    <row r="244" spans="1:17" ht="11.45" customHeight="1" x14ac:dyDescent="0.25">
      <c r="A244" s="62" t="s">
        <v>56</v>
      </c>
      <c r="B244" s="77">
        <v>0</v>
      </c>
      <c r="C244" s="77">
        <v>0</v>
      </c>
      <c r="D244" s="77">
        <v>0</v>
      </c>
      <c r="E244" s="77">
        <v>0</v>
      </c>
      <c r="F244" s="77">
        <v>0</v>
      </c>
      <c r="G244" s="77">
        <v>0</v>
      </c>
      <c r="H244" s="77">
        <v>0</v>
      </c>
      <c r="I244" s="77">
        <v>0</v>
      </c>
      <c r="J244" s="77">
        <v>0</v>
      </c>
      <c r="K244" s="77">
        <v>0</v>
      </c>
      <c r="L244" s="77">
        <v>0</v>
      </c>
      <c r="M244" s="77">
        <v>0</v>
      </c>
      <c r="N244" s="77">
        <v>0</v>
      </c>
      <c r="O244" s="77">
        <v>0</v>
      </c>
      <c r="P244" s="77">
        <v>0</v>
      </c>
      <c r="Q244" s="77">
        <v>0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1129.7693019329683</v>
      </c>
      <c r="C246" s="76">
        <v>1128.0250830132175</v>
      </c>
      <c r="D246" s="76">
        <v>1126.0902200918724</v>
      </c>
      <c r="E246" s="76">
        <v>1123.6809556076296</v>
      </c>
      <c r="F246" s="76">
        <v>1120.8034115469213</v>
      </c>
      <c r="G246" s="76">
        <v>1117.4648481933552</v>
      </c>
      <c r="H246" s="76">
        <v>1113.6736188527857</v>
      </c>
      <c r="I246" s="76">
        <v>1109.439118400662</v>
      </c>
      <c r="J246" s="76">
        <v>1104.7717262325525</v>
      </c>
      <c r="K246" s="76">
        <v>1099.6827442439644</v>
      </c>
      <c r="L246" s="76">
        <v>1094.1843305225746</v>
      </c>
      <c r="M246" s="76">
        <v>1088.2894294466089</v>
      </c>
      <c r="N246" s="76">
        <v>1082.0116989099979</v>
      </c>
      <c r="O246" s="76">
        <v>1075.3654354033492</v>
      </c>
      <c r="P246" s="76">
        <v>1068.3654976626565</v>
      </c>
      <c r="Q246" s="76">
        <v>1061.0272295977484</v>
      </c>
    </row>
    <row r="247" spans="1:17" ht="11.45" customHeight="1" x14ac:dyDescent="0.25">
      <c r="A247" s="17" t="s">
        <v>23</v>
      </c>
      <c r="B247" s="75">
        <v>1129.7693019329683</v>
      </c>
      <c r="C247" s="75">
        <v>1128.0250830132177</v>
      </c>
      <c r="D247" s="75">
        <v>1126.0902200918724</v>
      </c>
      <c r="E247" s="75">
        <v>1123.6809556076296</v>
      </c>
      <c r="F247" s="75">
        <v>1120.8034115469213</v>
      </c>
      <c r="G247" s="75">
        <v>1117.4648481933552</v>
      </c>
      <c r="H247" s="75">
        <v>1113.6736188527857</v>
      </c>
      <c r="I247" s="75">
        <v>1109.439118400662</v>
      </c>
      <c r="J247" s="75">
        <v>1104.7717262325525</v>
      </c>
      <c r="K247" s="75">
        <v>1099.6827442439644</v>
      </c>
      <c r="L247" s="75">
        <v>1094.1843305225746</v>
      </c>
      <c r="M247" s="75">
        <v>1088.2894294466089</v>
      </c>
      <c r="N247" s="75">
        <v>1082.0116989099979</v>
      </c>
      <c r="O247" s="75">
        <v>1075.3654354033492</v>
      </c>
      <c r="P247" s="75">
        <v>1068.3654976626565</v>
      </c>
      <c r="Q247" s="75">
        <v>1061.0272295977484</v>
      </c>
    </row>
    <row r="248" spans="1:17" ht="11.45" customHeight="1" x14ac:dyDescent="0.25">
      <c r="A248" s="15" t="s">
        <v>22</v>
      </c>
      <c r="B248" s="74">
        <v>0</v>
      </c>
      <c r="C248" s="74">
        <v>0</v>
      </c>
      <c r="D248" s="74">
        <v>0</v>
      </c>
      <c r="E248" s="74">
        <v>0</v>
      </c>
      <c r="F248" s="74">
        <v>0</v>
      </c>
      <c r="G248" s="74">
        <v>0</v>
      </c>
      <c r="H248" s="74">
        <v>0</v>
      </c>
      <c r="I248" s="74">
        <v>0</v>
      </c>
      <c r="J248" s="74">
        <v>0</v>
      </c>
      <c r="K248" s="74">
        <v>0</v>
      </c>
      <c r="L248" s="74">
        <v>0</v>
      </c>
      <c r="M248" s="74">
        <v>0</v>
      </c>
      <c r="N248" s="74">
        <v>0</v>
      </c>
      <c r="O248" s="74">
        <v>0</v>
      </c>
      <c r="P248" s="74">
        <v>0</v>
      </c>
      <c r="Q248" s="74">
        <v>0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0</v>
      </c>
      <c r="C4" s="40">
        <f t="shared" ref="C4:Q4" si="1">SUM(C5,C6,C9)</f>
        <v>0</v>
      </c>
      <c r="D4" s="40">
        <f t="shared" si="1"/>
        <v>0</v>
      </c>
      <c r="E4" s="40">
        <f t="shared" si="1"/>
        <v>0</v>
      </c>
      <c r="F4" s="40">
        <f t="shared" si="1"/>
        <v>0</v>
      </c>
      <c r="G4" s="40">
        <f t="shared" si="1"/>
        <v>0</v>
      </c>
      <c r="H4" s="40">
        <f t="shared" si="1"/>
        <v>0</v>
      </c>
      <c r="I4" s="40">
        <f t="shared" si="1"/>
        <v>0</v>
      </c>
      <c r="J4" s="40">
        <f t="shared" si="1"/>
        <v>0</v>
      </c>
      <c r="K4" s="40">
        <f t="shared" si="1"/>
        <v>0</v>
      </c>
      <c r="L4" s="40">
        <f t="shared" si="1"/>
        <v>0</v>
      </c>
      <c r="M4" s="40">
        <f t="shared" si="1"/>
        <v>0</v>
      </c>
      <c r="N4" s="40">
        <f t="shared" si="1"/>
        <v>0</v>
      </c>
      <c r="O4" s="40">
        <f t="shared" si="1"/>
        <v>0</v>
      </c>
      <c r="P4" s="40">
        <f t="shared" si="1"/>
        <v>0</v>
      </c>
      <c r="Q4" s="40">
        <f t="shared" si="1"/>
        <v>0</v>
      </c>
    </row>
    <row r="5" spans="1:17" ht="11.45" customHeight="1" x14ac:dyDescent="0.25">
      <c r="A5" s="91" t="s">
        <v>21</v>
      </c>
      <c r="B5" s="121">
        <v>0</v>
      </c>
      <c r="C5" s="121">
        <v>0</v>
      </c>
      <c r="D5" s="121">
        <v>0</v>
      </c>
      <c r="E5" s="121">
        <v>0</v>
      </c>
      <c r="F5" s="121">
        <v>0</v>
      </c>
      <c r="G5" s="121">
        <v>0</v>
      </c>
      <c r="H5" s="121">
        <v>0</v>
      </c>
      <c r="I5" s="121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</row>
    <row r="6" spans="1:17" ht="11.45" customHeight="1" x14ac:dyDescent="0.25">
      <c r="A6" s="19" t="s">
        <v>20</v>
      </c>
      <c r="B6" s="38">
        <f t="shared" ref="B6" si="2">SUM(B7:B8)</f>
        <v>0</v>
      </c>
      <c r="C6" s="38">
        <f t="shared" ref="C6:Q6" si="3">SUM(C7:C8)</f>
        <v>0</v>
      </c>
      <c r="D6" s="38">
        <f t="shared" si="3"/>
        <v>0</v>
      </c>
      <c r="E6" s="38">
        <f t="shared" si="3"/>
        <v>0</v>
      </c>
      <c r="F6" s="38">
        <f t="shared" si="3"/>
        <v>0</v>
      </c>
      <c r="G6" s="38">
        <f t="shared" si="3"/>
        <v>0</v>
      </c>
      <c r="H6" s="38">
        <f t="shared" si="3"/>
        <v>0</v>
      </c>
      <c r="I6" s="38">
        <f t="shared" si="3"/>
        <v>0</v>
      </c>
      <c r="J6" s="38">
        <f t="shared" si="3"/>
        <v>0</v>
      </c>
      <c r="K6" s="38">
        <f t="shared" si="3"/>
        <v>0</v>
      </c>
      <c r="L6" s="38">
        <f t="shared" si="3"/>
        <v>0</v>
      </c>
      <c r="M6" s="38">
        <f t="shared" si="3"/>
        <v>0</v>
      </c>
      <c r="N6" s="38">
        <f t="shared" si="3"/>
        <v>0</v>
      </c>
      <c r="O6" s="38">
        <f t="shared" si="3"/>
        <v>0</v>
      </c>
      <c r="P6" s="38">
        <f t="shared" si="3"/>
        <v>0</v>
      </c>
      <c r="Q6" s="38">
        <f t="shared" si="3"/>
        <v>0</v>
      </c>
    </row>
    <row r="7" spans="1:17" ht="11.45" customHeight="1" x14ac:dyDescent="0.25">
      <c r="A7" s="62" t="s">
        <v>116</v>
      </c>
      <c r="B7" s="42">
        <v>0</v>
      </c>
      <c r="C7" s="42">
        <v>0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</row>
    <row r="8" spans="1:17" ht="11.45" customHeight="1" x14ac:dyDescent="0.25">
      <c r="A8" s="62" t="s">
        <v>16</v>
      </c>
      <c r="B8" s="42">
        <v>0</v>
      </c>
      <c r="C8" s="42">
        <v>0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</row>
    <row r="9" spans="1:17" ht="11.45" customHeight="1" x14ac:dyDescent="0.25">
      <c r="A9" s="118" t="s">
        <v>19</v>
      </c>
      <c r="B9" s="120">
        <v>0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</row>
    <row r="10" spans="1:17" ht="11.45" customHeight="1" x14ac:dyDescent="0.25">
      <c r="A10" s="25" t="s">
        <v>51</v>
      </c>
      <c r="B10" s="40">
        <f t="shared" ref="B10" si="4">SUM(B11:B12)</f>
        <v>0</v>
      </c>
      <c r="C10" s="40">
        <f t="shared" ref="C10:Q10" si="5">SUM(C11:C12)</f>
        <v>0</v>
      </c>
      <c r="D10" s="40">
        <f t="shared" si="5"/>
        <v>0</v>
      </c>
      <c r="E10" s="40">
        <f t="shared" si="5"/>
        <v>0</v>
      </c>
      <c r="F10" s="40">
        <f t="shared" si="5"/>
        <v>0</v>
      </c>
      <c r="G10" s="40">
        <f t="shared" si="5"/>
        <v>0</v>
      </c>
      <c r="H10" s="40">
        <f t="shared" si="5"/>
        <v>0</v>
      </c>
      <c r="I10" s="40">
        <f t="shared" si="5"/>
        <v>0</v>
      </c>
      <c r="J10" s="40">
        <f t="shared" si="5"/>
        <v>0</v>
      </c>
      <c r="K10" s="40">
        <f t="shared" si="5"/>
        <v>0</v>
      </c>
      <c r="L10" s="40">
        <f t="shared" si="5"/>
        <v>0</v>
      </c>
      <c r="M10" s="40">
        <f t="shared" si="5"/>
        <v>0</v>
      </c>
      <c r="N10" s="40">
        <f t="shared" si="5"/>
        <v>0</v>
      </c>
      <c r="O10" s="40">
        <f t="shared" si="5"/>
        <v>0</v>
      </c>
      <c r="P10" s="40">
        <f t="shared" si="5"/>
        <v>0</v>
      </c>
      <c r="Q10" s="40">
        <f t="shared" si="5"/>
        <v>0</v>
      </c>
    </row>
    <row r="11" spans="1:17" ht="11.45" customHeight="1" x14ac:dyDescent="0.25">
      <c r="A11" s="116" t="s">
        <v>116</v>
      </c>
      <c r="B11" s="42">
        <v>0</v>
      </c>
      <c r="C11" s="42">
        <v>0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</row>
    <row r="12" spans="1:17" ht="11.45" customHeight="1" x14ac:dyDescent="0.25">
      <c r="A12" s="93" t="s">
        <v>16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</row>
    <row r="14" spans="1:17" ht="11.45" customHeight="1" x14ac:dyDescent="0.25">
      <c r="A14" s="27" t="s">
        <v>115</v>
      </c>
      <c r="B14" s="68">
        <f t="shared" ref="B14" si="6">B15+B21</f>
        <v>0</v>
      </c>
      <c r="C14" s="68">
        <f t="shared" ref="C14:Q14" si="7">C15+C21</f>
        <v>0</v>
      </c>
      <c r="D14" s="68">
        <f t="shared" si="7"/>
        <v>0</v>
      </c>
      <c r="E14" s="68">
        <f t="shared" si="7"/>
        <v>0</v>
      </c>
      <c r="F14" s="68">
        <f t="shared" si="7"/>
        <v>0</v>
      </c>
      <c r="G14" s="68">
        <f t="shared" si="7"/>
        <v>0</v>
      </c>
      <c r="H14" s="68">
        <f t="shared" si="7"/>
        <v>0</v>
      </c>
      <c r="I14" s="68">
        <f t="shared" si="7"/>
        <v>0</v>
      </c>
      <c r="J14" s="68">
        <f t="shared" si="7"/>
        <v>0</v>
      </c>
      <c r="K14" s="68">
        <f t="shared" si="7"/>
        <v>0</v>
      </c>
      <c r="L14" s="68">
        <f t="shared" si="7"/>
        <v>0</v>
      </c>
      <c r="M14" s="68">
        <f t="shared" si="7"/>
        <v>0</v>
      </c>
      <c r="N14" s="68">
        <f t="shared" si="7"/>
        <v>0</v>
      </c>
      <c r="O14" s="68">
        <f t="shared" si="7"/>
        <v>0</v>
      </c>
      <c r="P14" s="68">
        <f t="shared" si="7"/>
        <v>0</v>
      </c>
      <c r="Q14" s="68">
        <f t="shared" si="7"/>
        <v>0</v>
      </c>
    </row>
    <row r="15" spans="1:17" ht="11.45" customHeight="1" x14ac:dyDescent="0.25">
      <c r="A15" s="25" t="s">
        <v>39</v>
      </c>
      <c r="B15" s="79">
        <f t="shared" ref="B15" si="8">SUM(B16,B17,B20)</f>
        <v>0</v>
      </c>
      <c r="C15" s="79">
        <f t="shared" ref="C15:Q15" si="9">SUM(C16,C17,C20)</f>
        <v>0</v>
      </c>
      <c r="D15" s="79">
        <f t="shared" si="9"/>
        <v>0</v>
      </c>
      <c r="E15" s="79">
        <f t="shared" si="9"/>
        <v>0</v>
      </c>
      <c r="F15" s="79">
        <f t="shared" si="9"/>
        <v>0</v>
      </c>
      <c r="G15" s="79">
        <f t="shared" si="9"/>
        <v>0</v>
      </c>
      <c r="H15" s="79">
        <f t="shared" si="9"/>
        <v>0</v>
      </c>
      <c r="I15" s="79">
        <f t="shared" si="9"/>
        <v>0</v>
      </c>
      <c r="J15" s="79">
        <f t="shared" si="9"/>
        <v>0</v>
      </c>
      <c r="K15" s="79">
        <f t="shared" si="9"/>
        <v>0</v>
      </c>
      <c r="L15" s="79">
        <f t="shared" si="9"/>
        <v>0</v>
      </c>
      <c r="M15" s="79">
        <f t="shared" si="9"/>
        <v>0</v>
      </c>
      <c r="N15" s="79">
        <f t="shared" si="9"/>
        <v>0</v>
      </c>
      <c r="O15" s="79">
        <f t="shared" si="9"/>
        <v>0</v>
      </c>
      <c r="P15" s="79">
        <f t="shared" si="9"/>
        <v>0</v>
      </c>
      <c r="Q15" s="79">
        <f t="shared" si="9"/>
        <v>0</v>
      </c>
    </row>
    <row r="16" spans="1:17" ht="11.45" customHeight="1" x14ac:dyDescent="0.25">
      <c r="A16" s="91" t="s">
        <v>21</v>
      </c>
      <c r="B16" s="123">
        <v>0</v>
      </c>
      <c r="C16" s="123">
        <v>0</v>
      </c>
      <c r="D16" s="123">
        <v>0</v>
      </c>
      <c r="E16" s="123">
        <v>0</v>
      </c>
      <c r="F16" s="123">
        <v>0</v>
      </c>
      <c r="G16" s="123">
        <v>0</v>
      </c>
      <c r="H16" s="123">
        <v>0</v>
      </c>
      <c r="I16" s="123">
        <v>0</v>
      </c>
      <c r="J16" s="123">
        <v>0</v>
      </c>
      <c r="K16" s="123">
        <v>0</v>
      </c>
      <c r="L16" s="123">
        <v>0</v>
      </c>
      <c r="M16" s="123">
        <v>0</v>
      </c>
      <c r="N16" s="123">
        <v>0</v>
      </c>
      <c r="O16" s="123">
        <v>0</v>
      </c>
      <c r="P16" s="123">
        <v>0</v>
      </c>
      <c r="Q16" s="123">
        <v>0</v>
      </c>
    </row>
    <row r="17" spans="1:17" ht="11.45" customHeight="1" x14ac:dyDescent="0.25">
      <c r="A17" s="19" t="s">
        <v>20</v>
      </c>
      <c r="B17" s="76">
        <f t="shared" ref="B17" si="10">SUM(B18:B19)</f>
        <v>0</v>
      </c>
      <c r="C17" s="76">
        <f t="shared" ref="C17:Q17" si="11">SUM(C18:C19)</f>
        <v>0</v>
      </c>
      <c r="D17" s="76">
        <f t="shared" si="11"/>
        <v>0</v>
      </c>
      <c r="E17" s="76">
        <f t="shared" si="11"/>
        <v>0</v>
      </c>
      <c r="F17" s="76">
        <f t="shared" si="11"/>
        <v>0</v>
      </c>
      <c r="G17" s="76">
        <f t="shared" si="11"/>
        <v>0</v>
      </c>
      <c r="H17" s="76">
        <f t="shared" si="11"/>
        <v>0</v>
      </c>
      <c r="I17" s="76">
        <f t="shared" si="11"/>
        <v>0</v>
      </c>
      <c r="J17" s="76">
        <f t="shared" si="11"/>
        <v>0</v>
      </c>
      <c r="K17" s="76">
        <f t="shared" si="11"/>
        <v>0</v>
      </c>
      <c r="L17" s="76">
        <f t="shared" si="11"/>
        <v>0</v>
      </c>
      <c r="M17" s="76">
        <f t="shared" si="11"/>
        <v>0</v>
      </c>
      <c r="N17" s="76">
        <f t="shared" si="11"/>
        <v>0</v>
      </c>
      <c r="O17" s="76">
        <f t="shared" si="11"/>
        <v>0</v>
      </c>
      <c r="P17" s="76">
        <f t="shared" si="11"/>
        <v>0</v>
      </c>
      <c r="Q17" s="76">
        <f t="shared" si="11"/>
        <v>0</v>
      </c>
    </row>
    <row r="18" spans="1:17" ht="11.45" customHeight="1" x14ac:dyDescent="0.25">
      <c r="A18" s="62" t="s">
        <v>17</v>
      </c>
      <c r="B18" s="77">
        <v>0</v>
      </c>
      <c r="C18" s="77">
        <v>0</v>
      </c>
      <c r="D18" s="77">
        <v>0</v>
      </c>
      <c r="E18" s="77">
        <v>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1:17" ht="11.45" customHeight="1" x14ac:dyDescent="0.25">
      <c r="A19" s="62" t="s">
        <v>16</v>
      </c>
      <c r="B19" s="77">
        <v>0</v>
      </c>
      <c r="C19" s="77">
        <v>0</v>
      </c>
      <c r="D19" s="77">
        <v>0</v>
      </c>
      <c r="E19" s="77">
        <v>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1:17" ht="11.45" customHeight="1" x14ac:dyDescent="0.25">
      <c r="A20" s="118" t="s">
        <v>19</v>
      </c>
      <c r="B20" s="122">
        <v>0</v>
      </c>
      <c r="C20" s="122">
        <v>0</v>
      </c>
      <c r="D20" s="122">
        <v>0</v>
      </c>
      <c r="E20" s="122">
        <v>0</v>
      </c>
      <c r="F20" s="122">
        <v>0</v>
      </c>
      <c r="G20" s="122">
        <v>0</v>
      </c>
      <c r="H20" s="122">
        <v>0</v>
      </c>
      <c r="I20" s="122">
        <v>0</v>
      </c>
      <c r="J20" s="122">
        <v>0</v>
      </c>
      <c r="K20" s="122">
        <v>0</v>
      </c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2">
        <v>0</v>
      </c>
    </row>
    <row r="21" spans="1:17" ht="11.45" customHeight="1" x14ac:dyDescent="0.25">
      <c r="A21" s="25" t="s">
        <v>18</v>
      </c>
      <c r="B21" s="79">
        <f t="shared" ref="B21" si="12">SUM(B22:B23)</f>
        <v>0</v>
      </c>
      <c r="C21" s="79">
        <f t="shared" ref="C21:Q21" si="13">SUM(C22:C23)</f>
        <v>0</v>
      </c>
      <c r="D21" s="79">
        <f t="shared" si="13"/>
        <v>0</v>
      </c>
      <c r="E21" s="79">
        <f t="shared" si="13"/>
        <v>0</v>
      </c>
      <c r="F21" s="79">
        <f t="shared" si="13"/>
        <v>0</v>
      </c>
      <c r="G21" s="79">
        <f t="shared" si="13"/>
        <v>0</v>
      </c>
      <c r="H21" s="79">
        <f t="shared" si="13"/>
        <v>0</v>
      </c>
      <c r="I21" s="79">
        <f t="shared" si="13"/>
        <v>0</v>
      </c>
      <c r="J21" s="79">
        <f t="shared" si="13"/>
        <v>0</v>
      </c>
      <c r="K21" s="79">
        <f t="shared" si="13"/>
        <v>0</v>
      </c>
      <c r="L21" s="79">
        <f t="shared" si="13"/>
        <v>0</v>
      </c>
      <c r="M21" s="79">
        <f t="shared" si="13"/>
        <v>0</v>
      </c>
      <c r="N21" s="79">
        <f t="shared" si="13"/>
        <v>0</v>
      </c>
      <c r="O21" s="79">
        <f t="shared" si="13"/>
        <v>0</v>
      </c>
      <c r="P21" s="79">
        <f t="shared" si="13"/>
        <v>0</v>
      </c>
      <c r="Q21" s="79">
        <f t="shared" si="13"/>
        <v>0</v>
      </c>
    </row>
    <row r="22" spans="1:17" ht="11.45" customHeight="1" x14ac:dyDescent="0.25">
      <c r="A22" s="116" t="s">
        <v>17</v>
      </c>
      <c r="B22" s="77">
        <v>0</v>
      </c>
      <c r="C22" s="77">
        <v>0</v>
      </c>
      <c r="D22" s="77">
        <v>0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1:17" ht="11.45" customHeight="1" x14ac:dyDescent="0.25">
      <c r="A23" s="93" t="s">
        <v>16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s="74">
        <v>0</v>
      </c>
      <c r="J23" s="74">
        <v>0</v>
      </c>
      <c r="K23" s="74">
        <v>0</v>
      </c>
      <c r="L23" s="74">
        <v>0</v>
      </c>
      <c r="M23" s="74">
        <v>0</v>
      </c>
      <c r="N23" s="74">
        <v>0</v>
      </c>
      <c r="O23" s="74">
        <v>0</v>
      </c>
      <c r="P23" s="74">
        <v>0</v>
      </c>
      <c r="Q23" s="74">
        <v>0</v>
      </c>
    </row>
    <row r="25" spans="1:17" ht="11.45" customHeight="1" x14ac:dyDescent="0.25">
      <c r="A25" s="27" t="s">
        <v>114</v>
      </c>
      <c r="B25" s="68">
        <f t="shared" ref="B25:Q25" si="14">B26+B32</f>
        <v>0</v>
      </c>
      <c r="C25" s="68">
        <f t="shared" si="14"/>
        <v>0</v>
      </c>
      <c r="D25" s="68">
        <f t="shared" si="14"/>
        <v>0</v>
      </c>
      <c r="E25" s="68">
        <f t="shared" si="14"/>
        <v>0</v>
      </c>
      <c r="F25" s="68">
        <f t="shared" si="14"/>
        <v>0</v>
      </c>
      <c r="G25" s="68">
        <f t="shared" si="14"/>
        <v>0</v>
      </c>
      <c r="H25" s="68">
        <f t="shared" si="14"/>
        <v>0</v>
      </c>
      <c r="I25" s="68">
        <f t="shared" si="14"/>
        <v>0</v>
      </c>
      <c r="J25" s="68">
        <f t="shared" si="14"/>
        <v>0</v>
      </c>
      <c r="K25" s="68">
        <f t="shared" si="14"/>
        <v>0</v>
      </c>
      <c r="L25" s="68">
        <f t="shared" si="14"/>
        <v>0</v>
      </c>
      <c r="M25" s="68">
        <f t="shared" si="14"/>
        <v>0</v>
      </c>
      <c r="N25" s="68">
        <f t="shared" si="14"/>
        <v>0</v>
      </c>
      <c r="O25" s="68">
        <f t="shared" si="14"/>
        <v>0</v>
      </c>
      <c r="P25" s="68">
        <f t="shared" si="14"/>
        <v>0</v>
      </c>
      <c r="Q25" s="68">
        <f t="shared" si="14"/>
        <v>0</v>
      </c>
    </row>
    <row r="26" spans="1:17" ht="11.45" customHeight="1" x14ac:dyDescent="0.25">
      <c r="A26" s="25" t="s">
        <v>39</v>
      </c>
      <c r="B26" s="79">
        <f t="shared" ref="B26:Q26" si="15">SUM(B27,B28,B31)</f>
        <v>0</v>
      </c>
      <c r="C26" s="79">
        <f t="shared" si="15"/>
        <v>0</v>
      </c>
      <c r="D26" s="79">
        <f t="shared" si="15"/>
        <v>0</v>
      </c>
      <c r="E26" s="79">
        <f t="shared" si="15"/>
        <v>0</v>
      </c>
      <c r="F26" s="79">
        <f t="shared" si="15"/>
        <v>0</v>
      </c>
      <c r="G26" s="79">
        <f t="shared" si="15"/>
        <v>0</v>
      </c>
      <c r="H26" s="79">
        <f t="shared" si="15"/>
        <v>0</v>
      </c>
      <c r="I26" s="79">
        <f t="shared" si="15"/>
        <v>0</v>
      </c>
      <c r="J26" s="79">
        <f t="shared" si="15"/>
        <v>0</v>
      </c>
      <c r="K26" s="79">
        <f t="shared" si="15"/>
        <v>0</v>
      </c>
      <c r="L26" s="79">
        <f t="shared" si="15"/>
        <v>0</v>
      </c>
      <c r="M26" s="79">
        <f t="shared" si="15"/>
        <v>0</v>
      </c>
      <c r="N26" s="79">
        <f t="shared" si="15"/>
        <v>0</v>
      </c>
      <c r="O26" s="79">
        <f t="shared" si="15"/>
        <v>0</v>
      </c>
      <c r="P26" s="79">
        <f t="shared" si="15"/>
        <v>0</v>
      </c>
      <c r="Q26" s="79">
        <f t="shared" si="15"/>
        <v>0</v>
      </c>
    </row>
    <row r="27" spans="1:17" ht="11.45" customHeight="1" x14ac:dyDescent="0.25">
      <c r="A27" s="91" t="s">
        <v>21</v>
      </c>
      <c r="B27" s="123">
        <v>0</v>
      </c>
      <c r="C27" s="123">
        <v>0</v>
      </c>
      <c r="D27" s="123">
        <v>0</v>
      </c>
      <c r="E27" s="123">
        <v>0</v>
      </c>
      <c r="F27" s="123">
        <v>0</v>
      </c>
      <c r="G27" s="123">
        <v>0</v>
      </c>
      <c r="H27" s="123">
        <v>0</v>
      </c>
      <c r="I27" s="123">
        <v>0</v>
      </c>
      <c r="J27" s="123">
        <v>0</v>
      </c>
      <c r="K27" s="123">
        <v>0</v>
      </c>
      <c r="L27" s="123">
        <v>0</v>
      </c>
      <c r="M27" s="123">
        <v>0</v>
      </c>
      <c r="N27" s="123">
        <v>0</v>
      </c>
      <c r="O27" s="123">
        <v>0</v>
      </c>
      <c r="P27" s="123">
        <v>0</v>
      </c>
      <c r="Q27" s="123">
        <v>0</v>
      </c>
    </row>
    <row r="28" spans="1:17" ht="11.45" customHeight="1" x14ac:dyDescent="0.25">
      <c r="A28" s="19" t="s">
        <v>20</v>
      </c>
      <c r="B28" s="76">
        <f t="shared" ref="B28:Q28" si="16">SUM(B29:B30)</f>
        <v>0</v>
      </c>
      <c r="C28" s="76">
        <f t="shared" si="16"/>
        <v>0</v>
      </c>
      <c r="D28" s="76">
        <f t="shared" si="16"/>
        <v>0</v>
      </c>
      <c r="E28" s="76">
        <f t="shared" si="16"/>
        <v>0</v>
      </c>
      <c r="F28" s="76">
        <f t="shared" si="16"/>
        <v>0</v>
      </c>
      <c r="G28" s="76">
        <f t="shared" si="16"/>
        <v>0</v>
      </c>
      <c r="H28" s="76">
        <f t="shared" si="16"/>
        <v>0</v>
      </c>
      <c r="I28" s="76">
        <f t="shared" si="16"/>
        <v>0</v>
      </c>
      <c r="J28" s="76">
        <f t="shared" si="16"/>
        <v>0</v>
      </c>
      <c r="K28" s="76">
        <f t="shared" si="16"/>
        <v>0</v>
      </c>
      <c r="L28" s="76">
        <f t="shared" si="16"/>
        <v>0</v>
      </c>
      <c r="M28" s="76">
        <f t="shared" si="16"/>
        <v>0</v>
      </c>
      <c r="N28" s="76">
        <f t="shared" si="16"/>
        <v>0</v>
      </c>
      <c r="O28" s="76">
        <f t="shared" si="16"/>
        <v>0</v>
      </c>
      <c r="P28" s="76">
        <f t="shared" si="16"/>
        <v>0</v>
      </c>
      <c r="Q28" s="76">
        <f t="shared" si="16"/>
        <v>0</v>
      </c>
    </row>
    <row r="29" spans="1:17" ht="11.45" customHeight="1" x14ac:dyDescent="0.25">
      <c r="A29" s="62" t="s">
        <v>17</v>
      </c>
      <c r="B29" s="77">
        <v>0</v>
      </c>
      <c r="C29" s="77">
        <v>0</v>
      </c>
      <c r="D29" s="77">
        <v>0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1:17" ht="11.45" customHeight="1" x14ac:dyDescent="0.25">
      <c r="A30" s="62" t="s">
        <v>16</v>
      </c>
      <c r="B30" s="77">
        <v>0</v>
      </c>
      <c r="C30" s="77">
        <v>0</v>
      </c>
      <c r="D30" s="77">
        <v>0</v>
      </c>
      <c r="E30" s="77">
        <v>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1:17" ht="11.45" customHeight="1" x14ac:dyDescent="0.25">
      <c r="A31" s="118" t="s">
        <v>19</v>
      </c>
      <c r="B31" s="122">
        <v>0</v>
      </c>
      <c r="C31" s="122">
        <v>0</v>
      </c>
      <c r="D31" s="122">
        <v>0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</row>
    <row r="32" spans="1:17" ht="11.45" customHeight="1" x14ac:dyDescent="0.25">
      <c r="A32" s="25" t="s">
        <v>18</v>
      </c>
      <c r="B32" s="79">
        <f t="shared" ref="B32:Q32" si="17">SUM(B33:B34)</f>
        <v>0</v>
      </c>
      <c r="C32" s="79">
        <f t="shared" si="17"/>
        <v>0</v>
      </c>
      <c r="D32" s="79">
        <f t="shared" si="17"/>
        <v>0</v>
      </c>
      <c r="E32" s="79">
        <f t="shared" si="17"/>
        <v>0</v>
      </c>
      <c r="F32" s="79">
        <f t="shared" si="17"/>
        <v>0</v>
      </c>
      <c r="G32" s="79">
        <f t="shared" si="17"/>
        <v>0</v>
      </c>
      <c r="H32" s="79">
        <f t="shared" si="17"/>
        <v>0</v>
      </c>
      <c r="I32" s="79">
        <f t="shared" si="17"/>
        <v>0</v>
      </c>
      <c r="J32" s="79">
        <f t="shared" si="17"/>
        <v>0</v>
      </c>
      <c r="K32" s="79">
        <f t="shared" si="17"/>
        <v>0</v>
      </c>
      <c r="L32" s="79">
        <f t="shared" si="17"/>
        <v>0</v>
      </c>
      <c r="M32" s="79">
        <f t="shared" si="17"/>
        <v>0</v>
      </c>
      <c r="N32" s="79">
        <f t="shared" si="17"/>
        <v>0</v>
      </c>
      <c r="O32" s="79">
        <f t="shared" si="17"/>
        <v>0</v>
      </c>
      <c r="P32" s="79">
        <f t="shared" si="17"/>
        <v>0</v>
      </c>
      <c r="Q32" s="79">
        <f t="shared" si="17"/>
        <v>0</v>
      </c>
    </row>
    <row r="33" spans="1:17" ht="11.45" customHeight="1" x14ac:dyDescent="0.25">
      <c r="A33" s="116" t="s">
        <v>17</v>
      </c>
      <c r="B33" s="77">
        <v>0</v>
      </c>
      <c r="C33" s="77">
        <v>0</v>
      </c>
      <c r="D33" s="77">
        <v>0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1:17" ht="11.45" customHeight="1" x14ac:dyDescent="0.25">
      <c r="A34" s="93" t="s">
        <v>16</v>
      </c>
      <c r="B34" s="74">
        <v>0</v>
      </c>
      <c r="C34" s="74">
        <v>0</v>
      </c>
      <c r="D34" s="74">
        <v>0</v>
      </c>
      <c r="E34" s="74">
        <v>0</v>
      </c>
      <c r="F34" s="74">
        <v>0</v>
      </c>
      <c r="G34" s="74">
        <v>0</v>
      </c>
      <c r="H34" s="74">
        <v>0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0</v>
      </c>
      <c r="P34" s="74">
        <v>0</v>
      </c>
      <c r="Q34" s="74">
        <v>0</v>
      </c>
    </row>
    <row r="36" spans="1:17" ht="11.45" customHeight="1" x14ac:dyDescent="0.25">
      <c r="A36" s="27" t="s">
        <v>113</v>
      </c>
      <c r="B36" s="68">
        <f t="shared" ref="B36:Q36" si="18">B37+B43</f>
        <v>0</v>
      </c>
      <c r="C36" s="68">
        <f t="shared" si="18"/>
        <v>0</v>
      </c>
      <c r="D36" s="68">
        <f t="shared" si="18"/>
        <v>0</v>
      </c>
      <c r="E36" s="68">
        <f t="shared" si="18"/>
        <v>0</v>
      </c>
      <c r="F36" s="68">
        <f t="shared" si="18"/>
        <v>0</v>
      </c>
      <c r="G36" s="68">
        <f t="shared" si="18"/>
        <v>0</v>
      </c>
      <c r="H36" s="68">
        <f t="shared" si="18"/>
        <v>0</v>
      </c>
      <c r="I36" s="68">
        <f t="shared" si="18"/>
        <v>0</v>
      </c>
      <c r="J36" s="68">
        <f t="shared" si="18"/>
        <v>0</v>
      </c>
      <c r="K36" s="68">
        <f t="shared" si="18"/>
        <v>0</v>
      </c>
      <c r="L36" s="68">
        <f t="shared" si="18"/>
        <v>0</v>
      </c>
      <c r="M36" s="68">
        <f t="shared" si="18"/>
        <v>0</v>
      </c>
      <c r="N36" s="68">
        <f t="shared" si="18"/>
        <v>0</v>
      </c>
      <c r="O36" s="68">
        <f t="shared" si="18"/>
        <v>0</v>
      </c>
      <c r="P36" s="68">
        <f t="shared" si="18"/>
        <v>0</v>
      </c>
      <c r="Q36" s="68">
        <f t="shared" si="18"/>
        <v>0</v>
      </c>
    </row>
    <row r="37" spans="1:17" ht="11.45" customHeight="1" x14ac:dyDescent="0.25">
      <c r="A37" s="25" t="s">
        <v>39</v>
      </c>
      <c r="B37" s="79">
        <f t="shared" ref="B37:Q37" si="19">SUM(B38,B39,B42)</f>
        <v>0</v>
      </c>
      <c r="C37" s="79">
        <f t="shared" si="19"/>
        <v>0</v>
      </c>
      <c r="D37" s="79">
        <f t="shared" si="19"/>
        <v>0</v>
      </c>
      <c r="E37" s="79">
        <f t="shared" si="19"/>
        <v>0</v>
      </c>
      <c r="F37" s="79">
        <f t="shared" si="19"/>
        <v>0</v>
      </c>
      <c r="G37" s="79">
        <f t="shared" si="19"/>
        <v>0</v>
      </c>
      <c r="H37" s="79">
        <f t="shared" si="19"/>
        <v>0</v>
      </c>
      <c r="I37" s="79">
        <f t="shared" si="19"/>
        <v>0</v>
      </c>
      <c r="J37" s="79">
        <f t="shared" si="19"/>
        <v>0</v>
      </c>
      <c r="K37" s="79">
        <f t="shared" si="19"/>
        <v>0</v>
      </c>
      <c r="L37" s="79">
        <f t="shared" si="19"/>
        <v>0</v>
      </c>
      <c r="M37" s="79">
        <f t="shared" si="19"/>
        <v>0</v>
      </c>
      <c r="N37" s="79">
        <f t="shared" si="19"/>
        <v>0</v>
      </c>
      <c r="O37" s="79">
        <f t="shared" si="19"/>
        <v>0</v>
      </c>
      <c r="P37" s="79">
        <f t="shared" si="19"/>
        <v>0</v>
      </c>
      <c r="Q37" s="79">
        <f t="shared" si="19"/>
        <v>0</v>
      </c>
    </row>
    <row r="38" spans="1:17" ht="11.45" customHeight="1" x14ac:dyDescent="0.25">
      <c r="A38" s="91" t="s">
        <v>21</v>
      </c>
      <c r="B38" s="123">
        <v>0</v>
      </c>
      <c r="C38" s="123">
        <v>0</v>
      </c>
      <c r="D38" s="123">
        <v>0</v>
      </c>
      <c r="E38" s="123">
        <v>0</v>
      </c>
      <c r="F38" s="123">
        <v>0</v>
      </c>
      <c r="G38" s="123">
        <v>0</v>
      </c>
      <c r="H38" s="123">
        <v>0</v>
      </c>
      <c r="I38" s="123">
        <v>0</v>
      </c>
      <c r="J38" s="123">
        <v>0</v>
      </c>
      <c r="K38" s="123">
        <v>0</v>
      </c>
      <c r="L38" s="123">
        <v>0</v>
      </c>
      <c r="M38" s="123">
        <v>0</v>
      </c>
      <c r="N38" s="123">
        <v>0</v>
      </c>
      <c r="O38" s="123">
        <v>0</v>
      </c>
      <c r="P38" s="123">
        <v>0</v>
      </c>
      <c r="Q38" s="123">
        <v>0</v>
      </c>
    </row>
    <row r="39" spans="1:17" ht="11.45" customHeight="1" x14ac:dyDescent="0.25">
      <c r="A39" s="19" t="s">
        <v>20</v>
      </c>
      <c r="B39" s="76">
        <f t="shared" ref="B39:Q39" si="20">SUM(B40:B41)</f>
        <v>0</v>
      </c>
      <c r="C39" s="76">
        <f t="shared" si="20"/>
        <v>0</v>
      </c>
      <c r="D39" s="76">
        <f t="shared" si="20"/>
        <v>0</v>
      </c>
      <c r="E39" s="76">
        <f t="shared" si="20"/>
        <v>0</v>
      </c>
      <c r="F39" s="76">
        <f t="shared" si="20"/>
        <v>0</v>
      </c>
      <c r="G39" s="76">
        <f t="shared" si="20"/>
        <v>0</v>
      </c>
      <c r="H39" s="76">
        <f t="shared" si="20"/>
        <v>0</v>
      </c>
      <c r="I39" s="76">
        <f t="shared" si="20"/>
        <v>0</v>
      </c>
      <c r="J39" s="76">
        <f t="shared" si="20"/>
        <v>0</v>
      </c>
      <c r="K39" s="76">
        <f t="shared" si="20"/>
        <v>0</v>
      </c>
      <c r="L39" s="76">
        <f t="shared" si="20"/>
        <v>0</v>
      </c>
      <c r="M39" s="76">
        <f t="shared" si="20"/>
        <v>0</v>
      </c>
      <c r="N39" s="76">
        <f t="shared" si="20"/>
        <v>0</v>
      </c>
      <c r="O39" s="76">
        <f t="shared" si="20"/>
        <v>0</v>
      </c>
      <c r="P39" s="76">
        <f t="shared" si="20"/>
        <v>0</v>
      </c>
      <c r="Q39" s="76">
        <f t="shared" si="20"/>
        <v>0</v>
      </c>
    </row>
    <row r="40" spans="1:17" ht="11.45" customHeight="1" x14ac:dyDescent="0.25">
      <c r="A40" s="62" t="s">
        <v>17</v>
      </c>
      <c r="B40" s="77">
        <v>0</v>
      </c>
      <c r="C40" s="77">
        <v>0</v>
      </c>
      <c r="D40" s="77">
        <v>0</v>
      </c>
      <c r="E40" s="77">
        <v>0</v>
      </c>
      <c r="F40" s="77">
        <v>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1:17" ht="11.45" customHeight="1" x14ac:dyDescent="0.25">
      <c r="A41" s="62" t="s">
        <v>16</v>
      </c>
      <c r="B41" s="77">
        <v>0</v>
      </c>
      <c r="C41" s="77">
        <v>0</v>
      </c>
      <c r="D41" s="77">
        <v>0</v>
      </c>
      <c r="E41" s="77">
        <v>0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1:17" ht="11.45" customHeight="1" x14ac:dyDescent="0.25">
      <c r="A42" s="118" t="s">
        <v>19</v>
      </c>
      <c r="B42" s="122">
        <v>0</v>
      </c>
      <c r="C42" s="122">
        <v>0</v>
      </c>
      <c r="D42" s="122">
        <v>0</v>
      </c>
      <c r="E42" s="122">
        <v>0</v>
      </c>
      <c r="F42" s="122">
        <v>0</v>
      </c>
      <c r="G42" s="122">
        <v>0</v>
      </c>
      <c r="H42" s="122">
        <v>0</v>
      </c>
      <c r="I42" s="122">
        <v>0</v>
      </c>
      <c r="J42" s="122">
        <v>0</v>
      </c>
      <c r="K42" s="122">
        <v>0</v>
      </c>
      <c r="L42" s="122">
        <v>0</v>
      </c>
      <c r="M42" s="122">
        <v>0</v>
      </c>
      <c r="N42" s="122">
        <v>0</v>
      </c>
      <c r="O42" s="122">
        <v>0</v>
      </c>
      <c r="P42" s="122">
        <v>0</v>
      </c>
      <c r="Q42" s="122">
        <v>0</v>
      </c>
    </row>
    <row r="43" spans="1:17" ht="11.45" customHeight="1" x14ac:dyDescent="0.25">
      <c r="A43" s="25" t="s">
        <v>18</v>
      </c>
      <c r="B43" s="79">
        <f t="shared" ref="B43:Q43" si="21">SUM(B44:B45)</f>
        <v>0</v>
      </c>
      <c r="C43" s="79">
        <f t="shared" si="21"/>
        <v>0</v>
      </c>
      <c r="D43" s="79">
        <f t="shared" si="21"/>
        <v>0</v>
      </c>
      <c r="E43" s="79">
        <f t="shared" si="21"/>
        <v>0</v>
      </c>
      <c r="F43" s="79">
        <f t="shared" si="21"/>
        <v>0</v>
      </c>
      <c r="G43" s="79">
        <f t="shared" si="21"/>
        <v>0</v>
      </c>
      <c r="H43" s="79">
        <f t="shared" si="21"/>
        <v>0</v>
      </c>
      <c r="I43" s="79">
        <f t="shared" si="21"/>
        <v>0</v>
      </c>
      <c r="J43" s="79">
        <f t="shared" si="21"/>
        <v>0</v>
      </c>
      <c r="K43" s="79">
        <f t="shared" si="21"/>
        <v>0</v>
      </c>
      <c r="L43" s="79">
        <f t="shared" si="21"/>
        <v>0</v>
      </c>
      <c r="M43" s="79">
        <f t="shared" si="21"/>
        <v>0</v>
      </c>
      <c r="N43" s="79">
        <f t="shared" si="21"/>
        <v>0</v>
      </c>
      <c r="O43" s="79">
        <f t="shared" si="21"/>
        <v>0</v>
      </c>
      <c r="P43" s="79">
        <f t="shared" si="21"/>
        <v>0</v>
      </c>
      <c r="Q43" s="79">
        <f t="shared" si="21"/>
        <v>0</v>
      </c>
    </row>
    <row r="44" spans="1:17" ht="11.45" customHeight="1" x14ac:dyDescent="0.25">
      <c r="A44" s="116" t="s">
        <v>17</v>
      </c>
      <c r="B44" s="77">
        <v>0</v>
      </c>
      <c r="C44" s="77">
        <v>0</v>
      </c>
      <c r="D44" s="77">
        <v>0</v>
      </c>
      <c r="E44" s="77">
        <v>0</v>
      </c>
      <c r="F44" s="77">
        <v>0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1:17" ht="11.45" customHeight="1" x14ac:dyDescent="0.25">
      <c r="A45" s="93" t="s">
        <v>16</v>
      </c>
      <c r="B45" s="74">
        <v>0</v>
      </c>
      <c r="C45" s="74">
        <v>0</v>
      </c>
      <c r="D45" s="74">
        <v>0</v>
      </c>
      <c r="E45" s="74">
        <v>0</v>
      </c>
      <c r="F45" s="74">
        <v>0</v>
      </c>
      <c r="G45" s="74">
        <v>0</v>
      </c>
      <c r="H45" s="74">
        <v>0</v>
      </c>
      <c r="I45" s="74">
        <v>0</v>
      </c>
      <c r="J45" s="74">
        <v>0</v>
      </c>
      <c r="K45" s="74">
        <v>0</v>
      </c>
      <c r="L45" s="74">
        <v>0</v>
      </c>
      <c r="M45" s="74">
        <v>0</v>
      </c>
      <c r="N45" s="74">
        <v>0</v>
      </c>
      <c r="O45" s="74">
        <v>0</v>
      </c>
      <c r="P45" s="74">
        <v>0</v>
      </c>
      <c r="Q45" s="74">
        <v>0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0</v>
      </c>
      <c r="D47" s="68">
        <f t="shared" si="22"/>
        <v>0</v>
      </c>
      <c r="E47" s="68">
        <f t="shared" si="22"/>
        <v>0</v>
      </c>
      <c r="F47" s="68">
        <f t="shared" si="22"/>
        <v>0</v>
      </c>
      <c r="G47" s="68">
        <f t="shared" si="22"/>
        <v>0</v>
      </c>
      <c r="H47" s="68">
        <f t="shared" si="22"/>
        <v>0</v>
      </c>
      <c r="I47" s="68">
        <f t="shared" si="22"/>
        <v>0</v>
      </c>
      <c r="J47" s="68">
        <f t="shared" si="22"/>
        <v>0</v>
      </c>
      <c r="K47" s="68">
        <f t="shared" si="22"/>
        <v>0</v>
      </c>
      <c r="L47" s="68">
        <f t="shared" si="22"/>
        <v>0</v>
      </c>
      <c r="M47" s="68">
        <f t="shared" si="22"/>
        <v>0</v>
      </c>
      <c r="N47" s="68">
        <f t="shared" si="22"/>
        <v>0</v>
      </c>
      <c r="O47" s="68">
        <f t="shared" si="22"/>
        <v>0</v>
      </c>
      <c r="P47" s="68">
        <f t="shared" si="22"/>
        <v>0</v>
      </c>
      <c r="Q47" s="68">
        <f t="shared" si="22"/>
        <v>0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0</v>
      </c>
      <c r="D48" s="79">
        <f t="shared" si="23"/>
        <v>0</v>
      </c>
      <c r="E48" s="79">
        <f t="shared" si="23"/>
        <v>0</v>
      </c>
      <c r="F48" s="79">
        <f t="shared" si="23"/>
        <v>0</v>
      </c>
      <c r="G48" s="79">
        <f t="shared" si="23"/>
        <v>0</v>
      </c>
      <c r="H48" s="79">
        <f t="shared" si="23"/>
        <v>0</v>
      </c>
      <c r="I48" s="79">
        <f t="shared" si="23"/>
        <v>0</v>
      </c>
      <c r="J48" s="79">
        <f t="shared" si="23"/>
        <v>0</v>
      </c>
      <c r="K48" s="79">
        <f t="shared" si="23"/>
        <v>0</v>
      </c>
      <c r="L48" s="79">
        <f t="shared" si="23"/>
        <v>0</v>
      </c>
      <c r="M48" s="79">
        <f t="shared" si="23"/>
        <v>0</v>
      </c>
      <c r="N48" s="79">
        <f t="shared" si="23"/>
        <v>0</v>
      </c>
      <c r="O48" s="79">
        <f t="shared" si="23"/>
        <v>0</v>
      </c>
      <c r="P48" s="79">
        <f t="shared" si="23"/>
        <v>0</v>
      </c>
      <c r="Q48" s="79">
        <f t="shared" si="23"/>
        <v>0</v>
      </c>
    </row>
    <row r="49" spans="1:17" ht="11.45" customHeight="1" x14ac:dyDescent="0.25">
      <c r="A49" s="91" t="s">
        <v>21</v>
      </c>
      <c r="B49" s="121"/>
      <c r="C49" s="123">
        <v>0</v>
      </c>
      <c r="D49" s="123">
        <v>0</v>
      </c>
      <c r="E49" s="123">
        <v>0</v>
      </c>
      <c r="F49" s="123">
        <v>0</v>
      </c>
      <c r="G49" s="123">
        <v>0</v>
      </c>
      <c r="H49" s="123">
        <v>0</v>
      </c>
      <c r="I49" s="123">
        <v>0</v>
      </c>
      <c r="J49" s="123">
        <v>0</v>
      </c>
      <c r="K49" s="123">
        <v>0</v>
      </c>
      <c r="L49" s="123">
        <v>0</v>
      </c>
      <c r="M49" s="123">
        <v>0</v>
      </c>
      <c r="N49" s="123">
        <v>0</v>
      </c>
      <c r="O49" s="123">
        <v>0</v>
      </c>
      <c r="P49" s="123">
        <v>0</v>
      </c>
      <c r="Q49" s="123">
        <v>0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0</v>
      </c>
      <c r="D50" s="76">
        <f t="shared" si="24"/>
        <v>0</v>
      </c>
      <c r="E50" s="76">
        <f t="shared" si="24"/>
        <v>0</v>
      </c>
      <c r="F50" s="76">
        <f t="shared" si="24"/>
        <v>0</v>
      </c>
      <c r="G50" s="76">
        <f t="shared" si="24"/>
        <v>0</v>
      </c>
      <c r="H50" s="76">
        <f t="shared" si="24"/>
        <v>0</v>
      </c>
      <c r="I50" s="76">
        <f t="shared" si="24"/>
        <v>0</v>
      </c>
      <c r="J50" s="76">
        <f t="shared" si="24"/>
        <v>0</v>
      </c>
      <c r="K50" s="76">
        <f t="shared" si="24"/>
        <v>0</v>
      </c>
      <c r="L50" s="76">
        <f t="shared" si="24"/>
        <v>0</v>
      </c>
      <c r="M50" s="76">
        <f t="shared" si="24"/>
        <v>0</v>
      </c>
      <c r="N50" s="76">
        <f t="shared" si="24"/>
        <v>0</v>
      </c>
      <c r="O50" s="76">
        <f t="shared" si="24"/>
        <v>0</v>
      </c>
      <c r="P50" s="76">
        <f t="shared" si="24"/>
        <v>0</v>
      </c>
      <c r="Q50" s="76">
        <f t="shared" si="24"/>
        <v>0</v>
      </c>
    </row>
    <row r="51" spans="1:17" ht="11.45" customHeight="1" x14ac:dyDescent="0.25">
      <c r="A51" s="62" t="s">
        <v>17</v>
      </c>
      <c r="B51" s="42"/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16</v>
      </c>
      <c r="B52" s="42"/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1:17" ht="11.45" customHeight="1" x14ac:dyDescent="0.25">
      <c r="A53" s="118" t="s">
        <v>19</v>
      </c>
      <c r="B53" s="120"/>
      <c r="C53" s="122">
        <v>0</v>
      </c>
      <c r="D53" s="122">
        <v>0</v>
      </c>
      <c r="E53" s="122">
        <v>0</v>
      </c>
      <c r="F53" s="122">
        <v>0</v>
      </c>
      <c r="G53" s="122">
        <v>0</v>
      </c>
      <c r="H53" s="122">
        <v>0</v>
      </c>
      <c r="I53" s="122">
        <v>0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0</v>
      </c>
      <c r="D54" s="79">
        <f t="shared" si="25"/>
        <v>0</v>
      </c>
      <c r="E54" s="79">
        <f t="shared" si="25"/>
        <v>0</v>
      </c>
      <c r="F54" s="79">
        <f t="shared" si="25"/>
        <v>0</v>
      </c>
      <c r="G54" s="79">
        <f t="shared" si="25"/>
        <v>0</v>
      </c>
      <c r="H54" s="79">
        <f t="shared" si="25"/>
        <v>0</v>
      </c>
      <c r="I54" s="79">
        <f t="shared" si="25"/>
        <v>0</v>
      </c>
      <c r="J54" s="79">
        <f t="shared" si="25"/>
        <v>0</v>
      </c>
      <c r="K54" s="79">
        <f t="shared" si="25"/>
        <v>0</v>
      </c>
      <c r="L54" s="79">
        <f t="shared" si="25"/>
        <v>0</v>
      </c>
      <c r="M54" s="79">
        <f t="shared" si="25"/>
        <v>0</v>
      </c>
      <c r="N54" s="79">
        <f t="shared" si="25"/>
        <v>0</v>
      </c>
      <c r="O54" s="79">
        <f t="shared" si="25"/>
        <v>0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0</v>
      </c>
      <c r="D55" s="77">
        <v>0</v>
      </c>
      <c r="E55" s="77">
        <v>0</v>
      </c>
      <c r="F55" s="77">
        <v>0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0</v>
      </c>
      <c r="C61" s="79">
        <f t="shared" si="26"/>
        <v>0</v>
      </c>
      <c r="D61" s="79">
        <f t="shared" si="26"/>
        <v>0</v>
      </c>
      <c r="E61" s="79">
        <f t="shared" si="26"/>
        <v>0</v>
      </c>
      <c r="F61" s="79">
        <f t="shared" si="26"/>
        <v>0</v>
      </c>
      <c r="G61" s="79">
        <f t="shared" si="26"/>
        <v>0</v>
      </c>
      <c r="H61" s="79">
        <f t="shared" si="26"/>
        <v>0</v>
      </c>
      <c r="I61" s="79">
        <f t="shared" si="26"/>
        <v>0</v>
      </c>
      <c r="J61" s="79">
        <f t="shared" si="26"/>
        <v>0</v>
      </c>
      <c r="K61" s="79">
        <f t="shared" si="26"/>
        <v>0</v>
      </c>
      <c r="L61" s="79">
        <f t="shared" si="26"/>
        <v>0</v>
      </c>
      <c r="M61" s="79">
        <f t="shared" si="26"/>
        <v>0</v>
      </c>
      <c r="N61" s="79">
        <f t="shared" si="26"/>
        <v>0</v>
      </c>
      <c r="O61" s="79">
        <f t="shared" si="26"/>
        <v>0</v>
      </c>
      <c r="P61" s="79">
        <f t="shared" si="26"/>
        <v>0</v>
      </c>
      <c r="Q61" s="79">
        <f t="shared" si="26"/>
        <v>0</v>
      </c>
    </row>
    <row r="62" spans="1:17" ht="11.45" customHeight="1" x14ac:dyDescent="0.25">
      <c r="A62" s="91" t="s">
        <v>21</v>
      </c>
      <c r="B62" s="123">
        <f t="shared" ref="B62:Q62" si="27">IF(B5=0,0,B5/B16)</f>
        <v>0</v>
      </c>
      <c r="C62" s="123">
        <f t="shared" si="27"/>
        <v>0</v>
      </c>
      <c r="D62" s="123">
        <f t="shared" si="27"/>
        <v>0</v>
      </c>
      <c r="E62" s="123">
        <f t="shared" si="27"/>
        <v>0</v>
      </c>
      <c r="F62" s="123">
        <f t="shared" si="27"/>
        <v>0</v>
      </c>
      <c r="G62" s="123">
        <f t="shared" si="27"/>
        <v>0</v>
      </c>
      <c r="H62" s="123">
        <f t="shared" si="27"/>
        <v>0</v>
      </c>
      <c r="I62" s="123">
        <f t="shared" si="27"/>
        <v>0</v>
      </c>
      <c r="J62" s="123">
        <f t="shared" si="27"/>
        <v>0</v>
      </c>
      <c r="K62" s="123">
        <f t="shared" si="27"/>
        <v>0</v>
      </c>
      <c r="L62" s="123">
        <f t="shared" si="27"/>
        <v>0</v>
      </c>
      <c r="M62" s="123">
        <f t="shared" si="27"/>
        <v>0</v>
      </c>
      <c r="N62" s="123">
        <f t="shared" si="27"/>
        <v>0</v>
      </c>
      <c r="O62" s="123">
        <f t="shared" si="27"/>
        <v>0</v>
      </c>
      <c r="P62" s="123">
        <f t="shared" si="27"/>
        <v>0</v>
      </c>
      <c r="Q62" s="123">
        <f t="shared" si="27"/>
        <v>0</v>
      </c>
    </row>
    <row r="63" spans="1:17" ht="11.45" customHeight="1" x14ac:dyDescent="0.25">
      <c r="A63" s="19" t="s">
        <v>20</v>
      </c>
      <c r="B63" s="76">
        <f t="shared" ref="B63:Q63" si="28">IF(B6=0,0,B6/B17)</f>
        <v>0</v>
      </c>
      <c r="C63" s="76">
        <f t="shared" si="28"/>
        <v>0</v>
      </c>
      <c r="D63" s="76">
        <f t="shared" si="28"/>
        <v>0</v>
      </c>
      <c r="E63" s="76">
        <f t="shared" si="28"/>
        <v>0</v>
      </c>
      <c r="F63" s="76">
        <f t="shared" si="28"/>
        <v>0</v>
      </c>
      <c r="G63" s="76">
        <f t="shared" si="28"/>
        <v>0</v>
      </c>
      <c r="H63" s="76">
        <f t="shared" si="28"/>
        <v>0</v>
      </c>
      <c r="I63" s="76">
        <f t="shared" si="28"/>
        <v>0</v>
      </c>
      <c r="J63" s="76">
        <f t="shared" si="28"/>
        <v>0</v>
      </c>
      <c r="K63" s="76">
        <f t="shared" si="28"/>
        <v>0</v>
      </c>
      <c r="L63" s="76">
        <f t="shared" si="28"/>
        <v>0</v>
      </c>
      <c r="M63" s="76">
        <f t="shared" si="28"/>
        <v>0</v>
      </c>
      <c r="N63" s="76">
        <f t="shared" si="28"/>
        <v>0</v>
      </c>
      <c r="O63" s="76">
        <f t="shared" si="28"/>
        <v>0</v>
      </c>
      <c r="P63" s="76">
        <f t="shared" si="28"/>
        <v>0</v>
      </c>
      <c r="Q63" s="76">
        <f t="shared" si="28"/>
        <v>0</v>
      </c>
    </row>
    <row r="64" spans="1:17" ht="11.45" customHeight="1" x14ac:dyDescent="0.25">
      <c r="A64" s="62" t="s">
        <v>17</v>
      </c>
      <c r="B64" s="77">
        <f t="shared" ref="B64:Q64" si="29">IF(B7=0,0,B7/B18)</f>
        <v>0</v>
      </c>
      <c r="C64" s="77">
        <f t="shared" si="29"/>
        <v>0</v>
      </c>
      <c r="D64" s="77">
        <f t="shared" si="29"/>
        <v>0</v>
      </c>
      <c r="E64" s="77">
        <f t="shared" si="29"/>
        <v>0</v>
      </c>
      <c r="F64" s="77">
        <f t="shared" si="29"/>
        <v>0</v>
      </c>
      <c r="G64" s="77">
        <f t="shared" si="29"/>
        <v>0</v>
      </c>
      <c r="H64" s="77">
        <f t="shared" si="29"/>
        <v>0</v>
      </c>
      <c r="I64" s="77">
        <f t="shared" si="29"/>
        <v>0</v>
      </c>
      <c r="J64" s="77">
        <f t="shared" si="29"/>
        <v>0</v>
      </c>
      <c r="K64" s="77">
        <f t="shared" si="29"/>
        <v>0</v>
      </c>
      <c r="L64" s="77">
        <f t="shared" si="29"/>
        <v>0</v>
      </c>
      <c r="M64" s="77">
        <f t="shared" si="29"/>
        <v>0</v>
      </c>
      <c r="N64" s="77">
        <f t="shared" si="29"/>
        <v>0</v>
      </c>
      <c r="O64" s="77">
        <f t="shared" si="29"/>
        <v>0</v>
      </c>
      <c r="P64" s="77">
        <f t="shared" si="29"/>
        <v>0</v>
      </c>
      <c r="Q64" s="77">
        <f t="shared" si="29"/>
        <v>0</v>
      </c>
    </row>
    <row r="65" spans="1:17" ht="11.45" customHeight="1" x14ac:dyDescent="0.25">
      <c r="A65" s="62" t="s">
        <v>16</v>
      </c>
      <c r="B65" s="77">
        <f t="shared" ref="B65:Q65" si="30">IF(B8=0,0,B8/B19)</f>
        <v>0</v>
      </c>
      <c r="C65" s="77">
        <f t="shared" si="30"/>
        <v>0</v>
      </c>
      <c r="D65" s="77">
        <f t="shared" si="30"/>
        <v>0</v>
      </c>
      <c r="E65" s="77">
        <f t="shared" si="30"/>
        <v>0</v>
      </c>
      <c r="F65" s="77">
        <f t="shared" si="30"/>
        <v>0</v>
      </c>
      <c r="G65" s="77">
        <f t="shared" si="30"/>
        <v>0</v>
      </c>
      <c r="H65" s="77">
        <f t="shared" si="30"/>
        <v>0</v>
      </c>
      <c r="I65" s="77">
        <f t="shared" si="30"/>
        <v>0</v>
      </c>
      <c r="J65" s="77">
        <f t="shared" si="30"/>
        <v>0</v>
      </c>
      <c r="K65" s="77">
        <f t="shared" si="30"/>
        <v>0</v>
      </c>
      <c r="L65" s="77">
        <f t="shared" si="30"/>
        <v>0</v>
      </c>
      <c r="M65" s="77">
        <f t="shared" si="30"/>
        <v>0</v>
      </c>
      <c r="N65" s="77">
        <f t="shared" si="30"/>
        <v>0</v>
      </c>
      <c r="O65" s="77">
        <f t="shared" si="30"/>
        <v>0</v>
      </c>
      <c r="P65" s="77">
        <f t="shared" si="30"/>
        <v>0</v>
      </c>
      <c r="Q65" s="77">
        <f t="shared" si="30"/>
        <v>0</v>
      </c>
    </row>
    <row r="66" spans="1:17" ht="11.45" customHeight="1" x14ac:dyDescent="0.25">
      <c r="A66" s="118" t="s">
        <v>19</v>
      </c>
      <c r="B66" s="122">
        <f t="shared" ref="B66:Q66" si="31">IF(B9=0,0,B9/B20)</f>
        <v>0</v>
      </c>
      <c r="C66" s="122">
        <f t="shared" si="31"/>
        <v>0</v>
      </c>
      <c r="D66" s="122">
        <f t="shared" si="31"/>
        <v>0</v>
      </c>
      <c r="E66" s="122">
        <f t="shared" si="31"/>
        <v>0</v>
      </c>
      <c r="F66" s="122">
        <f t="shared" si="31"/>
        <v>0</v>
      </c>
      <c r="G66" s="122">
        <f t="shared" si="31"/>
        <v>0</v>
      </c>
      <c r="H66" s="122">
        <f t="shared" si="31"/>
        <v>0</v>
      </c>
      <c r="I66" s="122">
        <f t="shared" si="31"/>
        <v>0</v>
      </c>
      <c r="J66" s="122">
        <f t="shared" si="31"/>
        <v>0</v>
      </c>
      <c r="K66" s="122">
        <f t="shared" si="31"/>
        <v>0</v>
      </c>
      <c r="L66" s="122">
        <f t="shared" si="31"/>
        <v>0</v>
      </c>
      <c r="M66" s="122">
        <f t="shared" si="31"/>
        <v>0</v>
      </c>
      <c r="N66" s="122">
        <f t="shared" si="31"/>
        <v>0</v>
      </c>
      <c r="O66" s="122">
        <f t="shared" si="31"/>
        <v>0</v>
      </c>
      <c r="P66" s="122">
        <f t="shared" si="31"/>
        <v>0</v>
      </c>
      <c r="Q66" s="122">
        <f t="shared" si="31"/>
        <v>0</v>
      </c>
    </row>
    <row r="67" spans="1:17" ht="11.45" customHeight="1" x14ac:dyDescent="0.25">
      <c r="A67" s="25" t="s">
        <v>66</v>
      </c>
      <c r="B67" s="79">
        <f t="shared" ref="B67:Q67" si="32">IF(B10=0,0,B10/B21)</f>
        <v>0</v>
      </c>
      <c r="C67" s="79">
        <f t="shared" si="32"/>
        <v>0</v>
      </c>
      <c r="D67" s="79">
        <f t="shared" si="32"/>
        <v>0</v>
      </c>
      <c r="E67" s="79">
        <f t="shared" si="32"/>
        <v>0</v>
      </c>
      <c r="F67" s="79">
        <f t="shared" si="32"/>
        <v>0</v>
      </c>
      <c r="G67" s="79">
        <f t="shared" si="32"/>
        <v>0</v>
      </c>
      <c r="H67" s="79">
        <f t="shared" si="32"/>
        <v>0</v>
      </c>
      <c r="I67" s="79">
        <f t="shared" si="32"/>
        <v>0</v>
      </c>
      <c r="J67" s="79">
        <f t="shared" si="32"/>
        <v>0</v>
      </c>
      <c r="K67" s="79">
        <f t="shared" si="32"/>
        <v>0</v>
      </c>
      <c r="L67" s="79">
        <f t="shared" si="32"/>
        <v>0</v>
      </c>
      <c r="M67" s="79">
        <f t="shared" si="32"/>
        <v>0</v>
      </c>
      <c r="N67" s="79">
        <f t="shared" si="32"/>
        <v>0</v>
      </c>
      <c r="O67" s="79">
        <f t="shared" si="32"/>
        <v>0</v>
      </c>
      <c r="P67" s="79">
        <f t="shared" si="32"/>
        <v>0</v>
      </c>
      <c r="Q67" s="79">
        <f t="shared" si="32"/>
        <v>0</v>
      </c>
    </row>
    <row r="68" spans="1:17" ht="11.45" customHeight="1" x14ac:dyDescent="0.25">
      <c r="A68" s="116" t="s">
        <v>17</v>
      </c>
      <c r="B68" s="77">
        <f t="shared" ref="B68:Q68" si="33">IF(B11=0,0,B11/B22)</f>
        <v>0</v>
      </c>
      <c r="C68" s="77">
        <f t="shared" si="33"/>
        <v>0</v>
      </c>
      <c r="D68" s="77">
        <f t="shared" si="33"/>
        <v>0</v>
      </c>
      <c r="E68" s="77">
        <f t="shared" si="33"/>
        <v>0</v>
      </c>
      <c r="F68" s="77">
        <f t="shared" si="33"/>
        <v>0</v>
      </c>
      <c r="G68" s="77">
        <f t="shared" si="33"/>
        <v>0</v>
      </c>
      <c r="H68" s="77">
        <f t="shared" si="33"/>
        <v>0</v>
      </c>
      <c r="I68" s="77">
        <f t="shared" si="33"/>
        <v>0</v>
      </c>
      <c r="J68" s="77">
        <f t="shared" si="33"/>
        <v>0</v>
      </c>
      <c r="K68" s="77">
        <f t="shared" si="33"/>
        <v>0</v>
      </c>
      <c r="L68" s="77">
        <f t="shared" si="33"/>
        <v>0</v>
      </c>
      <c r="M68" s="77">
        <f t="shared" si="33"/>
        <v>0</v>
      </c>
      <c r="N68" s="77">
        <f t="shared" si="33"/>
        <v>0</v>
      </c>
      <c r="O68" s="77">
        <f t="shared" si="33"/>
        <v>0</v>
      </c>
      <c r="P68" s="77">
        <f t="shared" si="33"/>
        <v>0</v>
      </c>
      <c r="Q68" s="77">
        <f t="shared" si="33"/>
        <v>0</v>
      </c>
    </row>
    <row r="69" spans="1:17" ht="11.45" customHeight="1" x14ac:dyDescent="0.25">
      <c r="A69" s="93" t="s">
        <v>16</v>
      </c>
      <c r="B69" s="74">
        <f t="shared" ref="B69:Q69" si="34">IF(B12=0,0,B12/B23)</f>
        <v>0</v>
      </c>
      <c r="C69" s="74">
        <f t="shared" si="34"/>
        <v>0</v>
      </c>
      <c r="D69" s="74">
        <f t="shared" si="34"/>
        <v>0</v>
      </c>
      <c r="E69" s="74">
        <f t="shared" si="34"/>
        <v>0</v>
      </c>
      <c r="F69" s="74">
        <f t="shared" si="34"/>
        <v>0</v>
      </c>
      <c r="G69" s="74">
        <f t="shared" si="34"/>
        <v>0</v>
      </c>
      <c r="H69" s="74">
        <f t="shared" si="34"/>
        <v>0</v>
      </c>
      <c r="I69" s="74">
        <f t="shared" si="34"/>
        <v>0</v>
      </c>
      <c r="J69" s="74">
        <f t="shared" si="34"/>
        <v>0</v>
      </c>
      <c r="K69" s="74">
        <f t="shared" si="34"/>
        <v>0</v>
      </c>
      <c r="L69" s="74">
        <f t="shared" si="34"/>
        <v>0</v>
      </c>
      <c r="M69" s="74">
        <f t="shared" si="34"/>
        <v>0</v>
      </c>
      <c r="N69" s="74">
        <f t="shared" si="34"/>
        <v>0</v>
      </c>
      <c r="O69" s="74">
        <f t="shared" si="34"/>
        <v>0</v>
      </c>
      <c r="P69" s="74">
        <f t="shared" si="34"/>
        <v>0</v>
      </c>
      <c r="Q69" s="74">
        <f t="shared" si="34"/>
        <v>0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0</v>
      </c>
      <c r="C72" s="79">
        <f t="shared" ref="C72:Q72" si="35">IF(C37=0,0,(C38*C73+C39*C74+C42*C77)/C37)</f>
        <v>0</v>
      </c>
      <c r="D72" s="79">
        <f t="shared" si="35"/>
        <v>0</v>
      </c>
      <c r="E72" s="79">
        <f t="shared" si="35"/>
        <v>0</v>
      </c>
      <c r="F72" s="79">
        <f t="shared" si="35"/>
        <v>0</v>
      </c>
      <c r="G72" s="79">
        <f t="shared" si="35"/>
        <v>0</v>
      </c>
      <c r="H72" s="79">
        <f t="shared" si="35"/>
        <v>0</v>
      </c>
      <c r="I72" s="79">
        <f t="shared" si="35"/>
        <v>0</v>
      </c>
      <c r="J72" s="79">
        <f t="shared" si="35"/>
        <v>0</v>
      </c>
      <c r="K72" s="79">
        <f t="shared" si="35"/>
        <v>0</v>
      </c>
      <c r="L72" s="79">
        <f t="shared" si="35"/>
        <v>0</v>
      </c>
      <c r="M72" s="79">
        <f t="shared" si="35"/>
        <v>0</v>
      </c>
      <c r="N72" s="79">
        <f t="shared" si="35"/>
        <v>0</v>
      </c>
      <c r="O72" s="79">
        <f t="shared" si="35"/>
        <v>0</v>
      </c>
      <c r="P72" s="79">
        <f t="shared" si="35"/>
        <v>0</v>
      </c>
      <c r="Q72" s="79">
        <f t="shared" si="35"/>
        <v>0</v>
      </c>
    </row>
    <row r="73" spans="1:17" ht="11.45" customHeight="1" x14ac:dyDescent="0.25">
      <c r="A73" s="91" t="s">
        <v>21</v>
      </c>
      <c r="B73" s="123">
        <v>0</v>
      </c>
      <c r="C73" s="123">
        <v>0</v>
      </c>
      <c r="D73" s="123">
        <v>0</v>
      </c>
      <c r="E73" s="123">
        <v>0</v>
      </c>
      <c r="F73" s="123">
        <v>0</v>
      </c>
      <c r="G73" s="123">
        <v>0</v>
      </c>
      <c r="H73" s="123">
        <v>0</v>
      </c>
      <c r="I73" s="123">
        <v>0</v>
      </c>
      <c r="J73" s="123">
        <v>0</v>
      </c>
      <c r="K73" s="123">
        <v>0</v>
      </c>
      <c r="L73" s="123">
        <v>0</v>
      </c>
      <c r="M73" s="123">
        <v>0</v>
      </c>
      <c r="N73" s="123">
        <v>0</v>
      </c>
      <c r="O73" s="123">
        <v>0</v>
      </c>
      <c r="P73" s="123">
        <v>0</v>
      </c>
      <c r="Q73" s="123">
        <v>0</v>
      </c>
    </row>
    <row r="74" spans="1:17" ht="11.45" customHeight="1" x14ac:dyDescent="0.25">
      <c r="A74" s="19" t="s">
        <v>20</v>
      </c>
      <c r="B74" s="76">
        <f>IF(B39=0,0,SUMPRODUCT(B75:B76,B40:B41)/B39)</f>
        <v>0</v>
      </c>
      <c r="C74" s="76">
        <f t="shared" ref="C74:Q74" si="36">IF(C39=0,0,SUMPRODUCT(C75:C76,C40:C41)/C39)</f>
        <v>0</v>
      </c>
      <c r="D74" s="76">
        <f t="shared" si="36"/>
        <v>0</v>
      </c>
      <c r="E74" s="76">
        <f t="shared" si="36"/>
        <v>0</v>
      </c>
      <c r="F74" s="76">
        <f t="shared" si="36"/>
        <v>0</v>
      </c>
      <c r="G74" s="76">
        <f t="shared" si="36"/>
        <v>0</v>
      </c>
      <c r="H74" s="76">
        <f t="shared" si="36"/>
        <v>0</v>
      </c>
      <c r="I74" s="76">
        <f t="shared" si="36"/>
        <v>0</v>
      </c>
      <c r="J74" s="76">
        <f t="shared" si="36"/>
        <v>0</v>
      </c>
      <c r="K74" s="76">
        <f t="shared" si="36"/>
        <v>0</v>
      </c>
      <c r="L74" s="76">
        <f t="shared" si="36"/>
        <v>0</v>
      </c>
      <c r="M74" s="76">
        <f t="shared" si="36"/>
        <v>0</v>
      </c>
      <c r="N74" s="76">
        <f t="shared" si="36"/>
        <v>0</v>
      </c>
      <c r="O74" s="76">
        <f t="shared" si="36"/>
        <v>0</v>
      </c>
      <c r="P74" s="76">
        <f t="shared" si="36"/>
        <v>0</v>
      </c>
      <c r="Q74" s="76">
        <f t="shared" si="36"/>
        <v>0</v>
      </c>
    </row>
    <row r="75" spans="1:17" ht="11.45" customHeight="1" x14ac:dyDescent="0.25">
      <c r="A75" s="62" t="s">
        <v>17</v>
      </c>
      <c r="B75" s="77">
        <v>0</v>
      </c>
      <c r="C75" s="77">
        <v>0</v>
      </c>
      <c r="D75" s="77">
        <v>0</v>
      </c>
      <c r="E75" s="77">
        <v>0</v>
      </c>
      <c r="F75" s="77">
        <v>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</row>
    <row r="76" spans="1:17" ht="11.45" customHeight="1" x14ac:dyDescent="0.25">
      <c r="A76" s="62" t="s">
        <v>16</v>
      </c>
      <c r="B76" s="77">
        <v>0</v>
      </c>
      <c r="C76" s="77">
        <v>0</v>
      </c>
      <c r="D76" s="77">
        <v>0</v>
      </c>
      <c r="E76" s="77">
        <v>0</v>
      </c>
      <c r="F76" s="77">
        <v>0</v>
      </c>
      <c r="G76" s="77">
        <v>0</v>
      </c>
      <c r="H76" s="77">
        <v>0</v>
      </c>
      <c r="I76" s="77">
        <v>0</v>
      </c>
      <c r="J76" s="77">
        <v>0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</row>
    <row r="77" spans="1:17" ht="11.45" customHeight="1" x14ac:dyDescent="0.25">
      <c r="A77" s="118" t="s">
        <v>19</v>
      </c>
      <c r="B77" s="122">
        <v>0</v>
      </c>
      <c r="C77" s="122">
        <v>0</v>
      </c>
      <c r="D77" s="122">
        <v>0</v>
      </c>
      <c r="E77" s="122">
        <v>0</v>
      </c>
      <c r="F77" s="122">
        <v>0</v>
      </c>
      <c r="G77" s="122">
        <v>0</v>
      </c>
      <c r="H77" s="122">
        <v>0</v>
      </c>
      <c r="I77" s="122">
        <v>0</v>
      </c>
      <c r="J77" s="122">
        <v>0</v>
      </c>
      <c r="K77" s="122">
        <v>0</v>
      </c>
      <c r="L77" s="122">
        <v>0</v>
      </c>
      <c r="M77" s="122">
        <v>0</v>
      </c>
      <c r="N77" s="122">
        <v>0</v>
      </c>
      <c r="O77" s="122">
        <v>0</v>
      </c>
      <c r="P77" s="122">
        <v>0</v>
      </c>
      <c r="Q77" s="122">
        <v>0</v>
      </c>
    </row>
    <row r="78" spans="1:17" ht="11.45" customHeight="1" x14ac:dyDescent="0.25">
      <c r="A78" s="25" t="s">
        <v>137</v>
      </c>
      <c r="B78" s="79">
        <f>IF(B43=0,0,SUMPRODUCT(B79:B80,B44:B45)/B43)</f>
        <v>0</v>
      </c>
      <c r="C78" s="79">
        <f t="shared" ref="C78:Q78" si="37">IF(C43=0,0,SUMPRODUCT(C79:C80,C44:C45)/C43)</f>
        <v>0</v>
      </c>
      <c r="D78" s="79">
        <f t="shared" si="37"/>
        <v>0</v>
      </c>
      <c r="E78" s="79">
        <f t="shared" si="37"/>
        <v>0</v>
      </c>
      <c r="F78" s="79">
        <f t="shared" si="37"/>
        <v>0</v>
      </c>
      <c r="G78" s="79">
        <f t="shared" si="37"/>
        <v>0</v>
      </c>
      <c r="H78" s="79">
        <f t="shared" si="37"/>
        <v>0</v>
      </c>
      <c r="I78" s="79">
        <f t="shared" si="37"/>
        <v>0</v>
      </c>
      <c r="J78" s="79">
        <f t="shared" si="37"/>
        <v>0</v>
      </c>
      <c r="K78" s="79">
        <f t="shared" si="37"/>
        <v>0</v>
      </c>
      <c r="L78" s="79">
        <f t="shared" si="37"/>
        <v>0</v>
      </c>
      <c r="M78" s="79">
        <f t="shared" si="37"/>
        <v>0</v>
      </c>
      <c r="N78" s="79">
        <f t="shared" si="37"/>
        <v>0</v>
      </c>
      <c r="O78" s="79">
        <f t="shared" si="37"/>
        <v>0</v>
      </c>
      <c r="P78" s="79">
        <f t="shared" si="37"/>
        <v>0</v>
      </c>
      <c r="Q78" s="79">
        <f t="shared" si="37"/>
        <v>0</v>
      </c>
    </row>
    <row r="79" spans="1:17" ht="11.45" customHeight="1" x14ac:dyDescent="0.25">
      <c r="A79" s="116" t="s">
        <v>17</v>
      </c>
      <c r="B79" s="77">
        <v>0</v>
      </c>
      <c r="C79" s="77">
        <v>0</v>
      </c>
      <c r="D79" s="77">
        <v>0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1:17" ht="11.45" customHeight="1" x14ac:dyDescent="0.25">
      <c r="A80" s="93" t="s">
        <v>16</v>
      </c>
      <c r="B80" s="74">
        <v>0</v>
      </c>
      <c r="C80" s="74">
        <v>0</v>
      </c>
      <c r="D80" s="74">
        <v>0</v>
      </c>
      <c r="E80" s="74">
        <v>0</v>
      </c>
      <c r="F80" s="74">
        <v>0</v>
      </c>
      <c r="G80" s="74">
        <v>0</v>
      </c>
      <c r="H80" s="74">
        <v>0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0</v>
      </c>
      <c r="P80" s="74">
        <v>0</v>
      </c>
      <c r="Q80" s="74">
        <v>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</v>
      </c>
      <c r="C83" s="168">
        <f t="shared" ref="C83:Q83" si="38">IF(C61=0,0,C61/C72)</f>
        <v>0</v>
      </c>
      <c r="D83" s="168">
        <f t="shared" si="38"/>
        <v>0</v>
      </c>
      <c r="E83" s="168">
        <f t="shared" si="38"/>
        <v>0</v>
      </c>
      <c r="F83" s="168">
        <f t="shared" si="38"/>
        <v>0</v>
      </c>
      <c r="G83" s="168">
        <f t="shared" si="38"/>
        <v>0</v>
      </c>
      <c r="H83" s="168">
        <f t="shared" si="38"/>
        <v>0</v>
      </c>
      <c r="I83" s="168">
        <f t="shared" si="38"/>
        <v>0</v>
      </c>
      <c r="J83" s="168">
        <f t="shared" si="38"/>
        <v>0</v>
      </c>
      <c r="K83" s="168">
        <f t="shared" si="38"/>
        <v>0</v>
      </c>
      <c r="L83" s="168">
        <f t="shared" si="38"/>
        <v>0</v>
      </c>
      <c r="M83" s="168">
        <f t="shared" si="38"/>
        <v>0</v>
      </c>
      <c r="N83" s="168">
        <f t="shared" si="38"/>
        <v>0</v>
      </c>
      <c r="O83" s="168">
        <f t="shared" si="38"/>
        <v>0</v>
      </c>
      <c r="P83" s="168">
        <f t="shared" si="38"/>
        <v>0</v>
      </c>
      <c r="Q83" s="168">
        <f t="shared" si="38"/>
        <v>0</v>
      </c>
    </row>
    <row r="84" spans="1:17" ht="11.45" customHeight="1" x14ac:dyDescent="0.25">
      <c r="A84" s="91" t="s">
        <v>21</v>
      </c>
      <c r="B84" s="169">
        <f t="shared" ref="B84:Q84" si="39">IF(B62=0,0,B62/B73)</f>
        <v>0</v>
      </c>
      <c r="C84" s="169">
        <f t="shared" si="39"/>
        <v>0</v>
      </c>
      <c r="D84" s="169">
        <f t="shared" si="39"/>
        <v>0</v>
      </c>
      <c r="E84" s="169">
        <f t="shared" si="39"/>
        <v>0</v>
      </c>
      <c r="F84" s="169">
        <f t="shared" si="39"/>
        <v>0</v>
      </c>
      <c r="G84" s="169">
        <f t="shared" si="39"/>
        <v>0</v>
      </c>
      <c r="H84" s="169">
        <f t="shared" si="39"/>
        <v>0</v>
      </c>
      <c r="I84" s="169">
        <f t="shared" si="39"/>
        <v>0</v>
      </c>
      <c r="J84" s="169">
        <f t="shared" si="39"/>
        <v>0</v>
      </c>
      <c r="K84" s="169">
        <f t="shared" si="39"/>
        <v>0</v>
      </c>
      <c r="L84" s="169">
        <f t="shared" si="39"/>
        <v>0</v>
      </c>
      <c r="M84" s="169">
        <f t="shared" si="39"/>
        <v>0</v>
      </c>
      <c r="N84" s="169">
        <f t="shared" si="39"/>
        <v>0</v>
      </c>
      <c r="O84" s="169">
        <f t="shared" si="39"/>
        <v>0</v>
      </c>
      <c r="P84" s="169">
        <f t="shared" si="39"/>
        <v>0</v>
      </c>
      <c r="Q84" s="169">
        <f t="shared" si="39"/>
        <v>0</v>
      </c>
    </row>
    <row r="85" spans="1:17" ht="11.45" customHeight="1" x14ac:dyDescent="0.25">
      <c r="A85" s="19" t="s">
        <v>20</v>
      </c>
      <c r="B85" s="170">
        <f t="shared" ref="B85:Q85" si="40">IF(B63=0,0,B63/B74)</f>
        <v>0</v>
      </c>
      <c r="C85" s="170">
        <f t="shared" si="40"/>
        <v>0</v>
      </c>
      <c r="D85" s="170">
        <f t="shared" si="40"/>
        <v>0</v>
      </c>
      <c r="E85" s="170">
        <f t="shared" si="40"/>
        <v>0</v>
      </c>
      <c r="F85" s="170">
        <f t="shared" si="40"/>
        <v>0</v>
      </c>
      <c r="G85" s="170">
        <f t="shared" si="40"/>
        <v>0</v>
      </c>
      <c r="H85" s="170">
        <f t="shared" si="40"/>
        <v>0</v>
      </c>
      <c r="I85" s="170">
        <f t="shared" si="40"/>
        <v>0</v>
      </c>
      <c r="J85" s="170">
        <f t="shared" si="40"/>
        <v>0</v>
      </c>
      <c r="K85" s="170">
        <f t="shared" si="40"/>
        <v>0</v>
      </c>
      <c r="L85" s="170">
        <f t="shared" si="40"/>
        <v>0</v>
      </c>
      <c r="M85" s="170">
        <f t="shared" si="40"/>
        <v>0</v>
      </c>
      <c r="N85" s="170">
        <f t="shared" si="40"/>
        <v>0</v>
      </c>
      <c r="O85" s="170">
        <f t="shared" si="40"/>
        <v>0</v>
      </c>
      <c r="P85" s="170">
        <f t="shared" si="40"/>
        <v>0</v>
      </c>
      <c r="Q85" s="170">
        <f t="shared" si="40"/>
        <v>0</v>
      </c>
    </row>
    <row r="86" spans="1:17" ht="11.45" customHeight="1" x14ac:dyDescent="0.25">
      <c r="A86" s="62" t="s">
        <v>17</v>
      </c>
      <c r="B86" s="171">
        <f t="shared" ref="B86:Q86" si="41">IF(B64=0,0,B64/B75)</f>
        <v>0</v>
      </c>
      <c r="C86" s="171">
        <f t="shared" si="41"/>
        <v>0</v>
      </c>
      <c r="D86" s="171">
        <f t="shared" si="41"/>
        <v>0</v>
      </c>
      <c r="E86" s="171">
        <f t="shared" si="41"/>
        <v>0</v>
      </c>
      <c r="F86" s="171">
        <f t="shared" si="41"/>
        <v>0</v>
      </c>
      <c r="G86" s="171">
        <f t="shared" si="41"/>
        <v>0</v>
      </c>
      <c r="H86" s="171">
        <f t="shared" si="41"/>
        <v>0</v>
      </c>
      <c r="I86" s="171">
        <f t="shared" si="41"/>
        <v>0</v>
      </c>
      <c r="J86" s="171">
        <f t="shared" si="41"/>
        <v>0</v>
      </c>
      <c r="K86" s="171">
        <f t="shared" si="41"/>
        <v>0</v>
      </c>
      <c r="L86" s="171">
        <f t="shared" si="41"/>
        <v>0</v>
      </c>
      <c r="M86" s="171">
        <f t="shared" si="41"/>
        <v>0</v>
      </c>
      <c r="N86" s="171">
        <f t="shared" si="41"/>
        <v>0</v>
      </c>
      <c r="O86" s="171">
        <f t="shared" si="41"/>
        <v>0</v>
      </c>
      <c r="P86" s="171">
        <f t="shared" si="41"/>
        <v>0</v>
      </c>
      <c r="Q86" s="171">
        <f t="shared" si="41"/>
        <v>0</v>
      </c>
    </row>
    <row r="87" spans="1:17" ht="11.45" customHeight="1" x14ac:dyDescent="0.25">
      <c r="A87" s="62" t="s">
        <v>16</v>
      </c>
      <c r="B87" s="171">
        <f t="shared" ref="B87:Q87" si="42">IF(B65=0,0,B65/B76)</f>
        <v>0</v>
      </c>
      <c r="C87" s="171">
        <f t="shared" si="42"/>
        <v>0</v>
      </c>
      <c r="D87" s="171">
        <f t="shared" si="42"/>
        <v>0</v>
      </c>
      <c r="E87" s="171">
        <f t="shared" si="42"/>
        <v>0</v>
      </c>
      <c r="F87" s="171">
        <f t="shared" si="42"/>
        <v>0</v>
      </c>
      <c r="G87" s="171">
        <f t="shared" si="42"/>
        <v>0</v>
      </c>
      <c r="H87" s="171">
        <f t="shared" si="42"/>
        <v>0</v>
      </c>
      <c r="I87" s="171">
        <f t="shared" si="42"/>
        <v>0</v>
      </c>
      <c r="J87" s="171">
        <f t="shared" si="42"/>
        <v>0</v>
      </c>
      <c r="K87" s="171">
        <f t="shared" si="42"/>
        <v>0</v>
      </c>
      <c r="L87" s="171">
        <f t="shared" si="42"/>
        <v>0</v>
      </c>
      <c r="M87" s="171">
        <f t="shared" si="42"/>
        <v>0</v>
      </c>
      <c r="N87" s="171">
        <f t="shared" si="42"/>
        <v>0</v>
      </c>
      <c r="O87" s="171">
        <f t="shared" si="42"/>
        <v>0</v>
      </c>
      <c r="P87" s="171">
        <f t="shared" si="42"/>
        <v>0</v>
      </c>
      <c r="Q87" s="171">
        <f t="shared" si="42"/>
        <v>0</v>
      </c>
    </row>
    <row r="88" spans="1:17" ht="11.45" customHeight="1" x14ac:dyDescent="0.25">
      <c r="A88" s="118" t="s">
        <v>19</v>
      </c>
      <c r="B88" s="172">
        <f t="shared" ref="B88:Q88" si="43">IF(B66=0,0,B66/B77)</f>
        <v>0</v>
      </c>
      <c r="C88" s="172">
        <f t="shared" si="43"/>
        <v>0</v>
      </c>
      <c r="D88" s="172">
        <f t="shared" si="43"/>
        <v>0</v>
      </c>
      <c r="E88" s="172">
        <f t="shared" si="43"/>
        <v>0</v>
      </c>
      <c r="F88" s="172">
        <f t="shared" si="43"/>
        <v>0</v>
      </c>
      <c r="G88" s="172">
        <f t="shared" si="43"/>
        <v>0</v>
      </c>
      <c r="H88" s="172">
        <f t="shared" si="43"/>
        <v>0</v>
      </c>
      <c r="I88" s="172">
        <f t="shared" si="43"/>
        <v>0</v>
      </c>
      <c r="J88" s="172">
        <f t="shared" si="43"/>
        <v>0</v>
      </c>
      <c r="K88" s="172">
        <f t="shared" si="43"/>
        <v>0</v>
      </c>
      <c r="L88" s="172">
        <f t="shared" si="43"/>
        <v>0</v>
      </c>
      <c r="M88" s="172">
        <f t="shared" si="43"/>
        <v>0</v>
      </c>
      <c r="N88" s="172">
        <f t="shared" si="43"/>
        <v>0</v>
      </c>
      <c r="O88" s="172">
        <f t="shared" si="43"/>
        <v>0</v>
      </c>
      <c r="P88" s="172">
        <f t="shared" si="43"/>
        <v>0</v>
      </c>
      <c r="Q88" s="172">
        <f t="shared" si="43"/>
        <v>0</v>
      </c>
    </row>
    <row r="89" spans="1:17" ht="11.45" customHeight="1" x14ac:dyDescent="0.25">
      <c r="A89" s="25" t="s">
        <v>18</v>
      </c>
      <c r="B89" s="168">
        <f t="shared" ref="B89:Q89" si="44">IF(B67=0,0,B67/B78)</f>
        <v>0</v>
      </c>
      <c r="C89" s="168">
        <f t="shared" si="44"/>
        <v>0</v>
      </c>
      <c r="D89" s="168">
        <f t="shared" si="44"/>
        <v>0</v>
      </c>
      <c r="E89" s="168">
        <f t="shared" si="44"/>
        <v>0</v>
      </c>
      <c r="F89" s="168">
        <f t="shared" si="44"/>
        <v>0</v>
      </c>
      <c r="G89" s="168">
        <f t="shared" si="44"/>
        <v>0</v>
      </c>
      <c r="H89" s="168">
        <f t="shared" si="44"/>
        <v>0</v>
      </c>
      <c r="I89" s="168">
        <f t="shared" si="44"/>
        <v>0</v>
      </c>
      <c r="J89" s="168">
        <f t="shared" si="44"/>
        <v>0</v>
      </c>
      <c r="K89" s="168">
        <f t="shared" si="44"/>
        <v>0</v>
      </c>
      <c r="L89" s="168">
        <f t="shared" si="44"/>
        <v>0</v>
      </c>
      <c r="M89" s="168">
        <f t="shared" si="44"/>
        <v>0</v>
      </c>
      <c r="N89" s="168">
        <f t="shared" si="44"/>
        <v>0</v>
      </c>
      <c r="O89" s="168">
        <f t="shared" si="44"/>
        <v>0</v>
      </c>
      <c r="P89" s="168">
        <f t="shared" si="44"/>
        <v>0</v>
      </c>
      <c r="Q89" s="168">
        <f t="shared" si="44"/>
        <v>0</v>
      </c>
    </row>
    <row r="90" spans="1:17" ht="11.45" customHeight="1" x14ac:dyDescent="0.25">
      <c r="A90" s="116" t="s">
        <v>17</v>
      </c>
      <c r="B90" s="171">
        <f t="shared" ref="B90:Q90" si="45">IF(B68=0,0,B68/B79)</f>
        <v>0</v>
      </c>
      <c r="C90" s="171">
        <f t="shared" si="45"/>
        <v>0</v>
      </c>
      <c r="D90" s="171">
        <f t="shared" si="45"/>
        <v>0</v>
      </c>
      <c r="E90" s="171">
        <f t="shared" si="45"/>
        <v>0</v>
      </c>
      <c r="F90" s="171">
        <f t="shared" si="45"/>
        <v>0</v>
      </c>
      <c r="G90" s="171">
        <f t="shared" si="45"/>
        <v>0</v>
      </c>
      <c r="H90" s="171">
        <f t="shared" si="45"/>
        <v>0</v>
      </c>
      <c r="I90" s="171">
        <f t="shared" si="45"/>
        <v>0</v>
      </c>
      <c r="J90" s="171">
        <f t="shared" si="45"/>
        <v>0</v>
      </c>
      <c r="K90" s="171">
        <f t="shared" si="45"/>
        <v>0</v>
      </c>
      <c r="L90" s="171">
        <f t="shared" si="45"/>
        <v>0</v>
      </c>
      <c r="M90" s="171">
        <f t="shared" si="45"/>
        <v>0</v>
      </c>
      <c r="N90" s="171">
        <f t="shared" si="45"/>
        <v>0</v>
      </c>
      <c r="O90" s="171">
        <f t="shared" si="45"/>
        <v>0</v>
      </c>
      <c r="P90" s="171">
        <f t="shared" si="45"/>
        <v>0</v>
      </c>
      <c r="Q90" s="171">
        <f t="shared" si="45"/>
        <v>0</v>
      </c>
    </row>
    <row r="91" spans="1:17" ht="11.45" customHeight="1" x14ac:dyDescent="0.25">
      <c r="A91" s="93" t="s">
        <v>16</v>
      </c>
      <c r="B91" s="173">
        <f t="shared" ref="B91:Q91" si="46">IF(B69=0,0,B69/B80)</f>
        <v>0</v>
      </c>
      <c r="C91" s="173">
        <f t="shared" si="46"/>
        <v>0</v>
      </c>
      <c r="D91" s="173">
        <f t="shared" si="46"/>
        <v>0</v>
      </c>
      <c r="E91" s="173">
        <f t="shared" si="46"/>
        <v>0</v>
      </c>
      <c r="F91" s="173">
        <f t="shared" si="46"/>
        <v>0</v>
      </c>
      <c r="G91" s="173">
        <f t="shared" si="46"/>
        <v>0</v>
      </c>
      <c r="H91" s="173">
        <f t="shared" si="46"/>
        <v>0</v>
      </c>
      <c r="I91" s="173">
        <f t="shared" si="46"/>
        <v>0</v>
      </c>
      <c r="J91" s="173">
        <f t="shared" si="46"/>
        <v>0</v>
      </c>
      <c r="K91" s="173">
        <f t="shared" si="46"/>
        <v>0</v>
      </c>
      <c r="L91" s="173">
        <f t="shared" si="46"/>
        <v>0</v>
      </c>
      <c r="M91" s="173">
        <f t="shared" si="46"/>
        <v>0</v>
      </c>
      <c r="N91" s="173">
        <f t="shared" si="46"/>
        <v>0</v>
      </c>
      <c r="O91" s="173">
        <f t="shared" si="46"/>
        <v>0</v>
      </c>
      <c r="P91" s="173">
        <f t="shared" si="46"/>
        <v>0</v>
      </c>
      <c r="Q91" s="173">
        <f t="shared" si="46"/>
        <v>0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0</v>
      </c>
      <c r="C94" s="40">
        <f t="shared" si="47"/>
        <v>0</v>
      </c>
      <c r="D94" s="40">
        <f t="shared" si="47"/>
        <v>0</v>
      </c>
      <c r="E94" s="40">
        <f t="shared" si="47"/>
        <v>0</v>
      </c>
      <c r="F94" s="40">
        <f t="shared" si="47"/>
        <v>0</v>
      </c>
      <c r="G94" s="40">
        <f t="shared" si="47"/>
        <v>0</v>
      </c>
      <c r="H94" s="40">
        <f t="shared" si="47"/>
        <v>0</v>
      </c>
      <c r="I94" s="40">
        <f t="shared" si="47"/>
        <v>0</v>
      </c>
      <c r="J94" s="40">
        <f t="shared" si="47"/>
        <v>0</v>
      </c>
      <c r="K94" s="40">
        <f t="shared" si="47"/>
        <v>0</v>
      </c>
      <c r="L94" s="40">
        <f t="shared" si="47"/>
        <v>0</v>
      </c>
      <c r="M94" s="40">
        <f t="shared" si="47"/>
        <v>0</v>
      </c>
      <c r="N94" s="40">
        <f t="shared" si="47"/>
        <v>0</v>
      </c>
      <c r="O94" s="40">
        <f t="shared" si="47"/>
        <v>0</v>
      </c>
      <c r="P94" s="40">
        <f t="shared" si="47"/>
        <v>0</v>
      </c>
      <c r="Q94" s="40">
        <f t="shared" si="47"/>
        <v>0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0</v>
      </c>
      <c r="C95" s="121">
        <f t="shared" si="48"/>
        <v>0</v>
      </c>
      <c r="D95" s="121">
        <f t="shared" si="48"/>
        <v>0</v>
      </c>
      <c r="E95" s="121">
        <f t="shared" si="48"/>
        <v>0</v>
      </c>
      <c r="F95" s="121">
        <f t="shared" si="48"/>
        <v>0</v>
      </c>
      <c r="G95" s="121">
        <f t="shared" si="48"/>
        <v>0</v>
      </c>
      <c r="H95" s="121">
        <f t="shared" si="48"/>
        <v>0</v>
      </c>
      <c r="I95" s="121">
        <f t="shared" si="48"/>
        <v>0</v>
      </c>
      <c r="J95" s="121">
        <f t="shared" si="48"/>
        <v>0</v>
      </c>
      <c r="K95" s="121">
        <f t="shared" si="48"/>
        <v>0</v>
      </c>
      <c r="L95" s="121">
        <f t="shared" si="48"/>
        <v>0</v>
      </c>
      <c r="M95" s="121">
        <f t="shared" si="48"/>
        <v>0</v>
      </c>
      <c r="N95" s="121">
        <f t="shared" si="48"/>
        <v>0</v>
      </c>
      <c r="O95" s="121">
        <f t="shared" si="48"/>
        <v>0</v>
      </c>
      <c r="P95" s="121">
        <f t="shared" si="48"/>
        <v>0</v>
      </c>
      <c r="Q95" s="121">
        <f t="shared" si="48"/>
        <v>0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0</v>
      </c>
      <c r="C96" s="38">
        <f t="shared" si="49"/>
        <v>0</v>
      </c>
      <c r="D96" s="38">
        <f t="shared" si="49"/>
        <v>0</v>
      </c>
      <c r="E96" s="38">
        <f t="shared" si="49"/>
        <v>0</v>
      </c>
      <c r="F96" s="38">
        <f t="shared" si="49"/>
        <v>0</v>
      </c>
      <c r="G96" s="38">
        <f t="shared" si="49"/>
        <v>0</v>
      </c>
      <c r="H96" s="38">
        <f t="shared" si="49"/>
        <v>0</v>
      </c>
      <c r="I96" s="38">
        <f t="shared" si="49"/>
        <v>0</v>
      </c>
      <c r="J96" s="38">
        <f t="shared" si="49"/>
        <v>0</v>
      </c>
      <c r="K96" s="38">
        <f t="shared" si="49"/>
        <v>0</v>
      </c>
      <c r="L96" s="38">
        <f t="shared" si="49"/>
        <v>0</v>
      </c>
      <c r="M96" s="38">
        <f t="shared" si="49"/>
        <v>0</v>
      </c>
      <c r="N96" s="38">
        <f t="shared" si="49"/>
        <v>0</v>
      </c>
      <c r="O96" s="38">
        <f t="shared" si="49"/>
        <v>0</v>
      </c>
      <c r="P96" s="38">
        <f t="shared" si="49"/>
        <v>0</v>
      </c>
      <c r="Q96" s="38">
        <f t="shared" si="49"/>
        <v>0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0</v>
      </c>
      <c r="C97" s="42">
        <f t="shared" si="50"/>
        <v>0</v>
      </c>
      <c r="D97" s="42">
        <f t="shared" si="50"/>
        <v>0</v>
      </c>
      <c r="E97" s="42">
        <f t="shared" si="50"/>
        <v>0</v>
      </c>
      <c r="F97" s="42">
        <f t="shared" si="50"/>
        <v>0</v>
      </c>
      <c r="G97" s="42">
        <f t="shared" si="50"/>
        <v>0</v>
      </c>
      <c r="H97" s="42">
        <f t="shared" si="50"/>
        <v>0</v>
      </c>
      <c r="I97" s="42">
        <f t="shared" si="50"/>
        <v>0</v>
      </c>
      <c r="J97" s="42">
        <f t="shared" si="50"/>
        <v>0</v>
      </c>
      <c r="K97" s="42">
        <f t="shared" si="50"/>
        <v>0</v>
      </c>
      <c r="L97" s="42">
        <f t="shared" si="50"/>
        <v>0</v>
      </c>
      <c r="M97" s="42">
        <f t="shared" si="50"/>
        <v>0</v>
      </c>
      <c r="N97" s="42">
        <f t="shared" si="50"/>
        <v>0</v>
      </c>
      <c r="O97" s="42">
        <f t="shared" si="50"/>
        <v>0</v>
      </c>
      <c r="P97" s="42">
        <f t="shared" si="50"/>
        <v>0</v>
      </c>
      <c r="Q97" s="42">
        <f t="shared" si="50"/>
        <v>0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0</v>
      </c>
      <c r="C98" s="42">
        <f t="shared" si="51"/>
        <v>0</v>
      </c>
      <c r="D98" s="42">
        <f t="shared" si="51"/>
        <v>0</v>
      </c>
      <c r="E98" s="42">
        <f t="shared" si="51"/>
        <v>0</v>
      </c>
      <c r="F98" s="42">
        <f t="shared" si="51"/>
        <v>0</v>
      </c>
      <c r="G98" s="42">
        <f t="shared" si="51"/>
        <v>0</v>
      </c>
      <c r="H98" s="42">
        <f t="shared" si="51"/>
        <v>0</v>
      </c>
      <c r="I98" s="42">
        <f t="shared" si="51"/>
        <v>0</v>
      </c>
      <c r="J98" s="42">
        <f t="shared" si="51"/>
        <v>0</v>
      </c>
      <c r="K98" s="42">
        <f t="shared" si="51"/>
        <v>0</v>
      </c>
      <c r="L98" s="42">
        <f t="shared" si="51"/>
        <v>0</v>
      </c>
      <c r="M98" s="42">
        <f t="shared" si="51"/>
        <v>0</v>
      </c>
      <c r="N98" s="42">
        <f t="shared" si="51"/>
        <v>0</v>
      </c>
      <c r="O98" s="42">
        <f t="shared" si="51"/>
        <v>0</v>
      </c>
      <c r="P98" s="42">
        <f t="shared" si="51"/>
        <v>0</v>
      </c>
      <c r="Q98" s="42">
        <f t="shared" si="51"/>
        <v>0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0</v>
      </c>
      <c r="C99" s="120">
        <f t="shared" si="52"/>
        <v>0</v>
      </c>
      <c r="D99" s="120">
        <f t="shared" si="52"/>
        <v>0</v>
      </c>
      <c r="E99" s="120">
        <f t="shared" si="52"/>
        <v>0</v>
      </c>
      <c r="F99" s="120">
        <f t="shared" si="52"/>
        <v>0</v>
      </c>
      <c r="G99" s="120">
        <f t="shared" si="52"/>
        <v>0</v>
      </c>
      <c r="H99" s="120">
        <f t="shared" si="52"/>
        <v>0</v>
      </c>
      <c r="I99" s="120">
        <f t="shared" si="52"/>
        <v>0</v>
      </c>
      <c r="J99" s="120">
        <f t="shared" si="52"/>
        <v>0</v>
      </c>
      <c r="K99" s="120">
        <f t="shared" si="52"/>
        <v>0</v>
      </c>
      <c r="L99" s="120">
        <f t="shared" si="52"/>
        <v>0</v>
      </c>
      <c r="M99" s="120">
        <f t="shared" si="52"/>
        <v>0</v>
      </c>
      <c r="N99" s="120">
        <f t="shared" si="52"/>
        <v>0</v>
      </c>
      <c r="O99" s="120">
        <f t="shared" si="52"/>
        <v>0</v>
      </c>
      <c r="P99" s="120">
        <f t="shared" si="52"/>
        <v>0</v>
      </c>
      <c r="Q99" s="120">
        <f t="shared" si="52"/>
        <v>0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0</v>
      </c>
      <c r="C100" s="40">
        <f t="shared" si="53"/>
        <v>0</v>
      </c>
      <c r="D100" s="40">
        <f t="shared" si="53"/>
        <v>0</v>
      </c>
      <c r="E100" s="40">
        <f t="shared" si="53"/>
        <v>0</v>
      </c>
      <c r="F100" s="40">
        <f t="shared" si="53"/>
        <v>0</v>
      </c>
      <c r="G100" s="40">
        <f t="shared" si="53"/>
        <v>0</v>
      </c>
      <c r="H100" s="40">
        <f t="shared" si="53"/>
        <v>0</v>
      </c>
      <c r="I100" s="40">
        <f t="shared" si="53"/>
        <v>0</v>
      </c>
      <c r="J100" s="40">
        <f t="shared" si="53"/>
        <v>0</v>
      </c>
      <c r="K100" s="40">
        <f t="shared" si="53"/>
        <v>0</v>
      </c>
      <c r="L100" s="40">
        <f t="shared" si="53"/>
        <v>0</v>
      </c>
      <c r="M100" s="40">
        <f t="shared" si="53"/>
        <v>0</v>
      </c>
      <c r="N100" s="40">
        <f t="shared" si="53"/>
        <v>0</v>
      </c>
      <c r="O100" s="40">
        <f t="shared" si="53"/>
        <v>0</v>
      </c>
      <c r="P100" s="40">
        <f t="shared" si="53"/>
        <v>0</v>
      </c>
      <c r="Q100" s="40">
        <f t="shared" si="53"/>
        <v>0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0</v>
      </c>
      <c r="C101" s="42">
        <f t="shared" si="54"/>
        <v>0</v>
      </c>
      <c r="D101" s="42">
        <f t="shared" si="54"/>
        <v>0</v>
      </c>
      <c r="E101" s="42">
        <f t="shared" si="54"/>
        <v>0</v>
      </c>
      <c r="F101" s="42">
        <f t="shared" si="54"/>
        <v>0</v>
      </c>
      <c r="G101" s="42">
        <f t="shared" si="54"/>
        <v>0</v>
      </c>
      <c r="H101" s="42">
        <f t="shared" si="54"/>
        <v>0</v>
      </c>
      <c r="I101" s="42">
        <f t="shared" si="54"/>
        <v>0</v>
      </c>
      <c r="J101" s="42">
        <f t="shared" si="54"/>
        <v>0</v>
      </c>
      <c r="K101" s="42">
        <f t="shared" si="54"/>
        <v>0</v>
      </c>
      <c r="L101" s="42">
        <f t="shared" si="54"/>
        <v>0</v>
      </c>
      <c r="M101" s="42">
        <f t="shared" si="54"/>
        <v>0</v>
      </c>
      <c r="N101" s="42">
        <f t="shared" si="54"/>
        <v>0</v>
      </c>
      <c r="O101" s="42">
        <f t="shared" si="54"/>
        <v>0</v>
      </c>
      <c r="P101" s="42">
        <f t="shared" si="54"/>
        <v>0</v>
      </c>
      <c r="Q101" s="42">
        <f t="shared" si="54"/>
        <v>0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0</v>
      </c>
      <c r="C102" s="36">
        <f t="shared" si="55"/>
        <v>0</v>
      </c>
      <c r="D102" s="36">
        <f t="shared" si="55"/>
        <v>0</v>
      </c>
      <c r="E102" s="36">
        <f t="shared" si="55"/>
        <v>0</v>
      </c>
      <c r="F102" s="36">
        <f t="shared" si="55"/>
        <v>0</v>
      </c>
      <c r="G102" s="36">
        <f t="shared" si="55"/>
        <v>0</v>
      </c>
      <c r="H102" s="36">
        <f t="shared" si="55"/>
        <v>0</v>
      </c>
      <c r="I102" s="36">
        <f t="shared" si="55"/>
        <v>0</v>
      </c>
      <c r="J102" s="36">
        <f t="shared" si="55"/>
        <v>0</v>
      </c>
      <c r="K102" s="36">
        <f t="shared" si="55"/>
        <v>0</v>
      </c>
      <c r="L102" s="36">
        <f t="shared" si="55"/>
        <v>0</v>
      </c>
      <c r="M102" s="36">
        <f t="shared" si="55"/>
        <v>0</v>
      </c>
      <c r="N102" s="36">
        <f t="shared" si="55"/>
        <v>0</v>
      </c>
      <c r="O102" s="36">
        <f t="shared" si="55"/>
        <v>0</v>
      </c>
      <c r="P102" s="36">
        <f t="shared" si="55"/>
        <v>0</v>
      </c>
      <c r="Q102" s="36">
        <f t="shared" si="55"/>
        <v>0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0</v>
      </c>
      <c r="C105" s="40">
        <f t="shared" si="56"/>
        <v>0</v>
      </c>
      <c r="D105" s="40">
        <f t="shared" si="56"/>
        <v>0</v>
      </c>
      <c r="E105" s="40">
        <f t="shared" si="56"/>
        <v>0</v>
      </c>
      <c r="F105" s="40">
        <f t="shared" si="56"/>
        <v>0</v>
      </c>
      <c r="G105" s="40">
        <f t="shared" si="56"/>
        <v>0</v>
      </c>
      <c r="H105" s="40">
        <f t="shared" si="56"/>
        <v>0</v>
      </c>
      <c r="I105" s="40">
        <f t="shared" si="56"/>
        <v>0</v>
      </c>
      <c r="J105" s="40">
        <f t="shared" si="56"/>
        <v>0</v>
      </c>
      <c r="K105" s="40">
        <f t="shared" si="56"/>
        <v>0</v>
      </c>
      <c r="L105" s="40">
        <f t="shared" si="56"/>
        <v>0</v>
      </c>
      <c r="M105" s="40">
        <f t="shared" si="56"/>
        <v>0</v>
      </c>
      <c r="N105" s="40">
        <f t="shared" si="56"/>
        <v>0</v>
      </c>
      <c r="O105" s="40">
        <f t="shared" si="56"/>
        <v>0</v>
      </c>
      <c r="P105" s="40">
        <f t="shared" si="56"/>
        <v>0</v>
      </c>
      <c r="Q105" s="40">
        <f t="shared" si="56"/>
        <v>0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0</v>
      </c>
      <c r="C106" s="121">
        <f t="shared" si="57"/>
        <v>0</v>
      </c>
      <c r="D106" s="121">
        <f t="shared" si="57"/>
        <v>0</v>
      </c>
      <c r="E106" s="121">
        <f t="shared" si="57"/>
        <v>0</v>
      </c>
      <c r="F106" s="121">
        <f t="shared" si="57"/>
        <v>0</v>
      </c>
      <c r="G106" s="121">
        <f t="shared" si="57"/>
        <v>0</v>
      </c>
      <c r="H106" s="121">
        <f t="shared" si="57"/>
        <v>0</v>
      </c>
      <c r="I106" s="121">
        <f t="shared" si="57"/>
        <v>0</v>
      </c>
      <c r="J106" s="121">
        <f t="shared" si="57"/>
        <v>0</v>
      </c>
      <c r="K106" s="121">
        <f t="shared" si="57"/>
        <v>0</v>
      </c>
      <c r="L106" s="121">
        <f t="shared" si="57"/>
        <v>0</v>
      </c>
      <c r="M106" s="121">
        <f t="shared" si="57"/>
        <v>0</v>
      </c>
      <c r="N106" s="121">
        <f t="shared" si="57"/>
        <v>0</v>
      </c>
      <c r="O106" s="121">
        <f t="shared" si="57"/>
        <v>0</v>
      </c>
      <c r="P106" s="121">
        <f t="shared" si="57"/>
        <v>0</v>
      </c>
      <c r="Q106" s="121">
        <f t="shared" si="57"/>
        <v>0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0</v>
      </c>
      <c r="C107" s="38">
        <f t="shared" si="58"/>
        <v>0</v>
      </c>
      <c r="D107" s="38">
        <f t="shared" si="58"/>
        <v>0</v>
      </c>
      <c r="E107" s="38">
        <f t="shared" si="58"/>
        <v>0</v>
      </c>
      <c r="F107" s="38">
        <f t="shared" si="58"/>
        <v>0</v>
      </c>
      <c r="G107" s="38">
        <f t="shared" si="58"/>
        <v>0</v>
      </c>
      <c r="H107" s="38">
        <f t="shared" si="58"/>
        <v>0</v>
      </c>
      <c r="I107" s="38">
        <f t="shared" si="58"/>
        <v>0</v>
      </c>
      <c r="J107" s="38">
        <f t="shared" si="58"/>
        <v>0</v>
      </c>
      <c r="K107" s="38">
        <f t="shared" si="58"/>
        <v>0</v>
      </c>
      <c r="L107" s="38">
        <f t="shared" si="58"/>
        <v>0</v>
      </c>
      <c r="M107" s="38">
        <f t="shared" si="58"/>
        <v>0</v>
      </c>
      <c r="N107" s="38">
        <f t="shared" si="58"/>
        <v>0</v>
      </c>
      <c r="O107" s="38">
        <f t="shared" si="58"/>
        <v>0</v>
      </c>
      <c r="P107" s="38">
        <f t="shared" si="58"/>
        <v>0</v>
      </c>
      <c r="Q107" s="38">
        <f t="shared" si="58"/>
        <v>0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0</v>
      </c>
      <c r="C108" s="42">
        <f t="shared" si="59"/>
        <v>0</v>
      </c>
      <c r="D108" s="42">
        <f t="shared" si="59"/>
        <v>0</v>
      </c>
      <c r="E108" s="42">
        <f t="shared" si="59"/>
        <v>0</v>
      </c>
      <c r="F108" s="42">
        <f t="shared" si="59"/>
        <v>0</v>
      </c>
      <c r="G108" s="42">
        <f t="shared" si="59"/>
        <v>0</v>
      </c>
      <c r="H108" s="42">
        <f t="shared" si="59"/>
        <v>0</v>
      </c>
      <c r="I108" s="42">
        <f t="shared" si="59"/>
        <v>0</v>
      </c>
      <c r="J108" s="42">
        <f t="shared" si="59"/>
        <v>0</v>
      </c>
      <c r="K108" s="42">
        <f t="shared" si="59"/>
        <v>0</v>
      </c>
      <c r="L108" s="42">
        <f t="shared" si="59"/>
        <v>0</v>
      </c>
      <c r="M108" s="42">
        <f t="shared" si="59"/>
        <v>0</v>
      </c>
      <c r="N108" s="42">
        <f t="shared" si="59"/>
        <v>0</v>
      </c>
      <c r="O108" s="42">
        <f t="shared" si="59"/>
        <v>0</v>
      </c>
      <c r="P108" s="42">
        <f t="shared" si="59"/>
        <v>0</v>
      </c>
      <c r="Q108" s="42">
        <f t="shared" si="59"/>
        <v>0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0</v>
      </c>
      <c r="C109" s="42">
        <f t="shared" si="60"/>
        <v>0</v>
      </c>
      <c r="D109" s="42">
        <f t="shared" si="60"/>
        <v>0</v>
      </c>
      <c r="E109" s="42">
        <f t="shared" si="60"/>
        <v>0</v>
      </c>
      <c r="F109" s="42">
        <f t="shared" si="60"/>
        <v>0</v>
      </c>
      <c r="G109" s="42">
        <f t="shared" si="60"/>
        <v>0</v>
      </c>
      <c r="H109" s="42">
        <f t="shared" si="60"/>
        <v>0</v>
      </c>
      <c r="I109" s="42">
        <f t="shared" si="60"/>
        <v>0</v>
      </c>
      <c r="J109" s="42">
        <f t="shared" si="60"/>
        <v>0</v>
      </c>
      <c r="K109" s="42">
        <f t="shared" si="60"/>
        <v>0</v>
      </c>
      <c r="L109" s="42">
        <f t="shared" si="60"/>
        <v>0</v>
      </c>
      <c r="M109" s="42">
        <f t="shared" si="60"/>
        <v>0</v>
      </c>
      <c r="N109" s="42">
        <f t="shared" si="60"/>
        <v>0</v>
      </c>
      <c r="O109" s="42">
        <f t="shared" si="60"/>
        <v>0</v>
      </c>
      <c r="P109" s="42">
        <f t="shared" si="60"/>
        <v>0</v>
      </c>
      <c r="Q109" s="42">
        <f t="shared" si="60"/>
        <v>0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0</v>
      </c>
      <c r="C110" s="120">
        <f t="shared" si="61"/>
        <v>0</v>
      </c>
      <c r="D110" s="120">
        <f t="shared" si="61"/>
        <v>0</v>
      </c>
      <c r="E110" s="120">
        <f t="shared" si="61"/>
        <v>0</v>
      </c>
      <c r="F110" s="120">
        <f t="shared" si="61"/>
        <v>0</v>
      </c>
      <c r="G110" s="120">
        <f t="shared" si="61"/>
        <v>0</v>
      </c>
      <c r="H110" s="120">
        <f t="shared" si="61"/>
        <v>0</v>
      </c>
      <c r="I110" s="120">
        <f t="shared" si="61"/>
        <v>0</v>
      </c>
      <c r="J110" s="120">
        <f t="shared" si="61"/>
        <v>0</v>
      </c>
      <c r="K110" s="120">
        <f t="shared" si="61"/>
        <v>0</v>
      </c>
      <c r="L110" s="120">
        <f t="shared" si="61"/>
        <v>0</v>
      </c>
      <c r="M110" s="120">
        <f t="shared" si="61"/>
        <v>0</v>
      </c>
      <c r="N110" s="120">
        <f t="shared" si="61"/>
        <v>0</v>
      </c>
      <c r="O110" s="120">
        <f t="shared" si="61"/>
        <v>0</v>
      </c>
      <c r="P110" s="120">
        <f t="shared" si="61"/>
        <v>0</v>
      </c>
      <c r="Q110" s="120">
        <f t="shared" si="61"/>
        <v>0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0</v>
      </c>
      <c r="C111" s="40">
        <f t="shared" si="62"/>
        <v>0</v>
      </c>
      <c r="D111" s="40">
        <f t="shared" si="62"/>
        <v>0</v>
      </c>
      <c r="E111" s="40">
        <f t="shared" si="62"/>
        <v>0</v>
      </c>
      <c r="F111" s="40">
        <f t="shared" si="62"/>
        <v>0</v>
      </c>
      <c r="G111" s="40">
        <f t="shared" si="62"/>
        <v>0</v>
      </c>
      <c r="H111" s="40">
        <f t="shared" si="62"/>
        <v>0</v>
      </c>
      <c r="I111" s="40">
        <f t="shared" si="62"/>
        <v>0</v>
      </c>
      <c r="J111" s="40">
        <f t="shared" si="62"/>
        <v>0</v>
      </c>
      <c r="K111" s="40">
        <f t="shared" si="62"/>
        <v>0</v>
      </c>
      <c r="L111" s="40">
        <f t="shared" si="62"/>
        <v>0</v>
      </c>
      <c r="M111" s="40">
        <f t="shared" si="62"/>
        <v>0</v>
      </c>
      <c r="N111" s="40">
        <f t="shared" si="62"/>
        <v>0</v>
      </c>
      <c r="O111" s="40">
        <f t="shared" si="62"/>
        <v>0</v>
      </c>
      <c r="P111" s="40">
        <f t="shared" si="62"/>
        <v>0</v>
      </c>
      <c r="Q111" s="40">
        <f t="shared" si="62"/>
        <v>0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0</v>
      </c>
      <c r="C112" s="42">
        <f t="shared" si="63"/>
        <v>0</v>
      </c>
      <c r="D112" s="42">
        <f t="shared" si="63"/>
        <v>0</v>
      </c>
      <c r="E112" s="42">
        <f t="shared" si="63"/>
        <v>0</v>
      </c>
      <c r="F112" s="42">
        <f t="shared" si="63"/>
        <v>0</v>
      </c>
      <c r="G112" s="42">
        <f t="shared" si="63"/>
        <v>0</v>
      </c>
      <c r="H112" s="42">
        <f t="shared" si="63"/>
        <v>0</v>
      </c>
      <c r="I112" s="42">
        <f t="shared" si="63"/>
        <v>0</v>
      </c>
      <c r="J112" s="42">
        <f t="shared" si="63"/>
        <v>0</v>
      </c>
      <c r="K112" s="42">
        <f t="shared" si="63"/>
        <v>0</v>
      </c>
      <c r="L112" s="42">
        <f t="shared" si="63"/>
        <v>0</v>
      </c>
      <c r="M112" s="42">
        <f t="shared" si="63"/>
        <v>0</v>
      </c>
      <c r="N112" s="42">
        <f t="shared" si="63"/>
        <v>0</v>
      </c>
      <c r="O112" s="42">
        <f t="shared" si="63"/>
        <v>0</v>
      </c>
      <c r="P112" s="42">
        <f t="shared" si="63"/>
        <v>0</v>
      </c>
      <c r="Q112" s="42">
        <f t="shared" si="63"/>
        <v>0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0</v>
      </c>
      <c r="C113" s="36">
        <f t="shared" si="64"/>
        <v>0</v>
      </c>
      <c r="D113" s="36">
        <f t="shared" si="64"/>
        <v>0</v>
      </c>
      <c r="E113" s="36">
        <f t="shared" si="64"/>
        <v>0</v>
      </c>
      <c r="F113" s="36">
        <f t="shared" si="64"/>
        <v>0</v>
      </c>
      <c r="G113" s="36">
        <f t="shared" si="64"/>
        <v>0</v>
      </c>
      <c r="H113" s="36">
        <f t="shared" si="64"/>
        <v>0</v>
      </c>
      <c r="I113" s="36">
        <f t="shared" si="64"/>
        <v>0</v>
      </c>
      <c r="J113" s="36">
        <f t="shared" si="64"/>
        <v>0</v>
      </c>
      <c r="K113" s="36">
        <f t="shared" si="64"/>
        <v>0</v>
      </c>
      <c r="L113" s="36">
        <f t="shared" si="64"/>
        <v>0</v>
      </c>
      <c r="M113" s="36">
        <f t="shared" si="64"/>
        <v>0</v>
      </c>
      <c r="N113" s="36">
        <f t="shared" si="64"/>
        <v>0</v>
      </c>
      <c r="O113" s="36">
        <f t="shared" si="64"/>
        <v>0</v>
      </c>
      <c r="P113" s="36">
        <f t="shared" si="64"/>
        <v>0</v>
      </c>
      <c r="Q113" s="36">
        <f t="shared" si="64"/>
        <v>0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0</v>
      </c>
      <c r="C116" s="32">
        <f t="shared" si="65"/>
        <v>0</v>
      </c>
      <c r="D116" s="32">
        <f t="shared" si="65"/>
        <v>0</v>
      </c>
      <c r="E116" s="32">
        <f t="shared" si="65"/>
        <v>0</v>
      </c>
      <c r="F116" s="32">
        <f t="shared" si="65"/>
        <v>0</v>
      </c>
      <c r="G116" s="32">
        <f t="shared" si="65"/>
        <v>0</v>
      </c>
      <c r="H116" s="32">
        <f t="shared" si="65"/>
        <v>0</v>
      </c>
      <c r="I116" s="32">
        <f t="shared" si="65"/>
        <v>0</v>
      </c>
      <c r="J116" s="32">
        <f t="shared" si="65"/>
        <v>0</v>
      </c>
      <c r="K116" s="32">
        <f t="shared" si="65"/>
        <v>0</v>
      </c>
      <c r="L116" s="32">
        <f t="shared" si="65"/>
        <v>0</v>
      </c>
      <c r="M116" s="32">
        <f t="shared" si="65"/>
        <v>0</v>
      </c>
      <c r="N116" s="32">
        <f t="shared" si="65"/>
        <v>0</v>
      </c>
      <c r="O116" s="32">
        <f t="shared" si="65"/>
        <v>0</v>
      </c>
      <c r="P116" s="32">
        <f t="shared" si="65"/>
        <v>0</v>
      </c>
      <c r="Q116" s="32">
        <f t="shared" si="65"/>
        <v>0</v>
      </c>
    </row>
    <row r="117" spans="1:17" ht="11.45" customHeight="1" x14ac:dyDescent="0.25">
      <c r="A117" s="91" t="s">
        <v>21</v>
      </c>
      <c r="B117" s="119">
        <f t="shared" ref="B117:Q117" si="66">IF(B5=0,0,B5/B$4)</f>
        <v>0</v>
      </c>
      <c r="C117" s="119">
        <f t="shared" si="66"/>
        <v>0</v>
      </c>
      <c r="D117" s="119">
        <f t="shared" si="66"/>
        <v>0</v>
      </c>
      <c r="E117" s="119">
        <f t="shared" si="66"/>
        <v>0</v>
      </c>
      <c r="F117" s="119">
        <f t="shared" si="66"/>
        <v>0</v>
      </c>
      <c r="G117" s="119">
        <f t="shared" si="66"/>
        <v>0</v>
      </c>
      <c r="H117" s="119">
        <f t="shared" si="66"/>
        <v>0</v>
      </c>
      <c r="I117" s="119">
        <f t="shared" si="66"/>
        <v>0</v>
      </c>
      <c r="J117" s="119">
        <f t="shared" si="66"/>
        <v>0</v>
      </c>
      <c r="K117" s="119">
        <f t="shared" si="66"/>
        <v>0</v>
      </c>
      <c r="L117" s="119">
        <f t="shared" si="66"/>
        <v>0</v>
      </c>
      <c r="M117" s="119">
        <f t="shared" si="66"/>
        <v>0</v>
      </c>
      <c r="N117" s="119">
        <f t="shared" si="66"/>
        <v>0</v>
      </c>
      <c r="O117" s="119">
        <f t="shared" si="66"/>
        <v>0</v>
      </c>
      <c r="P117" s="119">
        <f t="shared" si="66"/>
        <v>0</v>
      </c>
      <c r="Q117" s="119">
        <f t="shared" si="66"/>
        <v>0</v>
      </c>
    </row>
    <row r="118" spans="1:17" ht="11.45" customHeight="1" x14ac:dyDescent="0.25">
      <c r="A118" s="19" t="s">
        <v>20</v>
      </c>
      <c r="B118" s="30">
        <f t="shared" ref="B118:Q118" si="67">IF(B6=0,0,B6/B$4)</f>
        <v>0</v>
      </c>
      <c r="C118" s="30">
        <f t="shared" si="67"/>
        <v>0</v>
      </c>
      <c r="D118" s="30">
        <f t="shared" si="67"/>
        <v>0</v>
      </c>
      <c r="E118" s="30">
        <f t="shared" si="67"/>
        <v>0</v>
      </c>
      <c r="F118" s="30">
        <f t="shared" si="67"/>
        <v>0</v>
      </c>
      <c r="G118" s="30">
        <f t="shared" si="67"/>
        <v>0</v>
      </c>
      <c r="H118" s="30">
        <f t="shared" si="67"/>
        <v>0</v>
      </c>
      <c r="I118" s="30">
        <f t="shared" si="67"/>
        <v>0</v>
      </c>
      <c r="J118" s="30">
        <f t="shared" si="67"/>
        <v>0</v>
      </c>
      <c r="K118" s="30">
        <f t="shared" si="67"/>
        <v>0</v>
      </c>
      <c r="L118" s="30">
        <f t="shared" si="67"/>
        <v>0</v>
      </c>
      <c r="M118" s="30">
        <f t="shared" si="67"/>
        <v>0</v>
      </c>
      <c r="N118" s="30">
        <f t="shared" si="67"/>
        <v>0</v>
      </c>
      <c r="O118" s="30">
        <f t="shared" si="67"/>
        <v>0</v>
      </c>
      <c r="P118" s="30">
        <f t="shared" si="67"/>
        <v>0</v>
      </c>
      <c r="Q118" s="30">
        <f t="shared" si="67"/>
        <v>0</v>
      </c>
    </row>
    <row r="119" spans="1:17" ht="11.45" customHeight="1" x14ac:dyDescent="0.25">
      <c r="A119" s="62" t="s">
        <v>17</v>
      </c>
      <c r="B119" s="115">
        <f t="shared" ref="B119:Q119" si="68">IF(B7=0,0,B7/B$4)</f>
        <v>0</v>
      </c>
      <c r="C119" s="115">
        <f t="shared" si="68"/>
        <v>0</v>
      </c>
      <c r="D119" s="115">
        <f t="shared" si="68"/>
        <v>0</v>
      </c>
      <c r="E119" s="115">
        <f t="shared" si="68"/>
        <v>0</v>
      </c>
      <c r="F119" s="115">
        <f t="shared" si="68"/>
        <v>0</v>
      </c>
      <c r="G119" s="115">
        <f t="shared" si="68"/>
        <v>0</v>
      </c>
      <c r="H119" s="115">
        <f t="shared" si="68"/>
        <v>0</v>
      </c>
      <c r="I119" s="115">
        <f t="shared" si="68"/>
        <v>0</v>
      </c>
      <c r="J119" s="115">
        <f t="shared" si="68"/>
        <v>0</v>
      </c>
      <c r="K119" s="115">
        <f t="shared" si="68"/>
        <v>0</v>
      </c>
      <c r="L119" s="115">
        <f t="shared" si="68"/>
        <v>0</v>
      </c>
      <c r="M119" s="115">
        <f t="shared" si="68"/>
        <v>0</v>
      </c>
      <c r="N119" s="115">
        <f t="shared" si="68"/>
        <v>0</v>
      </c>
      <c r="O119" s="115">
        <f t="shared" si="68"/>
        <v>0</v>
      </c>
      <c r="P119" s="115">
        <f t="shared" si="68"/>
        <v>0</v>
      </c>
      <c r="Q119" s="115">
        <f t="shared" si="68"/>
        <v>0</v>
      </c>
    </row>
    <row r="120" spans="1:17" ht="11.45" customHeight="1" x14ac:dyDescent="0.25">
      <c r="A120" s="62" t="s">
        <v>16</v>
      </c>
      <c r="B120" s="115">
        <f t="shared" ref="B120:Q120" si="69">IF(B8=0,0,B8/B$4)</f>
        <v>0</v>
      </c>
      <c r="C120" s="115">
        <f t="shared" si="69"/>
        <v>0</v>
      </c>
      <c r="D120" s="115">
        <f t="shared" si="69"/>
        <v>0</v>
      </c>
      <c r="E120" s="115">
        <f t="shared" si="69"/>
        <v>0</v>
      </c>
      <c r="F120" s="115">
        <f t="shared" si="69"/>
        <v>0</v>
      </c>
      <c r="G120" s="115">
        <f t="shared" si="69"/>
        <v>0</v>
      </c>
      <c r="H120" s="115">
        <f t="shared" si="69"/>
        <v>0</v>
      </c>
      <c r="I120" s="115">
        <f t="shared" si="69"/>
        <v>0</v>
      </c>
      <c r="J120" s="115">
        <f t="shared" si="69"/>
        <v>0</v>
      </c>
      <c r="K120" s="115">
        <f t="shared" si="69"/>
        <v>0</v>
      </c>
      <c r="L120" s="115">
        <f t="shared" si="69"/>
        <v>0</v>
      </c>
      <c r="M120" s="115">
        <f t="shared" si="69"/>
        <v>0</v>
      </c>
      <c r="N120" s="115">
        <f t="shared" si="69"/>
        <v>0</v>
      </c>
      <c r="O120" s="115">
        <f t="shared" si="69"/>
        <v>0</v>
      </c>
      <c r="P120" s="115">
        <f t="shared" si="69"/>
        <v>0</v>
      </c>
      <c r="Q120" s="115">
        <f t="shared" si="69"/>
        <v>0</v>
      </c>
    </row>
    <row r="121" spans="1:17" ht="11.45" customHeight="1" x14ac:dyDescent="0.25">
      <c r="A121" s="118" t="s">
        <v>19</v>
      </c>
      <c r="B121" s="117">
        <f t="shared" ref="B121:Q121" si="70">IF(B9=0,0,B9/B$4)</f>
        <v>0</v>
      </c>
      <c r="C121" s="117">
        <f t="shared" si="70"/>
        <v>0</v>
      </c>
      <c r="D121" s="117">
        <f t="shared" si="70"/>
        <v>0</v>
      </c>
      <c r="E121" s="117">
        <f t="shared" si="70"/>
        <v>0</v>
      </c>
      <c r="F121" s="117">
        <f t="shared" si="70"/>
        <v>0</v>
      </c>
      <c r="G121" s="117">
        <f t="shared" si="70"/>
        <v>0</v>
      </c>
      <c r="H121" s="117">
        <f t="shared" si="70"/>
        <v>0</v>
      </c>
      <c r="I121" s="117">
        <f t="shared" si="70"/>
        <v>0</v>
      </c>
      <c r="J121" s="117">
        <f t="shared" si="70"/>
        <v>0</v>
      </c>
      <c r="K121" s="117">
        <f t="shared" si="70"/>
        <v>0</v>
      </c>
      <c r="L121" s="117">
        <f t="shared" si="70"/>
        <v>0</v>
      </c>
      <c r="M121" s="117">
        <f t="shared" si="70"/>
        <v>0</v>
      </c>
      <c r="N121" s="117">
        <f t="shared" si="70"/>
        <v>0</v>
      </c>
      <c r="O121" s="117">
        <f t="shared" si="70"/>
        <v>0</v>
      </c>
      <c r="P121" s="117">
        <f t="shared" si="70"/>
        <v>0</v>
      </c>
      <c r="Q121" s="117">
        <f t="shared" si="70"/>
        <v>0</v>
      </c>
    </row>
    <row r="122" spans="1:17" ht="11.45" customHeight="1" x14ac:dyDescent="0.25">
      <c r="A122" s="25" t="s">
        <v>42</v>
      </c>
      <c r="B122" s="32">
        <f t="shared" ref="B122:Q122" si="71">IF(B10=0,0,B10/B$10)</f>
        <v>0</v>
      </c>
      <c r="C122" s="32">
        <f t="shared" si="71"/>
        <v>0</v>
      </c>
      <c r="D122" s="32">
        <f t="shared" si="71"/>
        <v>0</v>
      </c>
      <c r="E122" s="32">
        <f t="shared" si="71"/>
        <v>0</v>
      </c>
      <c r="F122" s="32">
        <f t="shared" si="71"/>
        <v>0</v>
      </c>
      <c r="G122" s="32">
        <f t="shared" si="71"/>
        <v>0</v>
      </c>
      <c r="H122" s="32">
        <f t="shared" si="71"/>
        <v>0</v>
      </c>
      <c r="I122" s="32">
        <f t="shared" si="71"/>
        <v>0</v>
      </c>
      <c r="J122" s="32">
        <f t="shared" si="71"/>
        <v>0</v>
      </c>
      <c r="K122" s="32">
        <f t="shared" si="71"/>
        <v>0</v>
      </c>
      <c r="L122" s="32">
        <f t="shared" si="71"/>
        <v>0</v>
      </c>
      <c r="M122" s="32">
        <f t="shared" si="71"/>
        <v>0</v>
      </c>
      <c r="N122" s="32">
        <f t="shared" si="71"/>
        <v>0</v>
      </c>
      <c r="O122" s="32">
        <f t="shared" si="71"/>
        <v>0</v>
      </c>
      <c r="P122" s="32">
        <f t="shared" si="71"/>
        <v>0</v>
      </c>
      <c r="Q122" s="32">
        <f t="shared" si="71"/>
        <v>0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0</v>
      </c>
      <c r="C123" s="115">
        <f t="shared" si="72"/>
        <v>0</v>
      </c>
      <c r="D123" s="115">
        <f t="shared" si="72"/>
        <v>0</v>
      </c>
      <c r="E123" s="115">
        <f t="shared" si="72"/>
        <v>0</v>
      </c>
      <c r="F123" s="115">
        <f t="shared" si="72"/>
        <v>0</v>
      </c>
      <c r="G123" s="115">
        <f t="shared" si="72"/>
        <v>0</v>
      </c>
      <c r="H123" s="115">
        <f t="shared" si="72"/>
        <v>0</v>
      </c>
      <c r="I123" s="115">
        <f t="shared" si="72"/>
        <v>0</v>
      </c>
      <c r="J123" s="115">
        <f t="shared" si="72"/>
        <v>0</v>
      </c>
      <c r="K123" s="115">
        <f t="shared" si="72"/>
        <v>0</v>
      </c>
      <c r="L123" s="115">
        <f t="shared" si="72"/>
        <v>0</v>
      </c>
      <c r="M123" s="115">
        <f t="shared" si="72"/>
        <v>0</v>
      </c>
      <c r="N123" s="115">
        <f t="shared" si="72"/>
        <v>0</v>
      </c>
      <c r="O123" s="115">
        <f t="shared" si="72"/>
        <v>0</v>
      </c>
      <c r="P123" s="115">
        <f t="shared" si="72"/>
        <v>0</v>
      </c>
      <c r="Q123" s="115">
        <f t="shared" si="72"/>
        <v>0</v>
      </c>
    </row>
    <row r="124" spans="1:17" ht="11.45" customHeight="1" x14ac:dyDescent="0.25">
      <c r="A124" s="93" t="s">
        <v>16</v>
      </c>
      <c r="B124" s="28">
        <f t="shared" ref="B124:Q124" si="73">IF(B12=0,0,B12/B$10)</f>
        <v>0</v>
      </c>
      <c r="C124" s="28">
        <f t="shared" si="73"/>
        <v>0</v>
      </c>
      <c r="D124" s="28">
        <f t="shared" si="73"/>
        <v>0</v>
      </c>
      <c r="E124" s="28">
        <f t="shared" si="73"/>
        <v>0</v>
      </c>
      <c r="F124" s="28">
        <f t="shared" si="73"/>
        <v>0</v>
      </c>
      <c r="G124" s="28">
        <f t="shared" si="73"/>
        <v>0</v>
      </c>
      <c r="H124" s="28">
        <f t="shared" si="73"/>
        <v>0</v>
      </c>
      <c r="I124" s="28">
        <f t="shared" si="73"/>
        <v>0</v>
      </c>
      <c r="J124" s="28">
        <f t="shared" si="73"/>
        <v>0</v>
      </c>
      <c r="K124" s="28">
        <f t="shared" si="73"/>
        <v>0</v>
      </c>
      <c r="L124" s="28">
        <f t="shared" si="73"/>
        <v>0</v>
      </c>
      <c r="M124" s="28">
        <f t="shared" si="73"/>
        <v>0</v>
      </c>
      <c r="N124" s="28">
        <f t="shared" si="73"/>
        <v>0</v>
      </c>
      <c r="O124" s="28">
        <f t="shared" si="73"/>
        <v>0</v>
      </c>
      <c r="P124" s="28">
        <f t="shared" si="73"/>
        <v>0</v>
      </c>
      <c r="Q124" s="28">
        <f t="shared" si="73"/>
        <v>0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0</v>
      </c>
      <c r="C127" s="32">
        <f t="shared" si="74"/>
        <v>0</v>
      </c>
      <c r="D127" s="32">
        <f t="shared" si="74"/>
        <v>0</v>
      </c>
      <c r="E127" s="32">
        <f t="shared" si="74"/>
        <v>0</v>
      </c>
      <c r="F127" s="32">
        <f t="shared" si="74"/>
        <v>0</v>
      </c>
      <c r="G127" s="32">
        <f t="shared" si="74"/>
        <v>0</v>
      </c>
      <c r="H127" s="32">
        <f t="shared" si="74"/>
        <v>0</v>
      </c>
      <c r="I127" s="32">
        <f t="shared" si="74"/>
        <v>0</v>
      </c>
      <c r="J127" s="32">
        <f t="shared" si="74"/>
        <v>0</v>
      </c>
      <c r="K127" s="32">
        <f t="shared" si="74"/>
        <v>0</v>
      </c>
      <c r="L127" s="32">
        <f t="shared" si="74"/>
        <v>0</v>
      </c>
      <c r="M127" s="32">
        <f t="shared" si="74"/>
        <v>0</v>
      </c>
      <c r="N127" s="32">
        <f t="shared" si="74"/>
        <v>0</v>
      </c>
      <c r="O127" s="32">
        <f t="shared" si="74"/>
        <v>0</v>
      </c>
      <c r="P127" s="32">
        <f t="shared" si="74"/>
        <v>0</v>
      </c>
      <c r="Q127" s="32">
        <f t="shared" si="74"/>
        <v>0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</v>
      </c>
      <c r="C128" s="119">
        <f t="shared" si="75"/>
        <v>0</v>
      </c>
      <c r="D128" s="119">
        <f t="shared" si="75"/>
        <v>0</v>
      </c>
      <c r="E128" s="119">
        <f t="shared" si="75"/>
        <v>0</v>
      </c>
      <c r="F128" s="119">
        <f t="shared" si="75"/>
        <v>0</v>
      </c>
      <c r="G128" s="119">
        <f t="shared" si="75"/>
        <v>0</v>
      </c>
      <c r="H128" s="119">
        <f t="shared" si="75"/>
        <v>0</v>
      </c>
      <c r="I128" s="119">
        <f t="shared" si="75"/>
        <v>0</v>
      </c>
      <c r="J128" s="119">
        <f t="shared" si="75"/>
        <v>0</v>
      </c>
      <c r="K128" s="119">
        <f t="shared" si="75"/>
        <v>0</v>
      </c>
      <c r="L128" s="119">
        <f t="shared" si="75"/>
        <v>0</v>
      </c>
      <c r="M128" s="119">
        <f t="shared" si="75"/>
        <v>0</v>
      </c>
      <c r="N128" s="119">
        <f t="shared" si="75"/>
        <v>0</v>
      </c>
      <c r="O128" s="119">
        <f t="shared" si="75"/>
        <v>0</v>
      </c>
      <c r="P128" s="119">
        <f t="shared" si="75"/>
        <v>0</v>
      </c>
      <c r="Q128" s="119">
        <f t="shared" si="75"/>
        <v>0</v>
      </c>
    </row>
    <row r="129" spans="1:17" ht="11.45" customHeight="1" x14ac:dyDescent="0.25">
      <c r="A129" s="19" t="s">
        <v>20</v>
      </c>
      <c r="B129" s="30">
        <f t="shared" ref="B129:Q129" si="76">IF(B17=0,0,B17/B$15)</f>
        <v>0</v>
      </c>
      <c r="C129" s="30">
        <f t="shared" si="76"/>
        <v>0</v>
      </c>
      <c r="D129" s="30">
        <f t="shared" si="76"/>
        <v>0</v>
      </c>
      <c r="E129" s="30">
        <f t="shared" si="76"/>
        <v>0</v>
      </c>
      <c r="F129" s="30">
        <f t="shared" si="76"/>
        <v>0</v>
      </c>
      <c r="G129" s="30">
        <f t="shared" si="76"/>
        <v>0</v>
      </c>
      <c r="H129" s="30">
        <f t="shared" si="76"/>
        <v>0</v>
      </c>
      <c r="I129" s="30">
        <f t="shared" si="76"/>
        <v>0</v>
      </c>
      <c r="J129" s="30">
        <f t="shared" si="76"/>
        <v>0</v>
      </c>
      <c r="K129" s="30">
        <f t="shared" si="76"/>
        <v>0</v>
      </c>
      <c r="L129" s="30">
        <f t="shared" si="76"/>
        <v>0</v>
      </c>
      <c r="M129" s="30">
        <f t="shared" si="76"/>
        <v>0</v>
      </c>
      <c r="N129" s="30">
        <f t="shared" si="76"/>
        <v>0</v>
      </c>
      <c r="O129" s="30">
        <f t="shared" si="76"/>
        <v>0</v>
      </c>
      <c r="P129" s="30">
        <f t="shared" si="76"/>
        <v>0</v>
      </c>
      <c r="Q129" s="30">
        <f t="shared" si="76"/>
        <v>0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</v>
      </c>
      <c r="C130" s="115">
        <f t="shared" si="77"/>
        <v>0</v>
      </c>
      <c r="D130" s="115">
        <f t="shared" si="77"/>
        <v>0</v>
      </c>
      <c r="E130" s="115">
        <f t="shared" si="77"/>
        <v>0</v>
      </c>
      <c r="F130" s="115">
        <f t="shared" si="77"/>
        <v>0</v>
      </c>
      <c r="G130" s="115">
        <f t="shared" si="77"/>
        <v>0</v>
      </c>
      <c r="H130" s="115">
        <f t="shared" si="77"/>
        <v>0</v>
      </c>
      <c r="I130" s="115">
        <f t="shared" si="77"/>
        <v>0</v>
      </c>
      <c r="J130" s="115">
        <f t="shared" si="77"/>
        <v>0</v>
      </c>
      <c r="K130" s="115">
        <f t="shared" si="77"/>
        <v>0</v>
      </c>
      <c r="L130" s="115">
        <f t="shared" si="77"/>
        <v>0</v>
      </c>
      <c r="M130" s="115">
        <f t="shared" si="77"/>
        <v>0</v>
      </c>
      <c r="N130" s="115">
        <f t="shared" si="77"/>
        <v>0</v>
      </c>
      <c r="O130" s="115">
        <f t="shared" si="77"/>
        <v>0</v>
      </c>
      <c r="P130" s="115">
        <f t="shared" si="77"/>
        <v>0</v>
      </c>
      <c r="Q130" s="115">
        <f t="shared" si="77"/>
        <v>0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</v>
      </c>
      <c r="C131" s="115">
        <f t="shared" si="78"/>
        <v>0</v>
      </c>
      <c r="D131" s="115">
        <f t="shared" si="78"/>
        <v>0</v>
      </c>
      <c r="E131" s="115">
        <f t="shared" si="78"/>
        <v>0</v>
      </c>
      <c r="F131" s="115">
        <f t="shared" si="78"/>
        <v>0</v>
      </c>
      <c r="G131" s="115">
        <f t="shared" si="78"/>
        <v>0</v>
      </c>
      <c r="H131" s="115">
        <f t="shared" si="78"/>
        <v>0</v>
      </c>
      <c r="I131" s="115">
        <f t="shared" si="78"/>
        <v>0</v>
      </c>
      <c r="J131" s="115">
        <f t="shared" si="78"/>
        <v>0</v>
      </c>
      <c r="K131" s="115">
        <f t="shared" si="78"/>
        <v>0</v>
      </c>
      <c r="L131" s="115">
        <f t="shared" si="78"/>
        <v>0</v>
      </c>
      <c r="M131" s="115">
        <f t="shared" si="78"/>
        <v>0</v>
      </c>
      <c r="N131" s="115">
        <f t="shared" si="78"/>
        <v>0</v>
      </c>
      <c r="O131" s="115">
        <f t="shared" si="78"/>
        <v>0</v>
      </c>
      <c r="P131" s="115">
        <f t="shared" si="78"/>
        <v>0</v>
      </c>
      <c r="Q131" s="115">
        <f t="shared" si="78"/>
        <v>0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0</v>
      </c>
      <c r="C132" s="117">
        <f t="shared" si="79"/>
        <v>0</v>
      </c>
      <c r="D132" s="117">
        <f t="shared" si="79"/>
        <v>0</v>
      </c>
      <c r="E132" s="117">
        <f t="shared" si="79"/>
        <v>0</v>
      </c>
      <c r="F132" s="117">
        <f t="shared" si="79"/>
        <v>0</v>
      </c>
      <c r="G132" s="117">
        <f t="shared" si="79"/>
        <v>0</v>
      </c>
      <c r="H132" s="117">
        <f t="shared" si="79"/>
        <v>0</v>
      </c>
      <c r="I132" s="117">
        <f t="shared" si="79"/>
        <v>0</v>
      </c>
      <c r="J132" s="117">
        <f t="shared" si="79"/>
        <v>0</v>
      </c>
      <c r="K132" s="117">
        <f t="shared" si="79"/>
        <v>0</v>
      </c>
      <c r="L132" s="117">
        <f t="shared" si="79"/>
        <v>0</v>
      </c>
      <c r="M132" s="117">
        <f t="shared" si="79"/>
        <v>0</v>
      </c>
      <c r="N132" s="117">
        <f t="shared" si="79"/>
        <v>0</v>
      </c>
      <c r="O132" s="117">
        <f t="shared" si="79"/>
        <v>0</v>
      </c>
      <c r="P132" s="117">
        <f t="shared" si="79"/>
        <v>0</v>
      </c>
      <c r="Q132" s="117">
        <f t="shared" si="79"/>
        <v>0</v>
      </c>
    </row>
    <row r="133" spans="1:17" ht="11.45" customHeight="1" x14ac:dyDescent="0.25">
      <c r="A133" s="25" t="s">
        <v>18</v>
      </c>
      <c r="B133" s="32">
        <f t="shared" ref="B133:Q133" si="80">IF(B21=0,0,B21/B$21)</f>
        <v>0</v>
      </c>
      <c r="C133" s="32">
        <f t="shared" si="80"/>
        <v>0</v>
      </c>
      <c r="D133" s="32">
        <f t="shared" si="80"/>
        <v>0</v>
      </c>
      <c r="E133" s="32">
        <f t="shared" si="80"/>
        <v>0</v>
      </c>
      <c r="F133" s="32">
        <f t="shared" si="80"/>
        <v>0</v>
      </c>
      <c r="G133" s="32">
        <f t="shared" si="80"/>
        <v>0</v>
      </c>
      <c r="H133" s="32">
        <f t="shared" si="80"/>
        <v>0</v>
      </c>
      <c r="I133" s="32">
        <f t="shared" si="80"/>
        <v>0</v>
      </c>
      <c r="J133" s="32">
        <f t="shared" si="80"/>
        <v>0</v>
      </c>
      <c r="K133" s="32">
        <f t="shared" si="80"/>
        <v>0</v>
      </c>
      <c r="L133" s="32">
        <f t="shared" si="80"/>
        <v>0</v>
      </c>
      <c r="M133" s="32">
        <f t="shared" si="80"/>
        <v>0</v>
      </c>
      <c r="N133" s="32">
        <f t="shared" si="80"/>
        <v>0</v>
      </c>
      <c r="O133" s="32">
        <f t="shared" si="80"/>
        <v>0</v>
      </c>
      <c r="P133" s="32">
        <f t="shared" si="80"/>
        <v>0</v>
      </c>
      <c r="Q133" s="32">
        <f t="shared" si="80"/>
        <v>0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0</v>
      </c>
      <c r="C134" s="115">
        <f t="shared" si="81"/>
        <v>0</v>
      </c>
      <c r="D134" s="115">
        <f t="shared" si="81"/>
        <v>0</v>
      </c>
      <c r="E134" s="115">
        <f t="shared" si="81"/>
        <v>0</v>
      </c>
      <c r="F134" s="115">
        <f t="shared" si="81"/>
        <v>0</v>
      </c>
      <c r="G134" s="115">
        <f t="shared" si="81"/>
        <v>0</v>
      </c>
      <c r="H134" s="115">
        <f t="shared" si="81"/>
        <v>0</v>
      </c>
      <c r="I134" s="115">
        <f t="shared" si="81"/>
        <v>0</v>
      </c>
      <c r="J134" s="115">
        <f t="shared" si="81"/>
        <v>0</v>
      </c>
      <c r="K134" s="115">
        <f t="shared" si="81"/>
        <v>0</v>
      </c>
      <c r="L134" s="115">
        <f t="shared" si="81"/>
        <v>0</v>
      </c>
      <c r="M134" s="115">
        <f t="shared" si="81"/>
        <v>0</v>
      </c>
      <c r="N134" s="115">
        <f t="shared" si="81"/>
        <v>0</v>
      </c>
      <c r="O134" s="115">
        <f t="shared" si="81"/>
        <v>0</v>
      </c>
      <c r="P134" s="115">
        <f t="shared" si="81"/>
        <v>0</v>
      </c>
      <c r="Q134" s="115">
        <f t="shared" si="81"/>
        <v>0</v>
      </c>
    </row>
    <row r="135" spans="1:17" ht="11.45" customHeight="1" x14ac:dyDescent="0.25">
      <c r="A135" s="93" t="s">
        <v>16</v>
      </c>
      <c r="B135" s="28">
        <f t="shared" ref="B135:Q135" si="82">IF(B23=0,0,B23/B$21)</f>
        <v>0</v>
      </c>
      <c r="C135" s="28">
        <f t="shared" si="82"/>
        <v>0</v>
      </c>
      <c r="D135" s="28">
        <f t="shared" si="82"/>
        <v>0</v>
      </c>
      <c r="E135" s="28">
        <f t="shared" si="82"/>
        <v>0</v>
      </c>
      <c r="F135" s="28">
        <f t="shared" si="82"/>
        <v>0</v>
      </c>
      <c r="G135" s="28">
        <f t="shared" si="82"/>
        <v>0</v>
      </c>
      <c r="H135" s="28">
        <f t="shared" si="82"/>
        <v>0</v>
      </c>
      <c r="I135" s="28">
        <f t="shared" si="82"/>
        <v>0</v>
      </c>
      <c r="J135" s="28">
        <f t="shared" si="82"/>
        <v>0</v>
      </c>
      <c r="K135" s="28">
        <f t="shared" si="82"/>
        <v>0</v>
      </c>
      <c r="L135" s="28">
        <f t="shared" si="82"/>
        <v>0</v>
      </c>
      <c r="M135" s="28">
        <f t="shared" si="82"/>
        <v>0</v>
      </c>
      <c r="N135" s="28">
        <f t="shared" si="82"/>
        <v>0</v>
      </c>
      <c r="O135" s="28">
        <f t="shared" si="82"/>
        <v>0</v>
      </c>
      <c r="P135" s="28">
        <f t="shared" si="82"/>
        <v>0</v>
      </c>
      <c r="Q135" s="28">
        <f t="shared" si="82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0</v>
      </c>
      <c r="C4" s="166">
        <v>0</v>
      </c>
      <c r="D4" s="166">
        <v>0</v>
      </c>
      <c r="E4" s="166">
        <v>0</v>
      </c>
      <c r="F4" s="166">
        <v>0</v>
      </c>
      <c r="G4" s="166">
        <v>0</v>
      </c>
      <c r="H4" s="166">
        <v>0</v>
      </c>
      <c r="I4" s="166">
        <v>0</v>
      </c>
      <c r="J4" s="166">
        <v>0</v>
      </c>
      <c r="K4" s="166">
        <v>0</v>
      </c>
      <c r="L4" s="166">
        <v>0</v>
      </c>
      <c r="M4" s="166">
        <v>0</v>
      </c>
      <c r="N4" s="166">
        <v>0</v>
      </c>
      <c r="O4" s="166">
        <v>0</v>
      </c>
      <c r="P4" s="166">
        <v>0</v>
      </c>
      <c r="Q4" s="166">
        <v>0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</v>
      </c>
      <c r="E5" s="123">
        <v>0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0</v>
      </c>
      <c r="C6" s="75">
        <v>0</v>
      </c>
      <c r="D6" s="75">
        <v>0</v>
      </c>
      <c r="E6" s="75">
        <v>0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K6" s="75">
        <v>0</v>
      </c>
      <c r="L6" s="75">
        <v>0</v>
      </c>
      <c r="M6" s="75">
        <v>0</v>
      </c>
      <c r="N6" s="75">
        <v>0</v>
      </c>
      <c r="O6" s="75">
        <v>0</v>
      </c>
      <c r="P6" s="75">
        <v>0</v>
      </c>
      <c r="Q6" s="75">
        <v>0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0</v>
      </c>
      <c r="C14" s="74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</row>
    <row r="16" spans="1:17" ht="11.45" customHeight="1" x14ac:dyDescent="0.25">
      <c r="A16" s="27" t="s">
        <v>81</v>
      </c>
      <c r="B16" s="68">
        <f t="shared" ref="B16" si="0">SUM(B17,B23)</f>
        <v>0</v>
      </c>
      <c r="C16" s="68">
        <f t="shared" ref="C16:Q16" si="1">SUM(C17,C23)</f>
        <v>0</v>
      </c>
      <c r="D16" s="68">
        <f t="shared" si="1"/>
        <v>0</v>
      </c>
      <c r="E16" s="68">
        <f t="shared" si="1"/>
        <v>0</v>
      </c>
      <c r="F16" s="68">
        <f t="shared" si="1"/>
        <v>0</v>
      </c>
      <c r="G16" s="68">
        <f t="shared" si="1"/>
        <v>0</v>
      </c>
      <c r="H16" s="68">
        <f t="shared" si="1"/>
        <v>0</v>
      </c>
      <c r="I16" s="68">
        <f t="shared" si="1"/>
        <v>0</v>
      </c>
      <c r="J16" s="68">
        <f t="shared" si="1"/>
        <v>0</v>
      </c>
      <c r="K16" s="68">
        <f t="shared" si="1"/>
        <v>0</v>
      </c>
      <c r="L16" s="68">
        <f t="shared" si="1"/>
        <v>0</v>
      </c>
      <c r="M16" s="68">
        <f t="shared" si="1"/>
        <v>0</v>
      </c>
      <c r="N16" s="68">
        <f t="shared" si="1"/>
        <v>0</v>
      </c>
      <c r="O16" s="68">
        <f t="shared" si="1"/>
        <v>0</v>
      </c>
      <c r="P16" s="68">
        <f t="shared" si="1"/>
        <v>0</v>
      </c>
      <c r="Q16" s="68">
        <f t="shared" si="1"/>
        <v>0</v>
      </c>
    </row>
    <row r="17" spans="1:17" ht="11.45" customHeight="1" x14ac:dyDescent="0.25">
      <c r="A17" s="25" t="s">
        <v>39</v>
      </c>
      <c r="B17" s="79">
        <f t="shared" ref="B17" si="2">SUM(B18,B19,B22)</f>
        <v>0</v>
      </c>
      <c r="C17" s="79">
        <f t="shared" ref="C17:Q17" si="3">SUM(C18,C19,C22)</f>
        <v>0</v>
      </c>
      <c r="D17" s="79">
        <f t="shared" si="3"/>
        <v>0</v>
      </c>
      <c r="E17" s="79">
        <f t="shared" si="3"/>
        <v>0</v>
      </c>
      <c r="F17" s="79">
        <f t="shared" si="3"/>
        <v>0</v>
      </c>
      <c r="G17" s="79">
        <f t="shared" si="3"/>
        <v>0</v>
      </c>
      <c r="H17" s="79">
        <f t="shared" si="3"/>
        <v>0</v>
      </c>
      <c r="I17" s="79">
        <f t="shared" si="3"/>
        <v>0</v>
      </c>
      <c r="J17" s="79">
        <f t="shared" si="3"/>
        <v>0</v>
      </c>
      <c r="K17" s="79">
        <f t="shared" si="3"/>
        <v>0</v>
      </c>
      <c r="L17" s="79">
        <f t="shared" si="3"/>
        <v>0</v>
      </c>
      <c r="M17" s="79">
        <f t="shared" si="3"/>
        <v>0</v>
      </c>
      <c r="N17" s="79">
        <f t="shared" si="3"/>
        <v>0</v>
      </c>
      <c r="O17" s="79">
        <f t="shared" si="3"/>
        <v>0</v>
      </c>
      <c r="P17" s="79">
        <f t="shared" si="3"/>
        <v>0</v>
      </c>
      <c r="Q17" s="79">
        <f t="shared" si="3"/>
        <v>0</v>
      </c>
    </row>
    <row r="18" spans="1:17" ht="11.45" customHeight="1" x14ac:dyDescent="0.25">
      <c r="A18" s="91" t="s">
        <v>21</v>
      </c>
      <c r="B18" s="123">
        <v>0</v>
      </c>
      <c r="C18" s="123">
        <v>0</v>
      </c>
      <c r="D18" s="123">
        <v>0</v>
      </c>
      <c r="E18" s="123">
        <v>0</v>
      </c>
      <c r="F18" s="123">
        <v>0</v>
      </c>
      <c r="G18" s="123">
        <v>0</v>
      </c>
      <c r="H18" s="123">
        <v>0</v>
      </c>
      <c r="I18" s="123">
        <v>0</v>
      </c>
      <c r="J18" s="123">
        <v>0</v>
      </c>
      <c r="K18" s="123">
        <v>0</v>
      </c>
      <c r="L18" s="123">
        <v>0</v>
      </c>
      <c r="M18" s="123">
        <v>0</v>
      </c>
      <c r="N18" s="123">
        <v>0</v>
      </c>
      <c r="O18" s="123">
        <v>0</v>
      </c>
      <c r="P18" s="123">
        <v>0</v>
      </c>
      <c r="Q18" s="123">
        <v>0</v>
      </c>
    </row>
    <row r="19" spans="1:17" ht="11.45" customHeight="1" x14ac:dyDescent="0.25">
      <c r="A19" s="19" t="s">
        <v>20</v>
      </c>
      <c r="B19" s="76">
        <f t="shared" ref="B19" si="4">SUM(B20:B21)</f>
        <v>0</v>
      </c>
      <c r="C19" s="76">
        <f t="shared" ref="C19:Q19" si="5">SUM(C20:C21)</f>
        <v>0</v>
      </c>
      <c r="D19" s="76">
        <f t="shared" si="5"/>
        <v>0</v>
      </c>
      <c r="E19" s="76">
        <f t="shared" si="5"/>
        <v>0</v>
      </c>
      <c r="F19" s="76">
        <f t="shared" si="5"/>
        <v>0</v>
      </c>
      <c r="G19" s="76">
        <f t="shared" si="5"/>
        <v>0</v>
      </c>
      <c r="H19" s="76">
        <f t="shared" si="5"/>
        <v>0</v>
      </c>
      <c r="I19" s="76">
        <f t="shared" si="5"/>
        <v>0</v>
      </c>
      <c r="J19" s="76">
        <f t="shared" si="5"/>
        <v>0</v>
      </c>
      <c r="K19" s="76">
        <f t="shared" si="5"/>
        <v>0</v>
      </c>
      <c r="L19" s="76">
        <f t="shared" si="5"/>
        <v>0</v>
      </c>
      <c r="M19" s="76">
        <f t="shared" si="5"/>
        <v>0</v>
      </c>
      <c r="N19" s="76">
        <f t="shared" si="5"/>
        <v>0</v>
      </c>
      <c r="O19" s="76">
        <f t="shared" si="5"/>
        <v>0</v>
      </c>
      <c r="P19" s="76">
        <f t="shared" si="5"/>
        <v>0</v>
      </c>
      <c r="Q19" s="76">
        <f t="shared" si="5"/>
        <v>0</v>
      </c>
    </row>
    <row r="20" spans="1:17" ht="11.45" customHeight="1" x14ac:dyDescent="0.25">
      <c r="A20" s="62" t="s">
        <v>118</v>
      </c>
      <c r="B20" s="77">
        <v>0</v>
      </c>
      <c r="C20" s="77">
        <v>0</v>
      </c>
      <c r="D20" s="77">
        <v>0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1:17" ht="11.45" customHeight="1" x14ac:dyDescent="0.25">
      <c r="A21" s="62" t="s">
        <v>16</v>
      </c>
      <c r="B21" s="77">
        <v>0</v>
      </c>
      <c r="C21" s="77">
        <v>0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1:17" ht="11.45" customHeight="1" x14ac:dyDescent="0.25">
      <c r="A22" s="118" t="s">
        <v>19</v>
      </c>
      <c r="B22" s="122">
        <v>0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</v>
      </c>
      <c r="K22" s="122">
        <v>0</v>
      </c>
      <c r="L22" s="122">
        <v>0</v>
      </c>
      <c r="M22" s="122">
        <v>0</v>
      </c>
      <c r="N22" s="122">
        <v>0</v>
      </c>
      <c r="O22" s="122">
        <v>0</v>
      </c>
      <c r="P22" s="122">
        <v>0</v>
      </c>
      <c r="Q22" s="122">
        <v>0</v>
      </c>
    </row>
    <row r="23" spans="1:17" ht="11.45" customHeight="1" x14ac:dyDescent="0.25">
      <c r="A23" s="25" t="s">
        <v>18</v>
      </c>
      <c r="B23" s="79">
        <f t="shared" ref="B23" si="6">SUM(B24:B25)</f>
        <v>0</v>
      </c>
      <c r="C23" s="79">
        <f t="shared" ref="C23:Q23" si="7">SUM(C24:C25)</f>
        <v>0</v>
      </c>
      <c r="D23" s="79">
        <f t="shared" si="7"/>
        <v>0</v>
      </c>
      <c r="E23" s="79">
        <f t="shared" si="7"/>
        <v>0</v>
      </c>
      <c r="F23" s="79">
        <f t="shared" si="7"/>
        <v>0</v>
      </c>
      <c r="G23" s="79">
        <f t="shared" si="7"/>
        <v>0</v>
      </c>
      <c r="H23" s="79">
        <f t="shared" si="7"/>
        <v>0</v>
      </c>
      <c r="I23" s="79">
        <f t="shared" si="7"/>
        <v>0</v>
      </c>
      <c r="J23" s="79">
        <f t="shared" si="7"/>
        <v>0</v>
      </c>
      <c r="K23" s="79">
        <f t="shared" si="7"/>
        <v>0</v>
      </c>
      <c r="L23" s="79">
        <f t="shared" si="7"/>
        <v>0</v>
      </c>
      <c r="M23" s="79">
        <f t="shared" si="7"/>
        <v>0</v>
      </c>
      <c r="N23" s="79">
        <f t="shared" si="7"/>
        <v>0</v>
      </c>
      <c r="O23" s="79">
        <f t="shared" si="7"/>
        <v>0</v>
      </c>
      <c r="P23" s="79">
        <f t="shared" si="7"/>
        <v>0</v>
      </c>
      <c r="Q23" s="79">
        <f t="shared" si="7"/>
        <v>0</v>
      </c>
    </row>
    <row r="24" spans="1:17" ht="11.45" customHeight="1" x14ac:dyDescent="0.25">
      <c r="A24" s="116" t="s">
        <v>118</v>
      </c>
      <c r="B24" s="77">
        <v>0</v>
      </c>
      <c r="C24" s="77">
        <v>0</v>
      </c>
      <c r="D24" s="77">
        <v>0</v>
      </c>
      <c r="E24" s="77">
        <v>0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1:17" ht="11.45" customHeight="1" x14ac:dyDescent="0.25">
      <c r="A25" s="93" t="s">
        <v>16</v>
      </c>
      <c r="B25" s="74">
        <v>0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 t="str">
        <f>IF(B17=0,"",B17/TrRail_act!B15*100)</f>
        <v/>
      </c>
      <c r="C30" s="79" t="str">
        <f>IF(C17=0,"",C17/TrRail_act!C15*100)</f>
        <v/>
      </c>
      <c r="D30" s="79" t="str">
        <f>IF(D17=0,"",D17/TrRail_act!D15*100)</f>
        <v/>
      </c>
      <c r="E30" s="79" t="str">
        <f>IF(E17=0,"",E17/TrRail_act!E15*100)</f>
        <v/>
      </c>
      <c r="F30" s="79" t="str">
        <f>IF(F17=0,"",F17/TrRail_act!F15*100)</f>
        <v/>
      </c>
      <c r="G30" s="79" t="str">
        <f>IF(G17=0,"",G17/TrRail_act!G15*100)</f>
        <v/>
      </c>
      <c r="H30" s="79" t="str">
        <f>IF(H17=0,"",H17/TrRail_act!H15*100)</f>
        <v/>
      </c>
      <c r="I30" s="79" t="str">
        <f>IF(I17=0,"",I17/TrRail_act!I15*100)</f>
        <v/>
      </c>
      <c r="J30" s="79" t="str">
        <f>IF(J17=0,"",J17/TrRail_act!J15*100)</f>
        <v/>
      </c>
      <c r="K30" s="79" t="str">
        <f>IF(K17=0,"",K17/TrRail_act!K15*100)</f>
        <v/>
      </c>
      <c r="L30" s="79" t="str">
        <f>IF(L17=0,"",L17/TrRail_act!L15*100)</f>
        <v/>
      </c>
      <c r="M30" s="79" t="str">
        <f>IF(M17=0,"",M17/TrRail_act!M15*100)</f>
        <v/>
      </c>
      <c r="N30" s="79" t="str">
        <f>IF(N17=0,"",N17/TrRail_act!N15*100)</f>
        <v/>
      </c>
      <c r="O30" s="79" t="str">
        <f>IF(O17=0,"",O17/TrRail_act!O15*100)</f>
        <v/>
      </c>
      <c r="P30" s="79" t="str">
        <f>IF(P17=0,"",P17/TrRail_act!P15*100)</f>
        <v/>
      </c>
      <c r="Q30" s="79" t="str">
        <f>IF(Q17=0,"",Q17/TrRail_act!Q15*100)</f>
        <v/>
      </c>
    </row>
    <row r="31" spans="1:17" ht="11.45" customHeight="1" x14ac:dyDescent="0.25">
      <c r="A31" s="91" t="s">
        <v>21</v>
      </c>
      <c r="B31" s="123" t="str">
        <f>IF(B18=0,"",B18/TrRail_act!B16*100)</f>
        <v/>
      </c>
      <c r="C31" s="123" t="str">
        <f>IF(C18=0,"",C18/TrRail_act!C16*100)</f>
        <v/>
      </c>
      <c r="D31" s="123" t="str">
        <f>IF(D18=0,"",D18/TrRail_act!D16*100)</f>
        <v/>
      </c>
      <c r="E31" s="123" t="str">
        <f>IF(E18=0,"",E18/TrRail_act!E16*100)</f>
        <v/>
      </c>
      <c r="F31" s="123" t="str">
        <f>IF(F18=0,"",F18/TrRail_act!F16*100)</f>
        <v/>
      </c>
      <c r="G31" s="123" t="str">
        <f>IF(G18=0,"",G18/TrRail_act!G16*100)</f>
        <v/>
      </c>
      <c r="H31" s="123" t="str">
        <f>IF(H18=0,"",H18/TrRail_act!H16*100)</f>
        <v/>
      </c>
      <c r="I31" s="123" t="str">
        <f>IF(I18=0,"",I18/TrRail_act!I16*100)</f>
        <v/>
      </c>
      <c r="J31" s="123" t="str">
        <f>IF(J18=0,"",J18/TrRail_act!J16*100)</f>
        <v/>
      </c>
      <c r="K31" s="123" t="str">
        <f>IF(K18=0,"",K18/TrRail_act!K16*100)</f>
        <v/>
      </c>
      <c r="L31" s="123" t="str">
        <f>IF(L18=0,"",L18/TrRail_act!L16*100)</f>
        <v/>
      </c>
      <c r="M31" s="123" t="str">
        <f>IF(M18=0,"",M18/TrRail_act!M16*100)</f>
        <v/>
      </c>
      <c r="N31" s="123" t="str">
        <f>IF(N18=0,"",N18/TrRail_act!N16*100)</f>
        <v/>
      </c>
      <c r="O31" s="123" t="str">
        <f>IF(O18=0,"",O18/TrRail_act!O16*100)</f>
        <v/>
      </c>
      <c r="P31" s="123" t="str">
        <f>IF(P18=0,"",P18/TrRail_act!P16*100)</f>
        <v/>
      </c>
      <c r="Q31" s="123" t="str">
        <f>IF(Q18=0,"",Q18/TrRail_act!Q16*100)</f>
        <v/>
      </c>
    </row>
    <row r="32" spans="1:17" ht="11.45" customHeight="1" x14ac:dyDescent="0.25">
      <c r="A32" s="19" t="s">
        <v>20</v>
      </c>
      <c r="B32" s="76" t="str">
        <f>IF(B19=0,"",B19/TrRail_act!B17*100)</f>
        <v/>
      </c>
      <c r="C32" s="76" t="str">
        <f>IF(C19=0,"",C19/TrRail_act!C17*100)</f>
        <v/>
      </c>
      <c r="D32" s="76" t="str">
        <f>IF(D19=0,"",D19/TrRail_act!D17*100)</f>
        <v/>
      </c>
      <c r="E32" s="76" t="str">
        <f>IF(E19=0,"",E19/TrRail_act!E17*100)</f>
        <v/>
      </c>
      <c r="F32" s="76" t="str">
        <f>IF(F19=0,"",F19/TrRail_act!F17*100)</f>
        <v/>
      </c>
      <c r="G32" s="76" t="str">
        <f>IF(G19=0,"",G19/TrRail_act!G17*100)</f>
        <v/>
      </c>
      <c r="H32" s="76" t="str">
        <f>IF(H19=0,"",H19/TrRail_act!H17*100)</f>
        <v/>
      </c>
      <c r="I32" s="76" t="str">
        <f>IF(I19=0,"",I19/TrRail_act!I17*100)</f>
        <v/>
      </c>
      <c r="J32" s="76" t="str">
        <f>IF(J19=0,"",J19/TrRail_act!J17*100)</f>
        <v/>
      </c>
      <c r="K32" s="76" t="str">
        <f>IF(K19=0,"",K19/TrRail_act!K17*100)</f>
        <v/>
      </c>
      <c r="L32" s="76" t="str">
        <f>IF(L19=0,"",L19/TrRail_act!L17*100)</f>
        <v/>
      </c>
      <c r="M32" s="76" t="str">
        <f>IF(M19=0,"",M19/TrRail_act!M17*100)</f>
        <v/>
      </c>
      <c r="N32" s="76" t="str">
        <f>IF(N19=0,"",N19/TrRail_act!N17*100)</f>
        <v/>
      </c>
      <c r="O32" s="76" t="str">
        <f>IF(O19=0,"",O19/TrRail_act!O17*100)</f>
        <v/>
      </c>
      <c r="P32" s="76" t="str">
        <f>IF(P19=0,"",P19/TrRail_act!P17*100)</f>
        <v/>
      </c>
      <c r="Q32" s="76" t="str">
        <f>IF(Q19=0,"",Q19/TrRail_act!Q17*100)</f>
        <v/>
      </c>
    </row>
    <row r="33" spans="1:17" ht="11.45" customHeight="1" x14ac:dyDescent="0.25">
      <c r="A33" s="62" t="s">
        <v>17</v>
      </c>
      <c r="B33" s="77" t="str">
        <f>IF(B20=0,"",B20/TrRail_act!B18*100)</f>
        <v/>
      </c>
      <c r="C33" s="77" t="str">
        <f>IF(C20=0,"",C20/TrRail_act!C18*100)</f>
        <v/>
      </c>
      <c r="D33" s="77" t="str">
        <f>IF(D20=0,"",D20/TrRail_act!D18*100)</f>
        <v/>
      </c>
      <c r="E33" s="77" t="str">
        <f>IF(E20=0,"",E20/TrRail_act!E18*100)</f>
        <v/>
      </c>
      <c r="F33" s="77" t="str">
        <f>IF(F20=0,"",F20/TrRail_act!F18*100)</f>
        <v/>
      </c>
      <c r="G33" s="77" t="str">
        <f>IF(G20=0,"",G20/TrRail_act!G18*100)</f>
        <v/>
      </c>
      <c r="H33" s="77" t="str">
        <f>IF(H20=0,"",H20/TrRail_act!H18*100)</f>
        <v/>
      </c>
      <c r="I33" s="77" t="str">
        <f>IF(I20=0,"",I20/TrRail_act!I18*100)</f>
        <v/>
      </c>
      <c r="J33" s="77" t="str">
        <f>IF(J20=0,"",J20/TrRail_act!J18*100)</f>
        <v/>
      </c>
      <c r="K33" s="77" t="str">
        <f>IF(K20=0,"",K20/TrRail_act!K18*100)</f>
        <v/>
      </c>
      <c r="L33" s="77" t="str">
        <f>IF(L20=0,"",L20/TrRail_act!L18*100)</f>
        <v/>
      </c>
      <c r="M33" s="77" t="str">
        <f>IF(M20=0,"",M20/TrRail_act!M18*100)</f>
        <v/>
      </c>
      <c r="N33" s="77" t="str">
        <f>IF(N20=0,"",N20/TrRail_act!N18*100)</f>
        <v/>
      </c>
      <c r="O33" s="77" t="str">
        <f>IF(O20=0,"",O20/TrRail_act!O18*100)</f>
        <v/>
      </c>
      <c r="P33" s="77" t="str">
        <f>IF(P20=0,"",P20/TrRail_act!P18*100)</f>
        <v/>
      </c>
      <c r="Q33" s="77" t="str">
        <f>IF(Q20=0,"",Q20/TrRail_act!Q18*100)</f>
        <v/>
      </c>
    </row>
    <row r="34" spans="1:17" ht="11.45" customHeight="1" x14ac:dyDescent="0.25">
      <c r="A34" s="62" t="s">
        <v>16</v>
      </c>
      <c r="B34" s="77" t="str">
        <f>IF(B21=0,"",B21/TrRail_act!B19*100)</f>
        <v/>
      </c>
      <c r="C34" s="77" t="str">
        <f>IF(C21=0,"",C21/TrRail_act!C19*100)</f>
        <v/>
      </c>
      <c r="D34" s="77" t="str">
        <f>IF(D21=0,"",D21/TrRail_act!D19*100)</f>
        <v/>
      </c>
      <c r="E34" s="77" t="str">
        <f>IF(E21=0,"",E21/TrRail_act!E19*100)</f>
        <v/>
      </c>
      <c r="F34" s="77" t="str">
        <f>IF(F21=0,"",F21/TrRail_act!F19*100)</f>
        <v/>
      </c>
      <c r="G34" s="77" t="str">
        <f>IF(G21=0,"",G21/TrRail_act!G19*100)</f>
        <v/>
      </c>
      <c r="H34" s="77" t="str">
        <f>IF(H21=0,"",H21/TrRail_act!H19*100)</f>
        <v/>
      </c>
      <c r="I34" s="77" t="str">
        <f>IF(I21=0,"",I21/TrRail_act!I19*100)</f>
        <v/>
      </c>
      <c r="J34" s="77" t="str">
        <f>IF(J21=0,"",J21/TrRail_act!J19*100)</f>
        <v/>
      </c>
      <c r="K34" s="77" t="str">
        <f>IF(K21=0,"",K21/TrRail_act!K19*100)</f>
        <v/>
      </c>
      <c r="L34" s="77" t="str">
        <f>IF(L21=0,"",L21/TrRail_act!L19*100)</f>
        <v/>
      </c>
      <c r="M34" s="77" t="str">
        <f>IF(M21=0,"",M21/TrRail_act!M19*100)</f>
        <v/>
      </c>
      <c r="N34" s="77" t="str">
        <f>IF(N21=0,"",N21/TrRail_act!N19*100)</f>
        <v/>
      </c>
      <c r="O34" s="77" t="str">
        <f>IF(O21=0,"",O21/TrRail_act!O19*100)</f>
        <v/>
      </c>
      <c r="P34" s="77" t="str">
        <f>IF(P21=0,"",P21/TrRail_act!P19*100)</f>
        <v/>
      </c>
      <c r="Q34" s="77" t="str">
        <f>IF(Q21=0,"",Q21/TrRail_act!Q19*100)</f>
        <v/>
      </c>
    </row>
    <row r="35" spans="1:17" ht="11.45" customHeight="1" x14ac:dyDescent="0.25">
      <c r="A35" s="118" t="s">
        <v>19</v>
      </c>
      <c r="B35" s="122" t="str">
        <f>IF(B22=0,"",B22/TrRail_act!B20*100)</f>
        <v/>
      </c>
      <c r="C35" s="122" t="str">
        <f>IF(C22=0,"",C22/TrRail_act!C20*100)</f>
        <v/>
      </c>
      <c r="D35" s="122" t="str">
        <f>IF(D22=0,"",D22/TrRail_act!D20*100)</f>
        <v/>
      </c>
      <c r="E35" s="122" t="str">
        <f>IF(E22=0,"",E22/TrRail_act!E20*100)</f>
        <v/>
      </c>
      <c r="F35" s="122" t="str">
        <f>IF(F22=0,"",F22/TrRail_act!F20*100)</f>
        <v/>
      </c>
      <c r="G35" s="122" t="str">
        <f>IF(G22=0,"",G22/TrRail_act!G20*100)</f>
        <v/>
      </c>
      <c r="H35" s="122" t="str">
        <f>IF(H22=0,"",H22/TrRail_act!H20*100)</f>
        <v/>
      </c>
      <c r="I35" s="122" t="str">
        <f>IF(I22=0,"",I22/TrRail_act!I20*100)</f>
        <v/>
      </c>
      <c r="J35" s="122" t="str">
        <f>IF(J22=0,"",J22/TrRail_act!J20*100)</f>
        <v/>
      </c>
      <c r="K35" s="122" t="str">
        <f>IF(K22=0,"",K22/TrRail_act!K20*100)</f>
        <v/>
      </c>
      <c r="L35" s="122" t="str">
        <f>IF(L22=0,"",L22/TrRail_act!L20*100)</f>
        <v/>
      </c>
      <c r="M35" s="122" t="str">
        <f>IF(M22=0,"",M22/TrRail_act!M20*100)</f>
        <v/>
      </c>
      <c r="N35" s="122" t="str">
        <f>IF(N22=0,"",N22/TrRail_act!N20*100)</f>
        <v/>
      </c>
      <c r="O35" s="122" t="str">
        <f>IF(O22=0,"",O22/TrRail_act!O20*100)</f>
        <v/>
      </c>
      <c r="P35" s="122" t="str">
        <f>IF(P22=0,"",P22/TrRail_act!P20*100)</f>
        <v/>
      </c>
      <c r="Q35" s="122" t="str">
        <f>IF(Q22=0,"",Q22/TrRail_act!Q20*100)</f>
        <v/>
      </c>
    </row>
    <row r="36" spans="1:17" ht="11.45" customHeight="1" x14ac:dyDescent="0.25">
      <c r="A36" s="25" t="s">
        <v>18</v>
      </c>
      <c r="B36" s="79" t="str">
        <f>IF(B23=0,"",B23/TrRail_act!B21*100)</f>
        <v/>
      </c>
      <c r="C36" s="79" t="str">
        <f>IF(C23=0,"",C23/TrRail_act!C21*100)</f>
        <v/>
      </c>
      <c r="D36" s="79" t="str">
        <f>IF(D23=0,"",D23/TrRail_act!D21*100)</f>
        <v/>
      </c>
      <c r="E36" s="79" t="str">
        <f>IF(E23=0,"",E23/TrRail_act!E21*100)</f>
        <v/>
      </c>
      <c r="F36" s="79" t="str">
        <f>IF(F23=0,"",F23/TrRail_act!F21*100)</f>
        <v/>
      </c>
      <c r="G36" s="79" t="str">
        <f>IF(G23=0,"",G23/TrRail_act!G21*100)</f>
        <v/>
      </c>
      <c r="H36" s="79" t="str">
        <f>IF(H23=0,"",H23/TrRail_act!H21*100)</f>
        <v/>
      </c>
      <c r="I36" s="79" t="str">
        <f>IF(I23=0,"",I23/TrRail_act!I21*100)</f>
        <v/>
      </c>
      <c r="J36" s="79" t="str">
        <f>IF(J23=0,"",J23/TrRail_act!J21*100)</f>
        <v/>
      </c>
      <c r="K36" s="79" t="str">
        <f>IF(K23=0,"",K23/TrRail_act!K21*100)</f>
        <v/>
      </c>
      <c r="L36" s="79" t="str">
        <f>IF(L23=0,"",L23/TrRail_act!L21*100)</f>
        <v/>
      </c>
      <c r="M36" s="79" t="str">
        <f>IF(M23=0,"",M23/TrRail_act!M21*100)</f>
        <v/>
      </c>
      <c r="N36" s="79" t="str">
        <f>IF(N23=0,"",N23/TrRail_act!N21*100)</f>
        <v/>
      </c>
      <c r="O36" s="79" t="str">
        <f>IF(O23=0,"",O23/TrRail_act!O21*100)</f>
        <v/>
      </c>
      <c r="P36" s="79" t="str">
        <f>IF(P23=0,"",P23/TrRail_act!P21*100)</f>
        <v/>
      </c>
      <c r="Q36" s="79" t="str">
        <f>IF(Q23=0,"",Q23/TrRail_act!Q21*100)</f>
        <v/>
      </c>
    </row>
    <row r="37" spans="1:17" ht="11.45" customHeight="1" x14ac:dyDescent="0.25">
      <c r="A37" s="116" t="s">
        <v>17</v>
      </c>
      <c r="B37" s="77" t="str">
        <f>IF(B24=0,"",B24/TrRail_act!B22*100)</f>
        <v/>
      </c>
      <c r="C37" s="77" t="str">
        <f>IF(C24=0,"",C24/TrRail_act!C22*100)</f>
        <v/>
      </c>
      <c r="D37" s="77" t="str">
        <f>IF(D24=0,"",D24/TrRail_act!D22*100)</f>
        <v/>
      </c>
      <c r="E37" s="77" t="str">
        <f>IF(E24=0,"",E24/TrRail_act!E22*100)</f>
        <v/>
      </c>
      <c r="F37" s="77" t="str">
        <f>IF(F24=0,"",F24/TrRail_act!F22*100)</f>
        <v/>
      </c>
      <c r="G37" s="77" t="str">
        <f>IF(G24=0,"",G24/TrRail_act!G22*100)</f>
        <v/>
      </c>
      <c r="H37" s="77" t="str">
        <f>IF(H24=0,"",H24/TrRail_act!H22*100)</f>
        <v/>
      </c>
      <c r="I37" s="77" t="str">
        <f>IF(I24=0,"",I24/TrRail_act!I22*100)</f>
        <v/>
      </c>
      <c r="J37" s="77" t="str">
        <f>IF(J24=0,"",J24/TrRail_act!J22*100)</f>
        <v/>
      </c>
      <c r="K37" s="77" t="str">
        <f>IF(K24=0,"",K24/TrRail_act!K22*100)</f>
        <v/>
      </c>
      <c r="L37" s="77" t="str">
        <f>IF(L24=0,"",L24/TrRail_act!L22*100)</f>
        <v/>
      </c>
      <c r="M37" s="77" t="str">
        <f>IF(M24=0,"",M24/TrRail_act!M22*100)</f>
        <v/>
      </c>
      <c r="N37" s="77" t="str">
        <f>IF(N24=0,"",N24/TrRail_act!N22*100)</f>
        <v/>
      </c>
      <c r="O37" s="77" t="str">
        <f>IF(O24=0,"",O24/TrRail_act!O22*100)</f>
        <v/>
      </c>
      <c r="P37" s="77" t="str">
        <f>IF(P24=0,"",P24/TrRail_act!P22*100)</f>
        <v/>
      </c>
      <c r="Q37" s="77" t="str">
        <f>IF(Q24=0,"",Q24/TrRail_act!Q22*100)</f>
        <v/>
      </c>
    </row>
    <row r="38" spans="1:17" ht="11.45" customHeight="1" x14ac:dyDescent="0.25">
      <c r="A38" s="93" t="s">
        <v>16</v>
      </c>
      <c r="B38" s="74" t="str">
        <f>IF(B25=0,"",B25/TrRail_act!B23*100)</f>
        <v/>
      </c>
      <c r="C38" s="74" t="str">
        <f>IF(C25=0,"",C25/TrRail_act!C23*100)</f>
        <v/>
      </c>
      <c r="D38" s="74" t="str">
        <f>IF(D25=0,"",D25/TrRail_act!D23*100)</f>
        <v/>
      </c>
      <c r="E38" s="74" t="str">
        <f>IF(E25=0,"",E25/TrRail_act!E23*100)</f>
        <v/>
      </c>
      <c r="F38" s="74" t="str">
        <f>IF(F25=0,"",F25/TrRail_act!F23*100)</f>
        <v/>
      </c>
      <c r="G38" s="74" t="str">
        <f>IF(G25=0,"",G25/TrRail_act!G23*100)</f>
        <v/>
      </c>
      <c r="H38" s="74" t="str">
        <f>IF(H25=0,"",H25/TrRail_act!H23*100)</f>
        <v/>
      </c>
      <c r="I38" s="74" t="str">
        <f>IF(I25=0,"",I25/TrRail_act!I23*100)</f>
        <v/>
      </c>
      <c r="J38" s="74" t="str">
        <f>IF(J25=0,"",J25/TrRail_act!J23*100)</f>
        <v/>
      </c>
      <c r="K38" s="74" t="str">
        <f>IF(K25=0,"",K25/TrRail_act!K23*100)</f>
        <v/>
      </c>
      <c r="L38" s="74" t="str">
        <f>IF(L25=0,"",L25/TrRail_act!L23*100)</f>
        <v/>
      </c>
      <c r="M38" s="74" t="str">
        <f>IF(M25=0,"",M25/TrRail_act!M23*100)</f>
        <v/>
      </c>
      <c r="N38" s="74" t="str">
        <f>IF(N25=0,"",N25/TrRail_act!N23*100)</f>
        <v/>
      </c>
      <c r="O38" s="74" t="str">
        <f>IF(O25=0,"",O25/TrRail_act!O23*100)</f>
        <v/>
      </c>
      <c r="P38" s="74" t="str">
        <f>IF(P25=0,"",P25/TrRail_act!P23*100)</f>
        <v/>
      </c>
      <c r="Q38" s="74" t="str">
        <f>IF(Q25=0,"",Q25/TrRail_act!Q23*100)</f>
        <v/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 t="str">
        <f>IF(B17=0,"",B17/TrRail_act!B4*1000)</f>
        <v/>
      </c>
      <c r="C41" s="79" t="str">
        <f>IF(C17=0,"",C17/TrRail_act!C4*1000)</f>
        <v/>
      </c>
      <c r="D41" s="79" t="str">
        <f>IF(D17=0,"",D17/TrRail_act!D4*1000)</f>
        <v/>
      </c>
      <c r="E41" s="79" t="str">
        <f>IF(E17=0,"",E17/TrRail_act!E4*1000)</f>
        <v/>
      </c>
      <c r="F41" s="79" t="str">
        <f>IF(F17=0,"",F17/TrRail_act!F4*1000)</f>
        <v/>
      </c>
      <c r="G41" s="79" t="str">
        <f>IF(G17=0,"",G17/TrRail_act!G4*1000)</f>
        <v/>
      </c>
      <c r="H41" s="79" t="str">
        <f>IF(H17=0,"",H17/TrRail_act!H4*1000)</f>
        <v/>
      </c>
      <c r="I41" s="79" t="str">
        <f>IF(I17=0,"",I17/TrRail_act!I4*1000)</f>
        <v/>
      </c>
      <c r="J41" s="79" t="str">
        <f>IF(J17=0,"",J17/TrRail_act!J4*1000)</f>
        <v/>
      </c>
      <c r="K41" s="79" t="str">
        <f>IF(K17=0,"",K17/TrRail_act!K4*1000)</f>
        <v/>
      </c>
      <c r="L41" s="79" t="str">
        <f>IF(L17=0,"",L17/TrRail_act!L4*1000)</f>
        <v/>
      </c>
      <c r="M41" s="79" t="str">
        <f>IF(M17=0,"",M17/TrRail_act!M4*1000)</f>
        <v/>
      </c>
      <c r="N41" s="79" t="str">
        <f>IF(N17=0,"",N17/TrRail_act!N4*1000)</f>
        <v/>
      </c>
      <c r="O41" s="79" t="str">
        <f>IF(O17=0,"",O17/TrRail_act!O4*1000)</f>
        <v/>
      </c>
      <c r="P41" s="79" t="str">
        <f>IF(P17=0,"",P17/TrRail_act!P4*1000)</f>
        <v/>
      </c>
      <c r="Q41" s="79" t="str">
        <f>IF(Q17=0,"",Q17/TrRail_act!Q4*1000)</f>
        <v/>
      </c>
    </row>
    <row r="42" spans="1:17" ht="11.45" customHeight="1" x14ac:dyDescent="0.25">
      <c r="A42" s="91" t="s">
        <v>21</v>
      </c>
      <c r="B42" s="123" t="str">
        <f>IF(B18=0,"",B18/TrRail_act!B5*1000)</f>
        <v/>
      </c>
      <c r="C42" s="123" t="str">
        <f>IF(C18=0,"",C18/TrRail_act!C5*1000)</f>
        <v/>
      </c>
      <c r="D42" s="123" t="str">
        <f>IF(D18=0,"",D18/TrRail_act!D5*1000)</f>
        <v/>
      </c>
      <c r="E42" s="123" t="str">
        <f>IF(E18=0,"",E18/TrRail_act!E5*1000)</f>
        <v/>
      </c>
      <c r="F42" s="123" t="str">
        <f>IF(F18=0,"",F18/TrRail_act!F5*1000)</f>
        <v/>
      </c>
      <c r="G42" s="123" t="str">
        <f>IF(G18=0,"",G18/TrRail_act!G5*1000)</f>
        <v/>
      </c>
      <c r="H42" s="123" t="str">
        <f>IF(H18=0,"",H18/TrRail_act!H5*1000)</f>
        <v/>
      </c>
      <c r="I42" s="123" t="str">
        <f>IF(I18=0,"",I18/TrRail_act!I5*1000)</f>
        <v/>
      </c>
      <c r="J42" s="123" t="str">
        <f>IF(J18=0,"",J18/TrRail_act!J5*1000)</f>
        <v/>
      </c>
      <c r="K42" s="123" t="str">
        <f>IF(K18=0,"",K18/TrRail_act!K5*1000)</f>
        <v/>
      </c>
      <c r="L42" s="123" t="str">
        <f>IF(L18=0,"",L18/TrRail_act!L5*1000)</f>
        <v/>
      </c>
      <c r="M42" s="123" t="str">
        <f>IF(M18=0,"",M18/TrRail_act!M5*1000)</f>
        <v/>
      </c>
      <c r="N42" s="123" t="str">
        <f>IF(N18=0,"",N18/TrRail_act!N5*1000)</f>
        <v/>
      </c>
      <c r="O42" s="123" t="str">
        <f>IF(O18=0,"",O18/TrRail_act!O5*1000)</f>
        <v/>
      </c>
      <c r="P42" s="123" t="str">
        <f>IF(P18=0,"",P18/TrRail_act!P5*1000)</f>
        <v/>
      </c>
      <c r="Q42" s="123" t="str">
        <f>IF(Q18=0,"",Q18/TrRail_act!Q5*1000)</f>
        <v/>
      </c>
    </row>
    <row r="43" spans="1:17" ht="11.45" customHeight="1" x14ac:dyDescent="0.25">
      <c r="A43" s="19" t="s">
        <v>20</v>
      </c>
      <c r="B43" s="76" t="str">
        <f>IF(B19=0,"",B19/TrRail_act!B6*1000)</f>
        <v/>
      </c>
      <c r="C43" s="76" t="str">
        <f>IF(C19=0,"",C19/TrRail_act!C6*1000)</f>
        <v/>
      </c>
      <c r="D43" s="76" t="str">
        <f>IF(D19=0,"",D19/TrRail_act!D6*1000)</f>
        <v/>
      </c>
      <c r="E43" s="76" t="str">
        <f>IF(E19=0,"",E19/TrRail_act!E6*1000)</f>
        <v/>
      </c>
      <c r="F43" s="76" t="str">
        <f>IF(F19=0,"",F19/TrRail_act!F6*1000)</f>
        <v/>
      </c>
      <c r="G43" s="76" t="str">
        <f>IF(G19=0,"",G19/TrRail_act!G6*1000)</f>
        <v/>
      </c>
      <c r="H43" s="76" t="str">
        <f>IF(H19=0,"",H19/TrRail_act!H6*1000)</f>
        <v/>
      </c>
      <c r="I43" s="76" t="str">
        <f>IF(I19=0,"",I19/TrRail_act!I6*1000)</f>
        <v/>
      </c>
      <c r="J43" s="76" t="str">
        <f>IF(J19=0,"",J19/TrRail_act!J6*1000)</f>
        <v/>
      </c>
      <c r="K43" s="76" t="str">
        <f>IF(K19=0,"",K19/TrRail_act!K6*1000)</f>
        <v/>
      </c>
      <c r="L43" s="76" t="str">
        <f>IF(L19=0,"",L19/TrRail_act!L6*1000)</f>
        <v/>
      </c>
      <c r="M43" s="76" t="str">
        <f>IF(M19=0,"",M19/TrRail_act!M6*1000)</f>
        <v/>
      </c>
      <c r="N43" s="76" t="str">
        <f>IF(N19=0,"",N19/TrRail_act!N6*1000)</f>
        <v/>
      </c>
      <c r="O43" s="76" t="str">
        <f>IF(O19=0,"",O19/TrRail_act!O6*1000)</f>
        <v/>
      </c>
      <c r="P43" s="76" t="str">
        <f>IF(P19=0,"",P19/TrRail_act!P6*1000)</f>
        <v/>
      </c>
      <c r="Q43" s="76" t="str">
        <f>IF(Q19=0,"",Q19/TrRail_act!Q6*1000)</f>
        <v/>
      </c>
    </row>
    <row r="44" spans="1:17" ht="11.45" customHeight="1" x14ac:dyDescent="0.25">
      <c r="A44" s="62" t="s">
        <v>17</v>
      </c>
      <c r="B44" s="77" t="str">
        <f>IF(B20=0,"",B20/TrRail_act!B7*1000)</f>
        <v/>
      </c>
      <c r="C44" s="77" t="str">
        <f>IF(C20=0,"",C20/TrRail_act!C7*1000)</f>
        <v/>
      </c>
      <c r="D44" s="77" t="str">
        <f>IF(D20=0,"",D20/TrRail_act!D7*1000)</f>
        <v/>
      </c>
      <c r="E44" s="77" t="str">
        <f>IF(E20=0,"",E20/TrRail_act!E7*1000)</f>
        <v/>
      </c>
      <c r="F44" s="77" t="str">
        <f>IF(F20=0,"",F20/TrRail_act!F7*1000)</f>
        <v/>
      </c>
      <c r="G44" s="77" t="str">
        <f>IF(G20=0,"",G20/TrRail_act!G7*1000)</f>
        <v/>
      </c>
      <c r="H44" s="77" t="str">
        <f>IF(H20=0,"",H20/TrRail_act!H7*1000)</f>
        <v/>
      </c>
      <c r="I44" s="77" t="str">
        <f>IF(I20=0,"",I20/TrRail_act!I7*1000)</f>
        <v/>
      </c>
      <c r="J44" s="77" t="str">
        <f>IF(J20=0,"",J20/TrRail_act!J7*1000)</f>
        <v/>
      </c>
      <c r="K44" s="77" t="str">
        <f>IF(K20=0,"",K20/TrRail_act!K7*1000)</f>
        <v/>
      </c>
      <c r="L44" s="77" t="str">
        <f>IF(L20=0,"",L20/TrRail_act!L7*1000)</f>
        <v/>
      </c>
      <c r="M44" s="77" t="str">
        <f>IF(M20=0,"",M20/TrRail_act!M7*1000)</f>
        <v/>
      </c>
      <c r="N44" s="77" t="str">
        <f>IF(N20=0,"",N20/TrRail_act!N7*1000)</f>
        <v/>
      </c>
      <c r="O44" s="77" t="str">
        <f>IF(O20=0,"",O20/TrRail_act!O7*1000)</f>
        <v/>
      </c>
      <c r="P44" s="77" t="str">
        <f>IF(P20=0,"",P20/TrRail_act!P7*1000)</f>
        <v/>
      </c>
      <c r="Q44" s="77" t="str">
        <f>IF(Q20=0,"",Q20/TrRail_act!Q7*1000)</f>
        <v/>
      </c>
    </row>
    <row r="45" spans="1:17" ht="11.45" customHeight="1" x14ac:dyDescent="0.25">
      <c r="A45" s="62" t="s">
        <v>16</v>
      </c>
      <c r="B45" s="77" t="str">
        <f>IF(B21=0,"",B21/TrRail_act!B8*1000)</f>
        <v/>
      </c>
      <c r="C45" s="77" t="str">
        <f>IF(C21=0,"",C21/TrRail_act!C8*1000)</f>
        <v/>
      </c>
      <c r="D45" s="77" t="str">
        <f>IF(D21=0,"",D21/TrRail_act!D8*1000)</f>
        <v/>
      </c>
      <c r="E45" s="77" t="str">
        <f>IF(E21=0,"",E21/TrRail_act!E8*1000)</f>
        <v/>
      </c>
      <c r="F45" s="77" t="str">
        <f>IF(F21=0,"",F21/TrRail_act!F8*1000)</f>
        <v/>
      </c>
      <c r="G45" s="77" t="str">
        <f>IF(G21=0,"",G21/TrRail_act!G8*1000)</f>
        <v/>
      </c>
      <c r="H45" s="77" t="str">
        <f>IF(H21=0,"",H21/TrRail_act!H8*1000)</f>
        <v/>
      </c>
      <c r="I45" s="77" t="str">
        <f>IF(I21=0,"",I21/TrRail_act!I8*1000)</f>
        <v/>
      </c>
      <c r="J45" s="77" t="str">
        <f>IF(J21=0,"",J21/TrRail_act!J8*1000)</f>
        <v/>
      </c>
      <c r="K45" s="77" t="str">
        <f>IF(K21=0,"",K21/TrRail_act!K8*1000)</f>
        <v/>
      </c>
      <c r="L45" s="77" t="str">
        <f>IF(L21=0,"",L21/TrRail_act!L8*1000)</f>
        <v/>
      </c>
      <c r="M45" s="77" t="str">
        <f>IF(M21=0,"",M21/TrRail_act!M8*1000)</f>
        <v/>
      </c>
      <c r="N45" s="77" t="str">
        <f>IF(N21=0,"",N21/TrRail_act!N8*1000)</f>
        <v/>
      </c>
      <c r="O45" s="77" t="str">
        <f>IF(O21=0,"",O21/TrRail_act!O8*1000)</f>
        <v/>
      </c>
      <c r="P45" s="77" t="str">
        <f>IF(P21=0,"",P21/TrRail_act!P8*1000)</f>
        <v/>
      </c>
      <c r="Q45" s="77" t="str">
        <f>IF(Q21=0,"",Q21/TrRail_act!Q8*1000)</f>
        <v/>
      </c>
    </row>
    <row r="46" spans="1:17" ht="11.45" customHeight="1" x14ac:dyDescent="0.25">
      <c r="A46" s="118" t="s">
        <v>19</v>
      </c>
      <c r="B46" s="122" t="str">
        <f>IF(B22=0,"",B22/TrRail_act!B9*1000)</f>
        <v/>
      </c>
      <c r="C46" s="122" t="str">
        <f>IF(C22=0,"",C22/TrRail_act!C9*1000)</f>
        <v/>
      </c>
      <c r="D46" s="122" t="str">
        <f>IF(D22=0,"",D22/TrRail_act!D9*1000)</f>
        <v/>
      </c>
      <c r="E46" s="122" t="str">
        <f>IF(E22=0,"",E22/TrRail_act!E9*1000)</f>
        <v/>
      </c>
      <c r="F46" s="122" t="str">
        <f>IF(F22=0,"",F22/TrRail_act!F9*1000)</f>
        <v/>
      </c>
      <c r="G46" s="122" t="str">
        <f>IF(G22=0,"",G22/TrRail_act!G9*1000)</f>
        <v/>
      </c>
      <c r="H46" s="122" t="str">
        <f>IF(H22=0,"",H22/TrRail_act!H9*1000)</f>
        <v/>
      </c>
      <c r="I46" s="122" t="str">
        <f>IF(I22=0,"",I22/TrRail_act!I9*1000)</f>
        <v/>
      </c>
      <c r="J46" s="122" t="str">
        <f>IF(J22=0,"",J22/TrRail_act!J9*1000)</f>
        <v/>
      </c>
      <c r="K46" s="122" t="str">
        <f>IF(K22=0,"",K22/TrRail_act!K9*1000)</f>
        <v/>
      </c>
      <c r="L46" s="122" t="str">
        <f>IF(L22=0,"",L22/TrRail_act!L9*1000)</f>
        <v/>
      </c>
      <c r="M46" s="122" t="str">
        <f>IF(M22=0,"",M22/TrRail_act!M9*1000)</f>
        <v/>
      </c>
      <c r="N46" s="122" t="str">
        <f>IF(N22=0,"",N22/TrRail_act!N9*1000)</f>
        <v/>
      </c>
      <c r="O46" s="122" t="str">
        <f>IF(O22=0,"",O22/TrRail_act!O9*1000)</f>
        <v/>
      </c>
      <c r="P46" s="122" t="str">
        <f>IF(P22=0,"",P22/TrRail_act!P9*1000)</f>
        <v/>
      </c>
      <c r="Q46" s="122" t="str">
        <f>IF(Q22=0,"",Q22/TrRail_act!Q9*1000)</f>
        <v/>
      </c>
    </row>
    <row r="47" spans="1:17" ht="11.45" customHeight="1" x14ac:dyDescent="0.25">
      <c r="A47" s="25" t="s">
        <v>36</v>
      </c>
      <c r="B47" s="79" t="str">
        <f>IF(B23=0,"",B23/TrRail_act!B10*1000)</f>
        <v/>
      </c>
      <c r="C47" s="79" t="str">
        <f>IF(C23=0,"",C23/TrRail_act!C10*1000)</f>
        <v/>
      </c>
      <c r="D47" s="79" t="str">
        <f>IF(D23=0,"",D23/TrRail_act!D10*1000)</f>
        <v/>
      </c>
      <c r="E47" s="79" t="str">
        <f>IF(E23=0,"",E23/TrRail_act!E10*1000)</f>
        <v/>
      </c>
      <c r="F47" s="79" t="str">
        <f>IF(F23=0,"",F23/TrRail_act!F10*1000)</f>
        <v/>
      </c>
      <c r="G47" s="79" t="str">
        <f>IF(G23=0,"",G23/TrRail_act!G10*1000)</f>
        <v/>
      </c>
      <c r="H47" s="79" t="str">
        <f>IF(H23=0,"",H23/TrRail_act!H10*1000)</f>
        <v/>
      </c>
      <c r="I47" s="79" t="str">
        <f>IF(I23=0,"",I23/TrRail_act!I10*1000)</f>
        <v/>
      </c>
      <c r="J47" s="79" t="str">
        <f>IF(J23=0,"",J23/TrRail_act!J10*1000)</f>
        <v/>
      </c>
      <c r="K47" s="79" t="str">
        <f>IF(K23=0,"",K23/TrRail_act!K10*1000)</f>
        <v/>
      </c>
      <c r="L47" s="79" t="str">
        <f>IF(L23=0,"",L23/TrRail_act!L10*1000)</f>
        <v/>
      </c>
      <c r="M47" s="79" t="str">
        <f>IF(M23=0,"",M23/TrRail_act!M10*1000)</f>
        <v/>
      </c>
      <c r="N47" s="79" t="str">
        <f>IF(N23=0,"",N23/TrRail_act!N10*1000)</f>
        <v/>
      </c>
      <c r="O47" s="79" t="str">
        <f>IF(O23=0,"",O23/TrRail_act!O10*1000)</f>
        <v/>
      </c>
      <c r="P47" s="79" t="str">
        <f>IF(P23=0,"",P23/TrRail_act!P10*1000)</f>
        <v/>
      </c>
      <c r="Q47" s="79" t="str">
        <f>IF(Q23=0,"",Q23/TrRail_act!Q10*1000)</f>
        <v/>
      </c>
    </row>
    <row r="48" spans="1:17" ht="11.45" customHeight="1" x14ac:dyDescent="0.25">
      <c r="A48" s="116" t="s">
        <v>17</v>
      </c>
      <c r="B48" s="77" t="str">
        <f>IF(B24=0,"",B24/TrRail_act!B11*1000)</f>
        <v/>
      </c>
      <c r="C48" s="77" t="str">
        <f>IF(C24=0,"",C24/TrRail_act!C11*1000)</f>
        <v/>
      </c>
      <c r="D48" s="77" t="str">
        <f>IF(D24=0,"",D24/TrRail_act!D11*1000)</f>
        <v/>
      </c>
      <c r="E48" s="77" t="str">
        <f>IF(E24=0,"",E24/TrRail_act!E11*1000)</f>
        <v/>
      </c>
      <c r="F48" s="77" t="str">
        <f>IF(F24=0,"",F24/TrRail_act!F11*1000)</f>
        <v/>
      </c>
      <c r="G48" s="77" t="str">
        <f>IF(G24=0,"",G24/TrRail_act!G11*1000)</f>
        <v/>
      </c>
      <c r="H48" s="77" t="str">
        <f>IF(H24=0,"",H24/TrRail_act!H11*1000)</f>
        <v/>
      </c>
      <c r="I48" s="77" t="str">
        <f>IF(I24=0,"",I24/TrRail_act!I11*1000)</f>
        <v/>
      </c>
      <c r="J48" s="77" t="str">
        <f>IF(J24=0,"",J24/TrRail_act!J11*1000)</f>
        <v/>
      </c>
      <c r="K48" s="77" t="str">
        <f>IF(K24=0,"",K24/TrRail_act!K11*1000)</f>
        <v/>
      </c>
      <c r="L48" s="77" t="str">
        <f>IF(L24=0,"",L24/TrRail_act!L11*1000)</f>
        <v/>
      </c>
      <c r="M48" s="77" t="str">
        <f>IF(M24=0,"",M24/TrRail_act!M11*1000)</f>
        <v/>
      </c>
      <c r="N48" s="77" t="str">
        <f>IF(N24=0,"",N24/TrRail_act!N11*1000)</f>
        <v/>
      </c>
      <c r="O48" s="77" t="str">
        <f>IF(O24=0,"",O24/TrRail_act!O11*1000)</f>
        <v/>
      </c>
      <c r="P48" s="77" t="str">
        <f>IF(P24=0,"",P24/TrRail_act!P11*1000)</f>
        <v/>
      </c>
      <c r="Q48" s="77" t="str">
        <f>IF(Q24=0,"",Q24/TrRail_act!Q11*1000)</f>
        <v/>
      </c>
    </row>
    <row r="49" spans="1:17" ht="11.45" customHeight="1" x14ac:dyDescent="0.25">
      <c r="A49" s="93" t="s">
        <v>16</v>
      </c>
      <c r="B49" s="74" t="str">
        <f>IF(B25=0,"",B25/TrRail_act!B12*1000)</f>
        <v/>
      </c>
      <c r="C49" s="74" t="str">
        <f>IF(C25=0,"",C25/TrRail_act!C12*1000)</f>
        <v/>
      </c>
      <c r="D49" s="74" t="str">
        <f>IF(D25=0,"",D25/TrRail_act!D12*1000)</f>
        <v/>
      </c>
      <c r="E49" s="74" t="str">
        <f>IF(E25=0,"",E25/TrRail_act!E12*1000)</f>
        <v/>
      </c>
      <c r="F49" s="74" t="str">
        <f>IF(F25=0,"",F25/TrRail_act!F12*1000)</f>
        <v/>
      </c>
      <c r="G49" s="74" t="str">
        <f>IF(G25=0,"",G25/TrRail_act!G12*1000)</f>
        <v/>
      </c>
      <c r="H49" s="74" t="str">
        <f>IF(H25=0,"",H25/TrRail_act!H12*1000)</f>
        <v/>
      </c>
      <c r="I49" s="74" t="str">
        <f>IF(I25=0,"",I25/TrRail_act!I12*1000)</f>
        <v/>
      </c>
      <c r="J49" s="74" t="str">
        <f>IF(J25=0,"",J25/TrRail_act!J12*1000)</f>
        <v/>
      </c>
      <c r="K49" s="74" t="str">
        <f>IF(K25=0,"",K25/TrRail_act!K12*1000)</f>
        <v/>
      </c>
      <c r="L49" s="74" t="str">
        <f>IF(L25=0,"",L25/TrRail_act!L12*1000)</f>
        <v/>
      </c>
      <c r="M49" s="74" t="str">
        <f>IF(M25=0,"",M25/TrRail_act!M12*1000)</f>
        <v/>
      </c>
      <c r="N49" s="74" t="str">
        <f>IF(N25=0,"",N25/TrRail_act!N12*1000)</f>
        <v/>
      </c>
      <c r="O49" s="74" t="str">
        <f>IF(O25=0,"",O25/TrRail_act!O12*1000)</f>
        <v/>
      </c>
      <c r="P49" s="74" t="str">
        <f>IF(P25=0,"",P25/TrRail_act!P12*1000)</f>
        <v/>
      </c>
      <c r="Q49" s="74" t="str">
        <f>IF(Q25=0,"",Q25/TrRail_act!Q12*1000)</f>
        <v/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 t="str">
        <f>IF(B17=0,"",1000000*B17/TrRail_act!B37)</f>
        <v/>
      </c>
      <c r="C52" s="40" t="str">
        <f>IF(C17=0,"",1000000*C17/TrRail_act!C37)</f>
        <v/>
      </c>
      <c r="D52" s="40" t="str">
        <f>IF(D17=0,"",1000000*D17/TrRail_act!D37)</f>
        <v/>
      </c>
      <c r="E52" s="40" t="str">
        <f>IF(E17=0,"",1000000*E17/TrRail_act!E37)</f>
        <v/>
      </c>
      <c r="F52" s="40" t="str">
        <f>IF(F17=0,"",1000000*F17/TrRail_act!F37)</f>
        <v/>
      </c>
      <c r="G52" s="40" t="str">
        <f>IF(G17=0,"",1000000*G17/TrRail_act!G37)</f>
        <v/>
      </c>
      <c r="H52" s="40" t="str">
        <f>IF(H17=0,"",1000000*H17/TrRail_act!H37)</f>
        <v/>
      </c>
      <c r="I52" s="40" t="str">
        <f>IF(I17=0,"",1000000*I17/TrRail_act!I37)</f>
        <v/>
      </c>
      <c r="J52" s="40" t="str">
        <f>IF(J17=0,"",1000000*J17/TrRail_act!J37)</f>
        <v/>
      </c>
      <c r="K52" s="40" t="str">
        <f>IF(K17=0,"",1000000*K17/TrRail_act!K37)</f>
        <v/>
      </c>
      <c r="L52" s="40" t="str">
        <f>IF(L17=0,"",1000000*L17/TrRail_act!L37)</f>
        <v/>
      </c>
      <c r="M52" s="40" t="str">
        <f>IF(M17=0,"",1000000*M17/TrRail_act!M37)</f>
        <v/>
      </c>
      <c r="N52" s="40" t="str">
        <f>IF(N17=0,"",1000000*N17/TrRail_act!N37)</f>
        <v/>
      </c>
      <c r="O52" s="40" t="str">
        <f>IF(O17=0,"",1000000*O17/TrRail_act!O37)</f>
        <v/>
      </c>
      <c r="P52" s="40" t="str">
        <f>IF(P17=0,"",1000000*P17/TrRail_act!P37)</f>
        <v/>
      </c>
      <c r="Q52" s="40" t="str">
        <f>IF(Q17=0,"",1000000*Q17/TrRail_act!Q37)</f>
        <v/>
      </c>
    </row>
    <row r="53" spans="1:17" ht="11.45" customHeight="1" x14ac:dyDescent="0.25">
      <c r="A53" s="91" t="s">
        <v>21</v>
      </c>
      <c r="B53" s="121" t="str">
        <f>IF(B18=0,"",1000000*B18/TrRail_act!B38)</f>
        <v/>
      </c>
      <c r="C53" s="121" t="str">
        <f>IF(C18=0,"",1000000*C18/TrRail_act!C38)</f>
        <v/>
      </c>
      <c r="D53" s="121" t="str">
        <f>IF(D18=0,"",1000000*D18/TrRail_act!D38)</f>
        <v/>
      </c>
      <c r="E53" s="121" t="str">
        <f>IF(E18=0,"",1000000*E18/TrRail_act!E38)</f>
        <v/>
      </c>
      <c r="F53" s="121" t="str">
        <f>IF(F18=0,"",1000000*F18/TrRail_act!F38)</f>
        <v/>
      </c>
      <c r="G53" s="121" t="str">
        <f>IF(G18=0,"",1000000*G18/TrRail_act!G38)</f>
        <v/>
      </c>
      <c r="H53" s="121" t="str">
        <f>IF(H18=0,"",1000000*H18/TrRail_act!H38)</f>
        <v/>
      </c>
      <c r="I53" s="121" t="str">
        <f>IF(I18=0,"",1000000*I18/TrRail_act!I38)</f>
        <v/>
      </c>
      <c r="J53" s="121" t="str">
        <f>IF(J18=0,"",1000000*J18/TrRail_act!J38)</f>
        <v/>
      </c>
      <c r="K53" s="121" t="str">
        <f>IF(K18=0,"",1000000*K18/TrRail_act!K38)</f>
        <v/>
      </c>
      <c r="L53" s="121" t="str">
        <f>IF(L18=0,"",1000000*L18/TrRail_act!L38)</f>
        <v/>
      </c>
      <c r="M53" s="121" t="str">
        <f>IF(M18=0,"",1000000*M18/TrRail_act!M38)</f>
        <v/>
      </c>
      <c r="N53" s="121" t="str">
        <f>IF(N18=0,"",1000000*N18/TrRail_act!N38)</f>
        <v/>
      </c>
      <c r="O53" s="121" t="str">
        <f>IF(O18=0,"",1000000*O18/TrRail_act!O38)</f>
        <v/>
      </c>
      <c r="P53" s="121" t="str">
        <f>IF(P18=0,"",1000000*P18/TrRail_act!P38)</f>
        <v/>
      </c>
      <c r="Q53" s="121" t="str">
        <f>IF(Q18=0,"",1000000*Q18/TrRail_act!Q38)</f>
        <v/>
      </c>
    </row>
    <row r="54" spans="1:17" ht="11.45" customHeight="1" x14ac:dyDescent="0.25">
      <c r="A54" s="19" t="s">
        <v>20</v>
      </c>
      <c r="B54" s="38" t="str">
        <f>IF(B19=0,"",1000000*B19/TrRail_act!B39)</f>
        <v/>
      </c>
      <c r="C54" s="38" t="str">
        <f>IF(C19=0,"",1000000*C19/TrRail_act!C39)</f>
        <v/>
      </c>
      <c r="D54" s="38" t="str">
        <f>IF(D19=0,"",1000000*D19/TrRail_act!D39)</f>
        <v/>
      </c>
      <c r="E54" s="38" t="str">
        <f>IF(E19=0,"",1000000*E19/TrRail_act!E39)</f>
        <v/>
      </c>
      <c r="F54" s="38" t="str">
        <f>IF(F19=0,"",1000000*F19/TrRail_act!F39)</f>
        <v/>
      </c>
      <c r="G54" s="38" t="str">
        <f>IF(G19=0,"",1000000*G19/TrRail_act!G39)</f>
        <v/>
      </c>
      <c r="H54" s="38" t="str">
        <f>IF(H19=0,"",1000000*H19/TrRail_act!H39)</f>
        <v/>
      </c>
      <c r="I54" s="38" t="str">
        <f>IF(I19=0,"",1000000*I19/TrRail_act!I39)</f>
        <v/>
      </c>
      <c r="J54" s="38" t="str">
        <f>IF(J19=0,"",1000000*J19/TrRail_act!J39)</f>
        <v/>
      </c>
      <c r="K54" s="38" t="str">
        <f>IF(K19=0,"",1000000*K19/TrRail_act!K39)</f>
        <v/>
      </c>
      <c r="L54" s="38" t="str">
        <f>IF(L19=0,"",1000000*L19/TrRail_act!L39)</f>
        <v/>
      </c>
      <c r="M54" s="38" t="str">
        <f>IF(M19=0,"",1000000*M19/TrRail_act!M39)</f>
        <v/>
      </c>
      <c r="N54" s="38" t="str">
        <f>IF(N19=0,"",1000000*N19/TrRail_act!N39)</f>
        <v/>
      </c>
      <c r="O54" s="38" t="str">
        <f>IF(O19=0,"",1000000*O19/TrRail_act!O39)</f>
        <v/>
      </c>
      <c r="P54" s="38" t="str">
        <f>IF(P19=0,"",1000000*P19/TrRail_act!P39)</f>
        <v/>
      </c>
      <c r="Q54" s="38" t="str">
        <f>IF(Q19=0,"",1000000*Q19/TrRail_act!Q39)</f>
        <v/>
      </c>
    </row>
    <row r="55" spans="1:17" ht="11.45" customHeight="1" x14ac:dyDescent="0.25">
      <c r="A55" s="62" t="s">
        <v>17</v>
      </c>
      <c r="B55" s="42" t="str">
        <f>IF(B20=0,"",1000000*B20/TrRail_act!B40)</f>
        <v/>
      </c>
      <c r="C55" s="42" t="str">
        <f>IF(C20=0,"",1000000*C20/TrRail_act!C40)</f>
        <v/>
      </c>
      <c r="D55" s="42" t="str">
        <f>IF(D20=0,"",1000000*D20/TrRail_act!D40)</f>
        <v/>
      </c>
      <c r="E55" s="42" t="str">
        <f>IF(E20=0,"",1000000*E20/TrRail_act!E40)</f>
        <v/>
      </c>
      <c r="F55" s="42" t="str">
        <f>IF(F20=0,"",1000000*F20/TrRail_act!F40)</f>
        <v/>
      </c>
      <c r="G55" s="42" t="str">
        <f>IF(G20=0,"",1000000*G20/TrRail_act!G40)</f>
        <v/>
      </c>
      <c r="H55" s="42" t="str">
        <f>IF(H20=0,"",1000000*H20/TrRail_act!H40)</f>
        <v/>
      </c>
      <c r="I55" s="42" t="str">
        <f>IF(I20=0,"",1000000*I20/TrRail_act!I40)</f>
        <v/>
      </c>
      <c r="J55" s="42" t="str">
        <f>IF(J20=0,"",1000000*J20/TrRail_act!J40)</f>
        <v/>
      </c>
      <c r="K55" s="42" t="str">
        <f>IF(K20=0,"",1000000*K20/TrRail_act!K40)</f>
        <v/>
      </c>
      <c r="L55" s="42" t="str">
        <f>IF(L20=0,"",1000000*L20/TrRail_act!L40)</f>
        <v/>
      </c>
      <c r="M55" s="42" t="str">
        <f>IF(M20=0,"",1000000*M20/TrRail_act!M40)</f>
        <v/>
      </c>
      <c r="N55" s="42" t="str">
        <f>IF(N20=0,"",1000000*N20/TrRail_act!N40)</f>
        <v/>
      </c>
      <c r="O55" s="42" t="str">
        <f>IF(O20=0,"",1000000*O20/TrRail_act!O40)</f>
        <v/>
      </c>
      <c r="P55" s="42" t="str">
        <f>IF(P20=0,"",1000000*P20/TrRail_act!P40)</f>
        <v/>
      </c>
      <c r="Q55" s="42" t="str">
        <f>IF(Q20=0,"",1000000*Q20/TrRail_act!Q40)</f>
        <v/>
      </c>
    </row>
    <row r="56" spans="1:17" ht="11.45" customHeight="1" x14ac:dyDescent="0.25">
      <c r="A56" s="62" t="s">
        <v>16</v>
      </c>
      <c r="B56" s="42" t="str">
        <f>IF(B21=0,"",1000000*B21/TrRail_act!B41)</f>
        <v/>
      </c>
      <c r="C56" s="42" t="str">
        <f>IF(C21=0,"",1000000*C21/TrRail_act!C41)</f>
        <v/>
      </c>
      <c r="D56" s="42" t="str">
        <f>IF(D21=0,"",1000000*D21/TrRail_act!D41)</f>
        <v/>
      </c>
      <c r="E56" s="42" t="str">
        <f>IF(E21=0,"",1000000*E21/TrRail_act!E41)</f>
        <v/>
      </c>
      <c r="F56" s="42" t="str">
        <f>IF(F21=0,"",1000000*F21/TrRail_act!F41)</f>
        <v/>
      </c>
      <c r="G56" s="42" t="str">
        <f>IF(G21=0,"",1000000*G21/TrRail_act!G41)</f>
        <v/>
      </c>
      <c r="H56" s="42" t="str">
        <f>IF(H21=0,"",1000000*H21/TrRail_act!H41)</f>
        <v/>
      </c>
      <c r="I56" s="42" t="str">
        <f>IF(I21=0,"",1000000*I21/TrRail_act!I41)</f>
        <v/>
      </c>
      <c r="J56" s="42" t="str">
        <f>IF(J21=0,"",1000000*J21/TrRail_act!J41)</f>
        <v/>
      </c>
      <c r="K56" s="42" t="str">
        <f>IF(K21=0,"",1000000*K21/TrRail_act!K41)</f>
        <v/>
      </c>
      <c r="L56" s="42" t="str">
        <f>IF(L21=0,"",1000000*L21/TrRail_act!L41)</f>
        <v/>
      </c>
      <c r="M56" s="42" t="str">
        <f>IF(M21=0,"",1000000*M21/TrRail_act!M41)</f>
        <v/>
      </c>
      <c r="N56" s="42" t="str">
        <f>IF(N21=0,"",1000000*N21/TrRail_act!N41)</f>
        <v/>
      </c>
      <c r="O56" s="42" t="str">
        <f>IF(O21=0,"",1000000*O21/TrRail_act!O41)</f>
        <v/>
      </c>
      <c r="P56" s="42" t="str">
        <f>IF(P21=0,"",1000000*P21/TrRail_act!P41)</f>
        <v/>
      </c>
      <c r="Q56" s="42" t="str">
        <f>IF(Q21=0,"",1000000*Q21/TrRail_act!Q41)</f>
        <v/>
      </c>
    </row>
    <row r="57" spans="1:17" ht="11.45" customHeight="1" x14ac:dyDescent="0.25">
      <c r="A57" s="118" t="s">
        <v>19</v>
      </c>
      <c r="B57" s="120" t="str">
        <f>IF(B22=0,"",1000000*B22/TrRail_act!B42)</f>
        <v/>
      </c>
      <c r="C57" s="120" t="str">
        <f>IF(C22=0,"",1000000*C22/TrRail_act!C42)</f>
        <v/>
      </c>
      <c r="D57" s="120" t="str">
        <f>IF(D22=0,"",1000000*D22/TrRail_act!D42)</f>
        <v/>
      </c>
      <c r="E57" s="120" t="str">
        <f>IF(E22=0,"",1000000*E22/TrRail_act!E42)</f>
        <v/>
      </c>
      <c r="F57" s="120" t="str">
        <f>IF(F22=0,"",1000000*F22/TrRail_act!F42)</f>
        <v/>
      </c>
      <c r="G57" s="120" t="str">
        <f>IF(G22=0,"",1000000*G22/TrRail_act!G42)</f>
        <v/>
      </c>
      <c r="H57" s="120" t="str">
        <f>IF(H22=0,"",1000000*H22/TrRail_act!H42)</f>
        <v/>
      </c>
      <c r="I57" s="120" t="str">
        <f>IF(I22=0,"",1000000*I22/TrRail_act!I42)</f>
        <v/>
      </c>
      <c r="J57" s="120" t="str">
        <f>IF(J22=0,"",1000000*J22/TrRail_act!J42)</f>
        <v/>
      </c>
      <c r="K57" s="120" t="str">
        <f>IF(K22=0,"",1000000*K22/TrRail_act!K42)</f>
        <v/>
      </c>
      <c r="L57" s="120" t="str">
        <f>IF(L22=0,"",1000000*L22/TrRail_act!L42)</f>
        <v/>
      </c>
      <c r="M57" s="120" t="str">
        <f>IF(M22=0,"",1000000*M22/TrRail_act!M42)</f>
        <v/>
      </c>
      <c r="N57" s="120" t="str">
        <f>IF(N22=0,"",1000000*N22/TrRail_act!N42)</f>
        <v/>
      </c>
      <c r="O57" s="120" t="str">
        <f>IF(O22=0,"",1000000*O22/TrRail_act!O42)</f>
        <v/>
      </c>
      <c r="P57" s="120" t="str">
        <f>IF(P22=0,"",1000000*P22/TrRail_act!P42)</f>
        <v/>
      </c>
      <c r="Q57" s="120" t="str">
        <f>IF(Q22=0,"",1000000*Q22/TrRail_act!Q42)</f>
        <v/>
      </c>
    </row>
    <row r="58" spans="1:17" ht="11.45" customHeight="1" x14ac:dyDescent="0.25">
      <c r="A58" s="25" t="s">
        <v>18</v>
      </c>
      <c r="B58" s="40" t="str">
        <f>IF(B23=0,"",1000000*B23/TrRail_act!B43)</f>
        <v/>
      </c>
      <c r="C58" s="40" t="str">
        <f>IF(C23=0,"",1000000*C23/TrRail_act!C43)</f>
        <v/>
      </c>
      <c r="D58" s="40" t="str">
        <f>IF(D23=0,"",1000000*D23/TrRail_act!D43)</f>
        <v/>
      </c>
      <c r="E58" s="40" t="str">
        <f>IF(E23=0,"",1000000*E23/TrRail_act!E43)</f>
        <v/>
      </c>
      <c r="F58" s="40" t="str">
        <f>IF(F23=0,"",1000000*F23/TrRail_act!F43)</f>
        <v/>
      </c>
      <c r="G58" s="40" t="str">
        <f>IF(G23=0,"",1000000*G23/TrRail_act!G43)</f>
        <v/>
      </c>
      <c r="H58" s="40" t="str">
        <f>IF(H23=0,"",1000000*H23/TrRail_act!H43)</f>
        <v/>
      </c>
      <c r="I58" s="40" t="str">
        <f>IF(I23=0,"",1000000*I23/TrRail_act!I43)</f>
        <v/>
      </c>
      <c r="J58" s="40" t="str">
        <f>IF(J23=0,"",1000000*J23/TrRail_act!J43)</f>
        <v/>
      </c>
      <c r="K58" s="40" t="str">
        <f>IF(K23=0,"",1000000*K23/TrRail_act!K43)</f>
        <v/>
      </c>
      <c r="L58" s="40" t="str">
        <f>IF(L23=0,"",1000000*L23/TrRail_act!L43)</f>
        <v/>
      </c>
      <c r="M58" s="40" t="str">
        <f>IF(M23=0,"",1000000*M23/TrRail_act!M43)</f>
        <v/>
      </c>
      <c r="N58" s="40" t="str">
        <f>IF(N23=0,"",1000000*N23/TrRail_act!N43)</f>
        <v/>
      </c>
      <c r="O58" s="40" t="str">
        <f>IF(O23=0,"",1000000*O23/TrRail_act!O43)</f>
        <v/>
      </c>
      <c r="P58" s="40" t="str">
        <f>IF(P23=0,"",1000000*P23/TrRail_act!P43)</f>
        <v/>
      </c>
      <c r="Q58" s="40" t="str">
        <f>IF(Q23=0,"",1000000*Q23/TrRail_act!Q43)</f>
        <v/>
      </c>
    </row>
    <row r="59" spans="1:17" ht="11.45" customHeight="1" x14ac:dyDescent="0.25">
      <c r="A59" s="116" t="s">
        <v>17</v>
      </c>
      <c r="B59" s="42" t="str">
        <f>IF(B24=0,"",1000000*B24/TrRail_act!B44)</f>
        <v/>
      </c>
      <c r="C59" s="42" t="str">
        <f>IF(C24=0,"",1000000*C24/TrRail_act!C44)</f>
        <v/>
      </c>
      <c r="D59" s="42" t="str">
        <f>IF(D24=0,"",1000000*D24/TrRail_act!D44)</f>
        <v/>
      </c>
      <c r="E59" s="42" t="str">
        <f>IF(E24=0,"",1000000*E24/TrRail_act!E44)</f>
        <v/>
      </c>
      <c r="F59" s="42" t="str">
        <f>IF(F24=0,"",1000000*F24/TrRail_act!F44)</f>
        <v/>
      </c>
      <c r="G59" s="42" t="str">
        <f>IF(G24=0,"",1000000*G24/TrRail_act!G44)</f>
        <v/>
      </c>
      <c r="H59" s="42" t="str">
        <f>IF(H24=0,"",1000000*H24/TrRail_act!H44)</f>
        <v/>
      </c>
      <c r="I59" s="42" t="str">
        <f>IF(I24=0,"",1000000*I24/TrRail_act!I44)</f>
        <v/>
      </c>
      <c r="J59" s="42" t="str">
        <f>IF(J24=0,"",1000000*J24/TrRail_act!J44)</f>
        <v/>
      </c>
      <c r="K59" s="42" t="str">
        <f>IF(K24=0,"",1000000*K24/TrRail_act!K44)</f>
        <v/>
      </c>
      <c r="L59" s="42" t="str">
        <f>IF(L24=0,"",1000000*L24/TrRail_act!L44)</f>
        <v/>
      </c>
      <c r="M59" s="42" t="str">
        <f>IF(M24=0,"",1000000*M24/TrRail_act!M44)</f>
        <v/>
      </c>
      <c r="N59" s="42" t="str">
        <f>IF(N24=0,"",1000000*N24/TrRail_act!N44)</f>
        <v/>
      </c>
      <c r="O59" s="42" t="str">
        <f>IF(O24=0,"",1000000*O24/TrRail_act!O44)</f>
        <v/>
      </c>
      <c r="P59" s="42" t="str">
        <f>IF(P24=0,"",1000000*P24/TrRail_act!P44)</f>
        <v/>
      </c>
      <c r="Q59" s="42" t="str">
        <f>IF(Q24=0,"",1000000*Q24/TrRail_act!Q44)</f>
        <v/>
      </c>
    </row>
    <row r="60" spans="1:17" ht="11.45" customHeight="1" x14ac:dyDescent="0.25">
      <c r="A60" s="93" t="s">
        <v>16</v>
      </c>
      <c r="B60" s="36" t="str">
        <f>IF(B25=0,"",1000000*B25/TrRail_act!B45)</f>
        <v/>
      </c>
      <c r="C60" s="36" t="str">
        <f>IF(C25=0,"",1000000*C25/TrRail_act!C45)</f>
        <v/>
      </c>
      <c r="D60" s="36" t="str">
        <f>IF(D25=0,"",1000000*D25/TrRail_act!D45)</f>
        <v/>
      </c>
      <c r="E60" s="36" t="str">
        <f>IF(E25=0,"",1000000*E25/TrRail_act!E45)</f>
        <v/>
      </c>
      <c r="F60" s="36" t="str">
        <f>IF(F25=0,"",1000000*F25/TrRail_act!F45)</f>
        <v/>
      </c>
      <c r="G60" s="36" t="str">
        <f>IF(G25=0,"",1000000*G25/TrRail_act!G45)</f>
        <v/>
      </c>
      <c r="H60" s="36" t="str">
        <f>IF(H25=0,"",1000000*H25/TrRail_act!H45)</f>
        <v/>
      </c>
      <c r="I60" s="36" t="str">
        <f>IF(I25=0,"",1000000*I25/TrRail_act!I45)</f>
        <v/>
      </c>
      <c r="J60" s="36" t="str">
        <f>IF(J25=0,"",1000000*J25/TrRail_act!J45)</f>
        <v/>
      </c>
      <c r="K60" s="36" t="str">
        <f>IF(K25=0,"",1000000*K25/TrRail_act!K45)</f>
        <v/>
      </c>
      <c r="L60" s="36" t="str">
        <f>IF(L25=0,"",1000000*L25/TrRail_act!L45)</f>
        <v/>
      </c>
      <c r="M60" s="36" t="str">
        <f>IF(M25=0,"",1000000*M25/TrRail_act!M45)</f>
        <v/>
      </c>
      <c r="N60" s="36" t="str">
        <f>IF(N25=0,"",1000000*N25/TrRail_act!N45)</f>
        <v/>
      </c>
      <c r="O60" s="36" t="str">
        <f>IF(O25=0,"",1000000*O25/TrRail_act!O45)</f>
        <v/>
      </c>
      <c r="P60" s="36" t="str">
        <f>IF(P25=0,"",1000000*P25/TrRail_act!P45)</f>
        <v/>
      </c>
      <c r="Q60" s="36" t="str">
        <f>IF(Q25=0,"",1000000*Q25/TrRail_act!Q45)</f>
        <v/>
      </c>
    </row>
    <row r="62" spans="1:17" ht="11.45" customHeight="1" x14ac:dyDescent="0.25">
      <c r="A62" s="27" t="s">
        <v>41</v>
      </c>
      <c r="B62" s="33">
        <f t="shared" ref="B62:Q62" si="8">IF(B16=0,0,B16/B$16)</f>
        <v>0</v>
      </c>
      <c r="C62" s="33">
        <f t="shared" si="8"/>
        <v>0</v>
      </c>
      <c r="D62" s="33">
        <f t="shared" si="8"/>
        <v>0</v>
      </c>
      <c r="E62" s="33">
        <f t="shared" si="8"/>
        <v>0</v>
      </c>
      <c r="F62" s="33">
        <f t="shared" si="8"/>
        <v>0</v>
      </c>
      <c r="G62" s="33">
        <f t="shared" si="8"/>
        <v>0</v>
      </c>
      <c r="H62" s="33">
        <f t="shared" si="8"/>
        <v>0</v>
      </c>
      <c r="I62" s="33">
        <f t="shared" si="8"/>
        <v>0</v>
      </c>
      <c r="J62" s="33">
        <f t="shared" si="8"/>
        <v>0</v>
      </c>
      <c r="K62" s="33">
        <f t="shared" si="8"/>
        <v>0</v>
      </c>
      <c r="L62" s="33">
        <f t="shared" si="8"/>
        <v>0</v>
      </c>
      <c r="M62" s="33">
        <f t="shared" si="8"/>
        <v>0</v>
      </c>
      <c r="N62" s="33">
        <f t="shared" si="8"/>
        <v>0</v>
      </c>
      <c r="O62" s="33">
        <f t="shared" si="8"/>
        <v>0</v>
      </c>
      <c r="P62" s="33">
        <f t="shared" si="8"/>
        <v>0</v>
      </c>
      <c r="Q62" s="33">
        <f t="shared" si="8"/>
        <v>0</v>
      </c>
    </row>
    <row r="63" spans="1:17" ht="11.45" customHeight="1" x14ac:dyDescent="0.25">
      <c r="A63" s="25" t="s">
        <v>39</v>
      </c>
      <c r="B63" s="32">
        <f t="shared" ref="B63:Q63" si="9">IF(B17=0,0,B17/B$16)</f>
        <v>0</v>
      </c>
      <c r="C63" s="32">
        <f t="shared" si="9"/>
        <v>0</v>
      </c>
      <c r="D63" s="32">
        <f t="shared" si="9"/>
        <v>0</v>
      </c>
      <c r="E63" s="32">
        <f t="shared" si="9"/>
        <v>0</v>
      </c>
      <c r="F63" s="32">
        <f t="shared" si="9"/>
        <v>0</v>
      </c>
      <c r="G63" s="32">
        <f t="shared" si="9"/>
        <v>0</v>
      </c>
      <c r="H63" s="32">
        <f t="shared" si="9"/>
        <v>0</v>
      </c>
      <c r="I63" s="32">
        <f t="shared" si="9"/>
        <v>0</v>
      </c>
      <c r="J63" s="32">
        <f t="shared" si="9"/>
        <v>0</v>
      </c>
      <c r="K63" s="32">
        <f t="shared" si="9"/>
        <v>0</v>
      </c>
      <c r="L63" s="32">
        <f t="shared" si="9"/>
        <v>0</v>
      </c>
      <c r="M63" s="32">
        <f t="shared" si="9"/>
        <v>0</v>
      </c>
      <c r="N63" s="32">
        <f t="shared" si="9"/>
        <v>0</v>
      </c>
      <c r="O63" s="32">
        <f t="shared" si="9"/>
        <v>0</v>
      </c>
      <c r="P63" s="32">
        <f t="shared" si="9"/>
        <v>0</v>
      </c>
      <c r="Q63" s="32">
        <f t="shared" si="9"/>
        <v>0</v>
      </c>
    </row>
    <row r="64" spans="1:17" ht="11.45" customHeight="1" x14ac:dyDescent="0.25">
      <c r="A64" s="91" t="s">
        <v>21</v>
      </c>
      <c r="B64" s="119">
        <f t="shared" ref="B64:Q64" si="10">IF(B18=0,0,B18/B$16)</f>
        <v>0</v>
      </c>
      <c r="C64" s="119">
        <f t="shared" si="10"/>
        <v>0</v>
      </c>
      <c r="D64" s="119">
        <f t="shared" si="10"/>
        <v>0</v>
      </c>
      <c r="E64" s="119">
        <f t="shared" si="10"/>
        <v>0</v>
      </c>
      <c r="F64" s="119">
        <f t="shared" si="10"/>
        <v>0</v>
      </c>
      <c r="G64" s="119">
        <f t="shared" si="10"/>
        <v>0</v>
      </c>
      <c r="H64" s="119">
        <f t="shared" si="10"/>
        <v>0</v>
      </c>
      <c r="I64" s="119">
        <f t="shared" si="10"/>
        <v>0</v>
      </c>
      <c r="J64" s="119">
        <f t="shared" si="10"/>
        <v>0</v>
      </c>
      <c r="K64" s="119">
        <f t="shared" si="10"/>
        <v>0</v>
      </c>
      <c r="L64" s="119">
        <f t="shared" si="10"/>
        <v>0</v>
      </c>
      <c r="M64" s="119">
        <f t="shared" si="10"/>
        <v>0</v>
      </c>
      <c r="N64" s="119">
        <f t="shared" si="10"/>
        <v>0</v>
      </c>
      <c r="O64" s="119">
        <f t="shared" si="10"/>
        <v>0</v>
      </c>
      <c r="P64" s="119">
        <f t="shared" si="10"/>
        <v>0</v>
      </c>
      <c r="Q64" s="119">
        <f t="shared" si="10"/>
        <v>0</v>
      </c>
    </row>
    <row r="65" spans="1:17" ht="11.45" customHeight="1" x14ac:dyDescent="0.25">
      <c r="A65" s="19" t="s">
        <v>20</v>
      </c>
      <c r="B65" s="30">
        <f t="shared" ref="B65:Q65" si="11">IF(B19=0,0,B19/B$16)</f>
        <v>0</v>
      </c>
      <c r="C65" s="30">
        <f t="shared" si="11"/>
        <v>0</v>
      </c>
      <c r="D65" s="30">
        <f t="shared" si="11"/>
        <v>0</v>
      </c>
      <c r="E65" s="30">
        <f t="shared" si="11"/>
        <v>0</v>
      </c>
      <c r="F65" s="30">
        <f t="shared" si="11"/>
        <v>0</v>
      </c>
      <c r="G65" s="30">
        <f t="shared" si="11"/>
        <v>0</v>
      </c>
      <c r="H65" s="30">
        <f t="shared" si="11"/>
        <v>0</v>
      </c>
      <c r="I65" s="30">
        <f t="shared" si="11"/>
        <v>0</v>
      </c>
      <c r="J65" s="30">
        <f t="shared" si="11"/>
        <v>0</v>
      </c>
      <c r="K65" s="30">
        <f t="shared" si="11"/>
        <v>0</v>
      </c>
      <c r="L65" s="30">
        <f t="shared" si="11"/>
        <v>0</v>
      </c>
      <c r="M65" s="30">
        <f t="shared" si="11"/>
        <v>0</v>
      </c>
      <c r="N65" s="30">
        <f t="shared" si="11"/>
        <v>0</v>
      </c>
      <c r="O65" s="30">
        <f t="shared" si="11"/>
        <v>0</v>
      </c>
      <c r="P65" s="30">
        <f t="shared" si="11"/>
        <v>0</v>
      </c>
      <c r="Q65" s="30">
        <f t="shared" si="11"/>
        <v>0</v>
      </c>
    </row>
    <row r="66" spans="1:17" ht="11.45" customHeight="1" x14ac:dyDescent="0.25">
      <c r="A66" s="62" t="s">
        <v>17</v>
      </c>
      <c r="B66" s="115">
        <f t="shared" ref="B66:Q66" si="12">IF(B20=0,0,B20/B$16)</f>
        <v>0</v>
      </c>
      <c r="C66" s="115">
        <f t="shared" si="12"/>
        <v>0</v>
      </c>
      <c r="D66" s="115">
        <f t="shared" si="12"/>
        <v>0</v>
      </c>
      <c r="E66" s="115">
        <f t="shared" si="12"/>
        <v>0</v>
      </c>
      <c r="F66" s="115">
        <f t="shared" si="12"/>
        <v>0</v>
      </c>
      <c r="G66" s="115">
        <f t="shared" si="12"/>
        <v>0</v>
      </c>
      <c r="H66" s="115">
        <f t="shared" si="12"/>
        <v>0</v>
      </c>
      <c r="I66" s="115">
        <f t="shared" si="12"/>
        <v>0</v>
      </c>
      <c r="J66" s="115">
        <f t="shared" si="12"/>
        <v>0</v>
      </c>
      <c r="K66" s="115">
        <f t="shared" si="12"/>
        <v>0</v>
      </c>
      <c r="L66" s="115">
        <f t="shared" si="12"/>
        <v>0</v>
      </c>
      <c r="M66" s="115">
        <f t="shared" si="12"/>
        <v>0</v>
      </c>
      <c r="N66" s="115">
        <f t="shared" si="12"/>
        <v>0</v>
      </c>
      <c r="O66" s="115">
        <f t="shared" si="12"/>
        <v>0</v>
      </c>
      <c r="P66" s="115">
        <f t="shared" si="12"/>
        <v>0</v>
      </c>
      <c r="Q66" s="115">
        <f t="shared" si="12"/>
        <v>0</v>
      </c>
    </row>
    <row r="67" spans="1:17" ht="11.45" customHeight="1" x14ac:dyDescent="0.25">
      <c r="A67" s="62" t="s">
        <v>16</v>
      </c>
      <c r="B67" s="115">
        <f t="shared" ref="B67:Q67" si="13">IF(B21=0,0,B21/B$16)</f>
        <v>0</v>
      </c>
      <c r="C67" s="115">
        <f t="shared" si="13"/>
        <v>0</v>
      </c>
      <c r="D67" s="115">
        <f t="shared" si="13"/>
        <v>0</v>
      </c>
      <c r="E67" s="115">
        <f t="shared" si="13"/>
        <v>0</v>
      </c>
      <c r="F67" s="115">
        <f t="shared" si="13"/>
        <v>0</v>
      </c>
      <c r="G67" s="115">
        <f t="shared" si="13"/>
        <v>0</v>
      </c>
      <c r="H67" s="115">
        <f t="shared" si="13"/>
        <v>0</v>
      </c>
      <c r="I67" s="115">
        <f t="shared" si="13"/>
        <v>0</v>
      </c>
      <c r="J67" s="115">
        <f t="shared" si="13"/>
        <v>0</v>
      </c>
      <c r="K67" s="115">
        <f t="shared" si="13"/>
        <v>0</v>
      </c>
      <c r="L67" s="115">
        <f t="shared" si="13"/>
        <v>0</v>
      </c>
      <c r="M67" s="115">
        <f t="shared" si="13"/>
        <v>0</v>
      </c>
      <c r="N67" s="115">
        <f t="shared" si="13"/>
        <v>0</v>
      </c>
      <c r="O67" s="115">
        <f t="shared" si="13"/>
        <v>0</v>
      </c>
      <c r="P67" s="115">
        <f t="shared" si="13"/>
        <v>0</v>
      </c>
      <c r="Q67" s="115">
        <f t="shared" si="13"/>
        <v>0</v>
      </c>
    </row>
    <row r="68" spans="1:17" ht="11.45" customHeight="1" x14ac:dyDescent="0.25">
      <c r="A68" s="118" t="s">
        <v>19</v>
      </c>
      <c r="B68" s="117">
        <f t="shared" ref="B68:Q68" si="14">IF(B22=0,0,B22/B$16)</f>
        <v>0</v>
      </c>
      <c r="C68" s="117">
        <f t="shared" si="14"/>
        <v>0</v>
      </c>
      <c r="D68" s="117">
        <f t="shared" si="14"/>
        <v>0</v>
      </c>
      <c r="E68" s="117">
        <f t="shared" si="14"/>
        <v>0</v>
      </c>
      <c r="F68" s="117">
        <f t="shared" si="14"/>
        <v>0</v>
      </c>
      <c r="G68" s="117">
        <f t="shared" si="14"/>
        <v>0</v>
      </c>
      <c r="H68" s="117">
        <f t="shared" si="14"/>
        <v>0</v>
      </c>
      <c r="I68" s="117">
        <f t="shared" si="14"/>
        <v>0</v>
      </c>
      <c r="J68" s="117">
        <f t="shared" si="14"/>
        <v>0</v>
      </c>
      <c r="K68" s="117">
        <f t="shared" si="14"/>
        <v>0</v>
      </c>
      <c r="L68" s="117">
        <f t="shared" si="14"/>
        <v>0</v>
      </c>
      <c r="M68" s="117">
        <f t="shared" si="14"/>
        <v>0</v>
      </c>
      <c r="N68" s="117">
        <f t="shared" si="14"/>
        <v>0</v>
      </c>
      <c r="O68" s="117">
        <f t="shared" si="14"/>
        <v>0</v>
      </c>
      <c r="P68" s="117">
        <f t="shared" si="14"/>
        <v>0</v>
      </c>
      <c r="Q68" s="117">
        <f t="shared" si="14"/>
        <v>0</v>
      </c>
    </row>
    <row r="69" spans="1:17" ht="11.45" customHeight="1" x14ac:dyDescent="0.25">
      <c r="A69" s="25" t="s">
        <v>18</v>
      </c>
      <c r="B69" s="32">
        <f t="shared" ref="B69:Q69" si="15">IF(B23=0,0,B23/B$16)</f>
        <v>0</v>
      </c>
      <c r="C69" s="32">
        <f t="shared" si="15"/>
        <v>0</v>
      </c>
      <c r="D69" s="32">
        <f t="shared" si="15"/>
        <v>0</v>
      </c>
      <c r="E69" s="32">
        <f t="shared" si="15"/>
        <v>0</v>
      </c>
      <c r="F69" s="32">
        <f t="shared" si="15"/>
        <v>0</v>
      </c>
      <c r="G69" s="32">
        <f t="shared" si="15"/>
        <v>0</v>
      </c>
      <c r="H69" s="32">
        <f t="shared" si="15"/>
        <v>0</v>
      </c>
      <c r="I69" s="32">
        <f t="shared" si="15"/>
        <v>0</v>
      </c>
      <c r="J69" s="32">
        <f t="shared" si="15"/>
        <v>0</v>
      </c>
      <c r="K69" s="32">
        <f t="shared" si="15"/>
        <v>0</v>
      </c>
      <c r="L69" s="32">
        <f t="shared" si="15"/>
        <v>0</v>
      </c>
      <c r="M69" s="32">
        <f t="shared" si="15"/>
        <v>0</v>
      </c>
      <c r="N69" s="32">
        <f t="shared" si="15"/>
        <v>0</v>
      </c>
      <c r="O69" s="32">
        <f t="shared" si="15"/>
        <v>0</v>
      </c>
      <c r="P69" s="32">
        <f t="shared" si="15"/>
        <v>0</v>
      </c>
      <c r="Q69" s="32">
        <f t="shared" si="15"/>
        <v>0</v>
      </c>
    </row>
    <row r="70" spans="1:17" ht="11.45" customHeight="1" x14ac:dyDescent="0.25">
      <c r="A70" s="116" t="s">
        <v>17</v>
      </c>
      <c r="B70" s="115">
        <f t="shared" ref="B70:Q70" si="16">IF(B24=0,0,B24/B$16)</f>
        <v>0</v>
      </c>
      <c r="C70" s="115">
        <f t="shared" si="16"/>
        <v>0</v>
      </c>
      <c r="D70" s="115">
        <f t="shared" si="16"/>
        <v>0</v>
      </c>
      <c r="E70" s="115">
        <f t="shared" si="16"/>
        <v>0</v>
      </c>
      <c r="F70" s="115">
        <f t="shared" si="16"/>
        <v>0</v>
      </c>
      <c r="G70" s="115">
        <f t="shared" si="16"/>
        <v>0</v>
      </c>
      <c r="H70" s="115">
        <f t="shared" si="16"/>
        <v>0</v>
      </c>
      <c r="I70" s="115">
        <f t="shared" si="16"/>
        <v>0</v>
      </c>
      <c r="J70" s="115">
        <f t="shared" si="16"/>
        <v>0</v>
      </c>
      <c r="K70" s="115">
        <f t="shared" si="16"/>
        <v>0</v>
      </c>
      <c r="L70" s="115">
        <f t="shared" si="16"/>
        <v>0</v>
      </c>
      <c r="M70" s="115">
        <f t="shared" si="16"/>
        <v>0</v>
      </c>
      <c r="N70" s="115">
        <f t="shared" si="16"/>
        <v>0</v>
      </c>
      <c r="O70" s="115">
        <f t="shared" si="16"/>
        <v>0</v>
      </c>
      <c r="P70" s="115">
        <f t="shared" si="16"/>
        <v>0</v>
      </c>
      <c r="Q70" s="115">
        <f t="shared" si="16"/>
        <v>0</v>
      </c>
    </row>
    <row r="71" spans="1:17" ht="11.45" customHeight="1" x14ac:dyDescent="0.25">
      <c r="A71" s="93" t="s">
        <v>16</v>
      </c>
      <c r="B71" s="28">
        <f t="shared" ref="B71:Q71" si="17">IF(B25=0,0,B25/B$16)</f>
        <v>0</v>
      </c>
      <c r="C71" s="28">
        <f t="shared" si="17"/>
        <v>0</v>
      </c>
      <c r="D71" s="28">
        <f t="shared" si="17"/>
        <v>0</v>
      </c>
      <c r="E71" s="28">
        <f t="shared" si="17"/>
        <v>0</v>
      </c>
      <c r="F71" s="28">
        <f t="shared" si="17"/>
        <v>0</v>
      </c>
      <c r="G71" s="28">
        <f t="shared" si="17"/>
        <v>0</v>
      </c>
      <c r="H71" s="28">
        <f t="shared" si="17"/>
        <v>0</v>
      </c>
      <c r="I71" s="28">
        <f t="shared" si="17"/>
        <v>0</v>
      </c>
      <c r="J71" s="28">
        <f t="shared" si="17"/>
        <v>0</v>
      </c>
      <c r="K71" s="28">
        <f t="shared" si="17"/>
        <v>0</v>
      </c>
      <c r="L71" s="28">
        <f t="shared" si="17"/>
        <v>0</v>
      </c>
      <c r="M71" s="28">
        <f t="shared" si="17"/>
        <v>0</v>
      </c>
      <c r="N71" s="28">
        <f t="shared" si="17"/>
        <v>0</v>
      </c>
      <c r="O71" s="28">
        <f t="shared" si="17"/>
        <v>0</v>
      </c>
      <c r="P71" s="28">
        <f t="shared" si="17"/>
        <v>0</v>
      </c>
      <c r="Q71" s="28">
        <f t="shared" si="17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2018-07-16T15:36:22Z</dcterms:created>
  <dcterms:modified xsi:type="dcterms:W3CDTF">2018-07-16T15:36:22Z</dcterms:modified>
</cp:coreProperties>
</file>