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L52" i="10"/>
  <c r="Q52" i="10"/>
  <c r="P52" i="10"/>
  <c r="O52" i="10"/>
  <c r="N52" i="10"/>
  <c r="M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G107" i="8"/>
  <c r="F107" i="8"/>
  <c r="H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G101" i="8"/>
  <c r="F101" i="8"/>
  <c r="H101" i="8"/>
  <c r="H100" i="8" s="1"/>
  <c r="E101" i="8"/>
  <c r="E100" i="8" s="1"/>
  <c r="D101" i="8"/>
  <c r="D100" i="8" s="1"/>
  <c r="C101" i="8"/>
  <c r="C100" i="8" s="1"/>
  <c r="B101" i="8"/>
  <c r="P94" i="8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Q204" i="8" s="1"/>
  <c r="O94" i="8"/>
  <c r="O177" i="8" s="1"/>
  <c r="N94" i="8"/>
  <c r="N204" i="8" s="1"/>
  <c r="H87" i="8"/>
  <c r="Q87" i="8"/>
  <c r="Q85" i="8" s="1"/>
  <c r="O87" i="8"/>
  <c r="O85" i="8" s="1"/>
  <c r="N87" i="8"/>
  <c r="N85" i="8" s="1"/>
  <c r="E87" i="8"/>
  <c r="D87" i="8"/>
  <c r="C87" i="8"/>
  <c r="B87" i="8"/>
  <c r="P87" i="8"/>
  <c r="M87" i="8"/>
  <c r="M85" i="8" s="1"/>
  <c r="L87" i="8"/>
  <c r="K87" i="8"/>
  <c r="K85" i="8" s="1"/>
  <c r="J87" i="8"/>
  <c r="I87" i="8"/>
  <c r="I197" i="8" s="1"/>
  <c r="G87" i="8"/>
  <c r="F87" i="8"/>
  <c r="F197" i="8" s="1"/>
  <c r="L85" i="8"/>
  <c r="J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I189" i="8"/>
  <c r="E189" i="8"/>
  <c r="P24" i="8"/>
  <c r="E81" i="9"/>
  <c r="C188" i="8"/>
  <c r="Q187" i="8"/>
  <c r="O23" i="8"/>
  <c r="L80" i="9"/>
  <c r="K23" i="8"/>
  <c r="N22" i="8"/>
  <c r="K79" i="9"/>
  <c r="J22" i="8"/>
  <c r="J213" i="8" s="1"/>
  <c r="E185" i="8"/>
  <c r="C185" i="8"/>
  <c r="M18" i="8"/>
  <c r="J18" i="8"/>
  <c r="P17" i="8"/>
  <c r="I17" i="8"/>
  <c r="K180" i="8"/>
  <c r="J180" i="8"/>
  <c r="I180" i="8"/>
  <c r="H16" i="8"/>
  <c r="E180" i="8"/>
  <c r="P15" i="8"/>
  <c r="I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E218" i="8"/>
  <c r="C164" i="8"/>
  <c r="P163" i="8"/>
  <c r="D163" i="8"/>
  <c r="M19" i="8"/>
  <c r="I19" i="8"/>
  <c r="G11" i="8"/>
  <c r="G202" i="8" s="1"/>
  <c r="M197" i="8"/>
  <c r="J197" i="8"/>
  <c r="Q196" i="8"/>
  <c r="O196" i="8"/>
  <c r="M196" i="8"/>
  <c r="K196" i="8"/>
  <c r="G196" i="8"/>
  <c r="C196" i="8"/>
  <c r="I85" i="8" l="1"/>
  <c r="E85" i="8"/>
  <c r="Q100" i="8"/>
  <c r="Q84" i="8" s="1"/>
  <c r="B100" i="8"/>
  <c r="F100" i="8"/>
  <c r="I100" i="8"/>
  <c r="I84" i="8" s="1"/>
  <c r="J100" i="8"/>
  <c r="J84" i="8" s="1"/>
  <c r="G100" i="8"/>
  <c r="C85" i="8"/>
  <c r="C84" i="8" s="1"/>
  <c r="K100" i="8"/>
  <c r="K84" i="8" s="1"/>
  <c r="B85" i="8"/>
  <c r="B84" i="8" s="1"/>
  <c r="L100" i="8"/>
  <c r="L84" i="8" s="1"/>
  <c r="D85" i="8"/>
  <c r="D84" i="8" s="1"/>
  <c r="M100" i="8"/>
  <c r="M84" i="8" s="1"/>
  <c r="P85" i="8"/>
  <c r="F85" i="8"/>
  <c r="F84" i="8" s="1"/>
  <c r="N100" i="8"/>
  <c r="N84" i="8" s="1"/>
  <c r="E84" i="8"/>
  <c r="G85" i="8"/>
  <c r="G84" i="8" s="1"/>
  <c r="O100" i="8"/>
  <c r="O84" i="8" s="1"/>
  <c r="H85" i="8"/>
  <c r="H84" i="8" s="1"/>
  <c r="P100" i="8"/>
  <c r="M204" i="8"/>
  <c r="M218" i="8"/>
  <c r="J62" i="9"/>
  <c r="K177" i="8"/>
  <c r="F179" i="8"/>
  <c r="O180" i="8"/>
  <c r="O204" i="8"/>
  <c r="I217" i="8"/>
  <c r="G188" i="8"/>
  <c r="B82" i="11"/>
  <c r="H179" i="8"/>
  <c r="N197" i="8"/>
  <c r="G176" i="8"/>
  <c r="M209" i="8"/>
  <c r="M191" i="8"/>
  <c r="E196" i="8"/>
  <c r="M179" i="8"/>
  <c r="E178" i="8"/>
  <c r="O198" i="8"/>
  <c r="E187" i="8"/>
  <c r="P215" i="8"/>
  <c r="K203" i="8"/>
  <c r="Q217" i="8"/>
  <c r="E184" i="8"/>
  <c r="C170" i="8"/>
  <c r="N179" i="8"/>
  <c r="E204" i="8"/>
  <c r="N219" i="8"/>
  <c r="I170" i="8"/>
  <c r="O176" i="8"/>
  <c r="I178" i="8"/>
  <c r="C180" i="8"/>
  <c r="E80" i="8"/>
  <c r="Q174" i="8"/>
  <c r="F204" i="8"/>
  <c r="Q197" i="8"/>
  <c r="D80" i="9"/>
  <c r="E170" i="8"/>
  <c r="C204" i="8"/>
  <c r="G204" i="8"/>
  <c r="N211" i="8"/>
  <c r="G164" i="8"/>
  <c r="B165" i="8"/>
  <c r="E172" i="8"/>
  <c r="Q203" i="8"/>
  <c r="K214" i="8"/>
  <c r="G80" i="8"/>
  <c r="D12" i="8"/>
  <c r="D203" i="8" s="1"/>
  <c r="G71" i="9"/>
  <c r="I184" i="8"/>
  <c r="C79" i="9"/>
  <c r="P206" i="8"/>
  <c r="O157" i="8"/>
  <c r="I204" i="8"/>
  <c r="I218" i="8"/>
  <c r="M170" i="8"/>
  <c r="G172" i="8"/>
  <c r="I80" i="8"/>
  <c r="I73" i="8" s="1"/>
  <c r="Q191" i="8"/>
  <c r="C169" i="8"/>
  <c r="J204" i="8"/>
  <c r="Q19" i="8"/>
  <c r="Q210" i="8" s="1"/>
  <c r="I196" i="8"/>
  <c r="J211" i="8"/>
  <c r="J173" i="8"/>
  <c r="K204" i="8"/>
  <c r="L24" i="8"/>
  <c r="L215" i="8" s="1"/>
  <c r="O170" i="8"/>
  <c r="I172" i="8"/>
  <c r="C174" i="8"/>
  <c r="O71" i="9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N43" i="9"/>
  <c r="N77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I58" i="8" s="1"/>
  <c r="M67" i="8"/>
  <c r="M58" i="8" s="1"/>
  <c r="Q67" i="8"/>
  <c r="C74" i="8"/>
  <c r="G74" i="8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J77" i="9"/>
  <c r="N42" i="9"/>
  <c r="N76" i="9" s="1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4" i="10" s="1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I4" i="9" s="1"/>
  <c r="M5" i="9"/>
  <c r="M4" i="9" s="1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H75" i="11" s="1"/>
  <c r="L76" i="11"/>
  <c r="L75" i="11" s="1"/>
  <c r="P76" i="11"/>
  <c r="P75" i="11" s="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K76" i="11"/>
  <c r="K75" i="11" s="1"/>
  <c r="O76" i="11"/>
  <c r="O75" i="11" s="1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Q4" i="10" l="1"/>
  <c r="I210" i="8"/>
  <c r="Q58" i="8"/>
  <c r="I183" i="8"/>
  <c r="O4" i="9"/>
  <c r="I42" i="9"/>
  <c r="H57" i="8"/>
  <c r="G75" i="11"/>
  <c r="K4" i="10"/>
  <c r="B75" i="11"/>
  <c r="G58" i="8"/>
  <c r="G57" i="8" s="1"/>
  <c r="N75" i="11"/>
  <c r="L60" i="11"/>
  <c r="O60" i="11"/>
  <c r="K60" i="11"/>
  <c r="K59" i="11" s="1"/>
  <c r="E60" i="11"/>
  <c r="G60" i="11"/>
  <c r="G59" i="11" s="1"/>
  <c r="O4" i="10"/>
  <c r="P33" i="10"/>
  <c r="H4" i="10"/>
  <c r="K33" i="10"/>
  <c r="H33" i="10"/>
  <c r="O33" i="10"/>
  <c r="G4" i="10"/>
  <c r="N4" i="10"/>
  <c r="J4" i="10"/>
  <c r="N4" i="9"/>
  <c r="J4" i="9"/>
  <c r="F4" i="9"/>
  <c r="K4" i="9"/>
  <c r="C4" i="9"/>
  <c r="C47" i="10" s="1"/>
  <c r="P183" i="8"/>
  <c r="P84" i="8"/>
  <c r="O58" i="8"/>
  <c r="Q112" i="8"/>
  <c r="K58" i="8"/>
  <c r="K73" i="8"/>
  <c r="K57" i="8" s="1"/>
  <c r="G73" i="8"/>
  <c r="C73" i="8"/>
  <c r="C57" i="8" s="1"/>
  <c r="P58" i="8"/>
  <c r="D58" i="8"/>
  <c r="D57" i="8" s="1"/>
  <c r="M210" i="8"/>
  <c r="N73" i="8"/>
  <c r="Q156" i="8"/>
  <c r="M75" i="11"/>
  <c r="J73" i="8"/>
  <c r="O183" i="8"/>
  <c r="F73" i="8"/>
  <c r="G156" i="8"/>
  <c r="C127" i="8"/>
  <c r="C46" i="11" s="1"/>
  <c r="Q47" i="10"/>
  <c r="O59" i="11"/>
  <c r="C75" i="11"/>
  <c r="E73" i="8"/>
  <c r="K183" i="8"/>
  <c r="P73" i="8"/>
  <c r="M183" i="8"/>
  <c r="N183" i="8"/>
  <c r="Q75" i="11"/>
  <c r="Q60" i="11"/>
  <c r="J183" i="8"/>
  <c r="M60" i="11"/>
  <c r="F183" i="8"/>
  <c r="F75" i="11"/>
  <c r="I60" i="11"/>
  <c r="J60" i="11"/>
  <c r="J59" i="11" s="1"/>
  <c r="C112" i="8"/>
  <c r="C33" i="10"/>
  <c r="J127" i="8"/>
  <c r="J46" i="11" s="1"/>
  <c r="E75" i="11"/>
  <c r="E59" i="11" s="1"/>
  <c r="D75" i="11"/>
  <c r="E58" i="8"/>
  <c r="E57" i="8" s="1"/>
  <c r="C60" i="11"/>
  <c r="F42" i="9"/>
  <c r="F76" i="9" s="1"/>
  <c r="J47" i="10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L59" i="11"/>
  <c r="M42" i="9"/>
  <c r="M76" i="9" s="1"/>
  <c r="H59" i="11"/>
  <c r="F60" i="11"/>
  <c r="F59" i="11" s="1"/>
  <c r="K47" i="10"/>
  <c r="B4" i="10"/>
  <c r="B47" i="10" s="1"/>
  <c r="L33" i="10"/>
  <c r="J58" i="8"/>
  <c r="F127" i="8"/>
  <c r="F46" i="11" s="1"/>
  <c r="O42" i="9"/>
  <c r="O76" i="9" s="1"/>
  <c r="O47" i="10"/>
  <c r="M156" i="8"/>
  <c r="M4" i="10"/>
  <c r="M47" i="10" s="1"/>
  <c r="I75" i="11"/>
  <c r="D60" i="11"/>
  <c r="E4" i="10"/>
  <c r="G4" i="9"/>
  <c r="G47" i="10" s="1"/>
  <c r="F4" i="10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M57" i="8"/>
  <c r="I57" i="8"/>
  <c r="J57" i="8" l="1"/>
  <c r="N47" i="10"/>
  <c r="E47" i="10"/>
  <c r="C111" i="8"/>
  <c r="F47" i="10"/>
  <c r="I59" i="11"/>
  <c r="J111" i="8"/>
  <c r="P57" i="8"/>
  <c r="K111" i="8"/>
  <c r="C59" i="11"/>
  <c r="O111" i="8"/>
  <c r="M59" i="11"/>
  <c r="Q59" i="11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7" i="4"/>
  <c r="B18" i="4"/>
  <c r="B16" i="4"/>
  <c r="B12" i="4"/>
  <c r="B8" i="4"/>
  <c r="B9" i="4"/>
  <c r="B6" i="4"/>
  <c r="B15" i="4"/>
  <c r="B20" i="4"/>
  <c r="B17" i="4"/>
  <c r="B21" i="4"/>
  <c r="B11" i="4"/>
  <c r="B22" i="4"/>
  <c r="B4" i="4"/>
  <c r="B13" i="4"/>
  <c r="J139" i="11" l="1"/>
  <c r="P137" i="11"/>
  <c r="H136" i="11"/>
  <c r="P134" i="11"/>
  <c r="P130" i="11"/>
  <c r="H129" i="11"/>
  <c r="P208" i="11"/>
  <c r="P127" i="11"/>
  <c r="L124" i="11"/>
  <c r="L121" i="11"/>
  <c r="M140" i="11"/>
  <c r="M139" i="11"/>
  <c r="M138" i="11"/>
  <c r="C138" i="11"/>
  <c r="C137" i="11"/>
  <c r="K135" i="11"/>
  <c r="C134" i="11"/>
  <c r="K133" i="11"/>
  <c r="K132" i="11"/>
  <c r="K130" i="11"/>
  <c r="C130" i="11"/>
  <c r="C129" i="11"/>
  <c r="K127" i="11"/>
  <c r="K125" i="11"/>
  <c r="C125" i="11"/>
  <c r="K124" i="11"/>
  <c r="K122" i="11"/>
  <c r="K121" i="11"/>
  <c r="C121" i="11"/>
  <c r="C120" i="11"/>
  <c r="C119" i="11"/>
  <c r="K118" i="11"/>
  <c r="C118" i="11"/>
  <c r="K117" i="11"/>
  <c r="C117" i="11"/>
  <c r="I138" i="11"/>
  <c r="P136" i="11"/>
  <c r="H216" i="11"/>
  <c r="H135" i="11"/>
  <c r="P133" i="11"/>
  <c r="H132" i="11"/>
  <c r="H128" i="11"/>
  <c r="D208" i="11"/>
  <c r="D127" i="11"/>
  <c r="H124" i="11"/>
  <c r="P122" i="11"/>
  <c r="H121" i="11"/>
  <c r="P118" i="11"/>
  <c r="P198" i="11"/>
  <c r="P117" i="11"/>
  <c r="P221" i="11"/>
  <c r="P140" i="11"/>
  <c r="H140" i="11"/>
  <c r="P139" i="11"/>
  <c r="H139" i="11"/>
  <c r="J137" i="11"/>
  <c r="J136" i="11"/>
  <c r="J135" i="11"/>
  <c r="J134" i="11"/>
  <c r="J132" i="11"/>
  <c r="J130" i="11"/>
  <c r="J129" i="11"/>
  <c r="J128" i="11"/>
  <c r="J125" i="11"/>
  <c r="J124" i="11"/>
  <c r="J121" i="11"/>
  <c r="J120" i="11"/>
  <c r="J119" i="11"/>
  <c r="J118" i="11"/>
  <c r="N139" i="11"/>
  <c r="D138" i="11"/>
  <c r="L133" i="11"/>
  <c r="D132" i="11"/>
  <c r="L210" i="11"/>
  <c r="L129" i="11"/>
  <c r="P124" i="11"/>
  <c r="H201" i="11"/>
  <c r="H120" i="11"/>
  <c r="H200" i="11"/>
  <c r="H119" i="11"/>
  <c r="H117" i="11"/>
  <c r="K140" i="11"/>
  <c r="C140" i="11"/>
  <c r="K139" i="11"/>
  <c r="C139" i="11"/>
  <c r="Q137" i="11"/>
  <c r="I137" i="11"/>
  <c r="Q136" i="11"/>
  <c r="I136" i="11"/>
  <c r="Q135" i="11"/>
  <c r="I135" i="11"/>
  <c r="Q134" i="11"/>
  <c r="I134" i="11"/>
  <c r="Q133" i="11"/>
  <c r="I133" i="11"/>
  <c r="Q132" i="11"/>
  <c r="I132" i="11"/>
  <c r="Q130" i="11"/>
  <c r="I130" i="11"/>
  <c r="Q129" i="11"/>
  <c r="I129" i="11"/>
  <c r="I128" i="11"/>
  <c r="Q127" i="11"/>
  <c r="I127" i="11"/>
  <c r="Q125" i="11"/>
  <c r="Q124" i="11"/>
  <c r="I124" i="11"/>
  <c r="Q123" i="11"/>
  <c r="Q122" i="11"/>
  <c r="I122" i="11"/>
  <c r="Q121" i="11"/>
  <c r="I121" i="11"/>
  <c r="Q120" i="11"/>
  <c r="I120" i="11"/>
  <c r="I119" i="11"/>
  <c r="Q118" i="11"/>
  <c r="I118" i="11"/>
  <c r="Q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8" i="11"/>
  <c r="N137" i="11"/>
  <c r="F137" i="11"/>
  <c r="N136" i="11"/>
  <c r="N135" i="11"/>
  <c r="J133" i="11"/>
  <c r="N127" i="11"/>
  <c r="N126" i="11"/>
  <c r="J126" i="11"/>
  <c r="F124" i="11"/>
  <c r="N123" i="11"/>
  <c r="N122" i="11"/>
  <c r="N121" i="11"/>
  <c r="N120" i="11"/>
  <c r="N118" i="11"/>
  <c r="F118" i="11"/>
  <c r="N117" i="11"/>
  <c r="E166" i="7"/>
  <c r="G140" i="11"/>
  <c r="J138" i="11"/>
  <c r="E135" i="11"/>
  <c r="M134" i="11"/>
  <c r="E133" i="11"/>
  <c r="M132" i="11"/>
  <c r="M128" i="11"/>
  <c r="E128" i="11"/>
  <c r="M127" i="11"/>
  <c r="E126" i="11"/>
  <c r="M125" i="11"/>
  <c r="E125" i="11"/>
  <c r="M124" i="11"/>
  <c r="E122" i="11"/>
  <c r="E121" i="11"/>
  <c r="E120" i="11"/>
  <c r="E119" i="11"/>
  <c r="M118" i="11"/>
  <c r="E118" i="11"/>
  <c r="M117" i="11"/>
  <c r="N140" i="11"/>
  <c r="J140" i="11"/>
  <c r="F140" i="11"/>
  <c r="F139" i="11"/>
  <c r="L137" i="11"/>
  <c r="D137" i="11"/>
  <c r="D136" i="11"/>
  <c r="P135" i="11"/>
  <c r="L135" i="11"/>
  <c r="D216" i="11"/>
  <c r="D135" i="11"/>
  <c r="P215" i="11"/>
  <c r="L134" i="11"/>
  <c r="D134" i="11"/>
  <c r="D133" i="11"/>
  <c r="P132" i="11"/>
  <c r="L130" i="11"/>
  <c r="D130" i="11"/>
  <c r="H210" i="11"/>
  <c r="D210" i="11"/>
  <c r="P128" i="11"/>
  <c r="L128" i="11"/>
  <c r="D128" i="11"/>
  <c r="H208" i="11"/>
  <c r="P207" i="11"/>
  <c r="P126" i="11"/>
  <c r="L126" i="11"/>
  <c r="D207" i="11"/>
  <c r="D126" i="11"/>
  <c r="P125" i="11"/>
  <c r="L125" i="11"/>
  <c r="D125" i="11"/>
  <c r="P203" i="11"/>
  <c r="H122" i="11"/>
  <c r="D203" i="11"/>
  <c r="D122" i="11"/>
  <c r="P121" i="11"/>
  <c r="D202" i="11"/>
  <c r="D121" i="11"/>
  <c r="L120" i="11"/>
  <c r="D201" i="11"/>
  <c r="D120" i="11"/>
  <c r="P200" i="11"/>
  <c r="D119" i="11"/>
  <c r="L118" i="11"/>
  <c r="H118" i="11"/>
  <c r="D198" i="11"/>
  <c r="D117" i="11"/>
  <c r="L220" i="11"/>
  <c r="L139" i="11"/>
  <c r="H220" i="11"/>
  <c r="D220" i="11"/>
  <c r="D139" i="11"/>
  <c r="F135" i="11"/>
  <c r="N133" i="11"/>
  <c r="F133" i="11"/>
  <c r="N132" i="11"/>
  <c r="N130" i="11"/>
  <c r="N129" i="11"/>
  <c r="N128" i="11"/>
  <c r="F128" i="11"/>
  <c r="J127" i="11"/>
  <c r="F126" i="11"/>
  <c r="N124" i="11"/>
  <c r="J123" i="11"/>
  <c r="J122" i="11"/>
  <c r="J117" i="11"/>
  <c r="K166" i="7"/>
  <c r="O139" i="11"/>
  <c r="G139" i="11"/>
  <c r="O138" i="11"/>
  <c r="E138" i="11"/>
  <c r="M137" i="11"/>
  <c r="E137" i="11"/>
  <c r="M136" i="11"/>
  <c r="E136" i="11"/>
  <c r="M133" i="11"/>
  <c r="E132" i="11"/>
  <c r="M130" i="11"/>
  <c r="E130" i="11"/>
  <c r="M129" i="11"/>
  <c r="E129" i="11"/>
  <c r="Q128" i="11"/>
  <c r="E127" i="11"/>
  <c r="I126" i="11"/>
  <c r="I125" i="11"/>
  <c r="M123" i="11"/>
  <c r="M122" i="11"/>
  <c r="Q119" i="11"/>
  <c r="E117" i="11"/>
  <c r="K164" i="7"/>
  <c r="I140" i="11"/>
  <c r="E140" i="11"/>
  <c r="Q139" i="11"/>
  <c r="I139" i="11"/>
  <c r="E139" i="11"/>
  <c r="G138" i="11"/>
  <c r="O137" i="11"/>
  <c r="K137" i="11"/>
  <c r="G137" i="11"/>
  <c r="O136" i="11"/>
  <c r="G136" i="11"/>
  <c r="C136" i="11"/>
  <c r="O135" i="11"/>
  <c r="O134" i="11"/>
  <c r="K134" i="11"/>
  <c r="O133" i="11"/>
  <c r="C133" i="11"/>
  <c r="O132" i="11"/>
  <c r="G132" i="11"/>
  <c r="C132" i="11"/>
  <c r="G130" i="11"/>
  <c r="K129" i="11"/>
  <c r="G129" i="11"/>
  <c r="O128" i="11"/>
  <c r="K128" i="11"/>
  <c r="G128" i="11"/>
  <c r="G127" i="11"/>
  <c r="C127" i="11"/>
  <c r="O126" i="11"/>
  <c r="K126" i="11"/>
  <c r="G126" i="11"/>
  <c r="C126" i="11"/>
  <c r="O125" i="11"/>
  <c r="O124" i="11"/>
  <c r="G124" i="11"/>
  <c r="O123" i="11"/>
  <c r="K123" i="11"/>
  <c r="O122" i="11"/>
  <c r="C122" i="11"/>
  <c r="O121" i="11"/>
  <c r="O120" i="11"/>
  <c r="K120" i="11"/>
  <c r="G120" i="11"/>
  <c r="O119" i="11"/>
  <c r="K119" i="11"/>
  <c r="O118" i="11"/>
  <c r="O117" i="11"/>
  <c r="G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H75" i="10"/>
  <c r="L73" i="10"/>
  <c r="L215" i="11" s="1"/>
  <c r="D69" i="10"/>
  <c r="H67" i="10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F75" i="10"/>
  <c r="B75" i="10"/>
  <c r="B24" i="8"/>
  <c r="B188" i="8"/>
  <c r="N74" i="10"/>
  <c r="N216" i="11" s="1"/>
  <c r="J74" i="10"/>
  <c r="F74" i="10"/>
  <c r="B74" i="10"/>
  <c r="B216" i="11" s="1"/>
  <c r="B187" i="8"/>
  <c r="N73" i="10"/>
  <c r="J73" i="10"/>
  <c r="J215" i="11" s="1"/>
  <c r="F73" i="10"/>
  <c r="B73" i="10"/>
  <c r="B186" i="8"/>
  <c r="N72" i="10"/>
  <c r="J72" i="10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F68" i="10"/>
  <c r="B68" i="10"/>
  <c r="B181" i="8"/>
  <c r="N67" i="10"/>
  <c r="J67" i="10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N199" i="11" s="1"/>
  <c r="J18" i="10"/>
  <c r="F57" i="10"/>
  <c r="B20" i="10"/>
  <c r="B57" i="10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I77" i="10"/>
  <c r="E104" i="10"/>
  <c r="Q71" i="10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E74" i="10"/>
  <c r="Q73" i="10"/>
  <c r="M73" i="10"/>
  <c r="I73" i="10"/>
  <c r="E73" i="10"/>
  <c r="E215" i="11" s="1"/>
  <c r="Q72" i="10"/>
  <c r="M72" i="10"/>
  <c r="M214" i="11" s="1"/>
  <c r="I72" i="10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M67" i="10"/>
  <c r="I67" i="10"/>
  <c r="E67" i="10"/>
  <c r="Q66" i="10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E59" i="10"/>
  <c r="E201" i="11" s="1"/>
  <c r="Q58" i="10"/>
  <c r="M58" i="10"/>
  <c r="I58" i="10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P19" i="19" s="1"/>
  <c r="L3" i="19"/>
  <c r="L17" i="19" s="1"/>
  <c r="H3" i="19"/>
  <c r="H17" i="19" s="1"/>
  <c r="D3" i="19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G135" i="11"/>
  <c r="C135" i="11"/>
  <c r="G134" i="11"/>
  <c r="G133" i="11"/>
  <c r="O130" i="11"/>
  <c r="O129" i="11"/>
  <c r="C128" i="11"/>
  <c r="O127" i="11"/>
  <c r="G125" i="11"/>
  <c r="G123" i="11"/>
  <c r="C123" i="11"/>
  <c r="G122" i="11"/>
  <c r="G121" i="11"/>
  <c r="G119" i="11"/>
  <c r="G118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139" i="11" s="1"/>
  <c r="N138" i="11"/>
  <c r="B83" i="9"/>
  <c r="B82" i="9"/>
  <c r="F136" i="11"/>
  <c r="B81" i="9"/>
  <c r="B80" i="9"/>
  <c r="B135" i="11" s="1"/>
  <c r="N134" i="11"/>
  <c r="F134" i="11"/>
  <c r="B79" i="9"/>
  <c r="B78" i="9"/>
  <c r="F132" i="11"/>
  <c r="B77" i="9"/>
  <c r="B132" i="11" s="1"/>
  <c r="F130" i="11"/>
  <c r="B75" i="9"/>
  <c r="F129" i="11"/>
  <c r="B74" i="9"/>
  <c r="B73" i="9"/>
  <c r="F127" i="11"/>
  <c r="B72" i="9"/>
  <c r="B71" i="9"/>
  <c r="B126" i="11" s="1"/>
  <c r="N125" i="11"/>
  <c r="F125" i="11"/>
  <c r="B70" i="9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M135" i="11"/>
  <c r="E134" i="11"/>
  <c r="Q126" i="11"/>
  <c r="M126" i="11"/>
  <c r="I123" i="11"/>
  <c r="E123" i="11"/>
  <c r="M121" i="11"/>
  <c r="M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37" i="11"/>
  <c r="L136" i="11"/>
  <c r="H134" i="11"/>
  <c r="H133" i="11"/>
  <c r="L132" i="11"/>
  <c r="H130" i="11"/>
  <c r="P129" i="11"/>
  <c r="D129" i="11"/>
  <c r="L127" i="11"/>
  <c r="H127" i="11"/>
  <c r="H126" i="11"/>
  <c r="H125" i="11"/>
  <c r="P123" i="11"/>
  <c r="L123" i="11"/>
  <c r="H123" i="11"/>
  <c r="D123" i="11"/>
  <c r="L122" i="11"/>
  <c r="P120" i="11"/>
  <c r="P119" i="11"/>
  <c r="L119" i="11"/>
  <c r="D118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I9" i="14"/>
  <c r="E9" i="14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208" i="11" l="1"/>
  <c r="Q209" i="11"/>
  <c r="I214" i="11"/>
  <c r="I216" i="11"/>
  <c r="Q213" i="11"/>
  <c r="B199" i="11"/>
  <c r="J214" i="11"/>
  <c r="J217" i="11"/>
  <c r="K220" i="11"/>
  <c r="Q198" i="11"/>
  <c r="Q200" i="11"/>
  <c r="Q201" i="11"/>
  <c r="Q203" i="11"/>
  <c r="Q215" i="11"/>
  <c r="J209" i="11"/>
  <c r="J216" i="11"/>
  <c r="P214" i="11"/>
  <c r="H217" i="11"/>
  <c r="M219" i="11"/>
  <c r="J210" i="11"/>
  <c r="B215" i="11"/>
  <c r="B221" i="11"/>
  <c r="K203" i="11"/>
  <c r="H209" i="11"/>
  <c r="P220" i="11"/>
  <c r="H214" i="11"/>
  <c r="B137" i="11"/>
  <c r="B129" i="11"/>
  <c r="B133" i="11"/>
  <c r="B125" i="11"/>
  <c r="B134" i="11"/>
  <c r="I201" i="11"/>
  <c r="I202" i="11"/>
  <c r="P18" i="19"/>
  <c r="I200" i="11"/>
  <c r="J220" i="11"/>
  <c r="B130" i="11"/>
  <c r="O207" i="11"/>
  <c r="L207" i="11"/>
  <c r="P202" i="11"/>
  <c r="D13" i="19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0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157" i="9" s="1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B17" i="9"/>
  <c r="B148" i="9" s="1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I15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Q147" i="9"/>
  <c r="F149" i="9"/>
  <c r="F160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6" i="9"/>
  <c r="G149" i="9"/>
  <c r="G151" i="9"/>
  <c r="G152" i="9"/>
  <c r="G155" i="9"/>
  <c r="G160" i="9"/>
  <c r="G161" i="9"/>
  <c r="G162" i="9"/>
  <c r="G164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G165" i="9" l="1"/>
  <c r="G156" i="9"/>
  <c r="G147" i="9"/>
  <c r="G143" i="9"/>
  <c r="F164" i="9"/>
  <c r="G163" i="9"/>
  <c r="G159" i="9"/>
  <c r="G154" i="9"/>
  <c r="G145" i="9"/>
  <c r="L158" i="9"/>
  <c r="G166" i="9"/>
  <c r="G158" i="9"/>
  <c r="G153" i="9"/>
  <c r="G148" i="9"/>
  <c r="G144" i="9"/>
  <c r="L148" i="9"/>
  <c r="G142" i="9"/>
  <c r="C163" i="9"/>
  <c r="F155" i="9"/>
  <c r="F151" i="9"/>
  <c r="C145" i="9"/>
  <c r="F146" i="9"/>
  <c r="F141" i="9"/>
  <c r="B153" i="9"/>
  <c r="Q151" i="9"/>
  <c r="I163" i="7"/>
  <c r="Q157" i="9"/>
  <c r="Q164" i="9"/>
  <c r="Q160" i="9"/>
  <c r="Q155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G147" i="10" l="1"/>
  <c r="P54" i="10"/>
  <c r="I151" i="10"/>
  <c r="I54" i="10"/>
  <c r="K62" i="14"/>
  <c r="C151" i="10"/>
  <c r="G141" i="10"/>
  <c r="G158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I66" i="12"/>
  <c r="I88" i="12" s="1"/>
  <c r="M66" i="12"/>
  <c r="M88" i="12" s="1"/>
  <c r="O66" i="12"/>
  <c r="O88" i="12" s="1"/>
  <c r="C117" i="12" l="1"/>
  <c r="C66" i="12"/>
  <c r="C88" i="12" s="1"/>
  <c r="G66" i="12"/>
  <c r="G88" i="12" s="1"/>
  <c r="N66" i="12"/>
  <c r="N88" i="12" s="1"/>
  <c r="K66" i="12"/>
  <c r="K88" i="12" s="1"/>
  <c r="D66" i="12"/>
  <c r="D88" i="12" s="1"/>
  <c r="F66" i="12"/>
  <c r="F88" i="12" s="1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E62" i="12" l="1"/>
  <c r="E84" i="12" s="1"/>
  <c r="G62" i="12"/>
  <c r="G84" i="12" s="1"/>
  <c r="O62" i="12"/>
  <c r="O84" i="12" s="1"/>
  <c r="P62" i="12"/>
  <c r="P84" i="12" s="1"/>
  <c r="L62" i="12"/>
  <c r="L84" i="12" s="1"/>
  <c r="P31" i="13"/>
  <c r="K62" i="12"/>
  <c r="K84" i="12" s="1"/>
  <c r="J62" i="12"/>
  <c r="J84" i="12" s="1"/>
  <c r="N62" i="12"/>
  <c r="N84" i="12" s="1"/>
  <c r="I62" i="12"/>
  <c r="I84" i="12" s="1"/>
  <c r="Q62" i="12"/>
  <c r="Q84" i="12" s="1"/>
  <c r="M62" i="12"/>
  <c r="M84" i="12" s="1"/>
  <c r="D62" i="12"/>
  <c r="D84" i="12" s="1"/>
  <c r="H62" i="12"/>
  <c r="H84" i="12" s="1"/>
  <c r="C62" i="12"/>
  <c r="C84" i="12" s="1"/>
  <c r="P28" i="14"/>
  <c r="F62" i="12"/>
  <c r="F84" i="12" s="1"/>
  <c r="B62" i="12"/>
  <c r="B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M65" i="12" l="1"/>
  <c r="M87" i="12" s="1"/>
  <c r="Q65" i="12"/>
  <c r="Q87" i="12" s="1"/>
  <c r="I118" i="12"/>
  <c r="K118" i="12"/>
  <c r="N118" i="12"/>
  <c r="P65" i="12"/>
  <c r="P87" i="12" s="1"/>
  <c r="L65" i="12"/>
  <c r="L87" i="12" s="1"/>
  <c r="C61" i="12"/>
  <c r="E118" i="12"/>
  <c r="O65" i="12"/>
  <c r="O87" i="12" s="1"/>
  <c r="N65" i="12"/>
  <c r="N87" i="12" s="1"/>
  <c r="M118" i="12"/>
  <c r="E65" i="12"/>
  <c r="E87" i="12" s="1"/>
  <c r="O118" i="12"/>
  <c r="J65" i="12"/>
  <c r="J87" i="12" s="1"/>
  <c r="K65" i="12"/>
  <c r="K87" i="12" s="1"/>
  <c r="G65" i="12"/>
  <c r="G87" i="12" s="1"/>
  <c r="H65" i="12"/>
  <c r="H87" i="12" s="1"/>
  <c r="F65" i="12"/>
  <c r="F87" i="12" s="1"/>
  <c r="D65" i="12"/>
  <c r="D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Q63" i="12"/>
  <c r="D63" i="12"/>
  <c r="K63" i="12"/>
  <c r="J63" i="12"/>
  <c r="O63" i="12"/>
  <c r="F63" i="12"/>
  <c r="L63" i="12"/>
  <c r="H63" i="12"/>
  <c r="E63" i="12"/>
  <c r="N63" i="12"/>
  <c r="G63" i="12"/>
  <c r="P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O61" i="12" l="1"/>
  <c r="H61" i="12"/>
  <c r="D61" i="12"/>
  <c r="K61" i="12"/>
  <c r="L61" i="12"/>
  <c r="N61" i="12"/>
  <c r="J61" i="12"/>
  <c r="F61" i="12"/>
  <c r="Q61" i="12"/>
  <c r="M61" i="12"/>
  <c r="G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H69" i="12" l="1"/>
  <c r="H91" i="12" s="1"/>
  <c r="G68" i="12"/>
  <c r="G90" i="12" s="1"/>
  <c r="J68" i="12"/>
  <c r="J90" i="12" s="1"/>
  <c r="L124" i="12"/>
  <c r="F124" i="12"/>
  <c r="H21" i="12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67" i="12" l="1"/>
  <c r="K68" i="12"/>
  <c r="K90" i="12" s="1"/>
  <c r="J69" i="12"/>
  <c r="J91" i="12" s="1"/>
  <c r="H133" i="12"/>
  <c r="G69" i="12"/>
  <c r="G91" i="12" s="1"/>
  <c r="H14" i="12"/>
  <c r="H33" i="14"/>
  <c r="H36" i="13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O124" i="12"/>
  <c r="L68" i="12"/>
  <c r="L90" i="12" s="1"/>
  <c r="F68" i="12"/>
  <c r="F90" i="12" s="1"/>
  <c r="K69" i="12"/>
  <c r="K91" i="12" s="1"/>
  <c r="J14" i="12"/>
  <c r="J26" i="14" s="1"/>
  <c r="N124" i="12"/>
  <c r="G67" i="12"/>
  <c r="J133" i="12"/>
  <c r="J33" i="14"/>
  <c r="J134" i="12"/>
  <c r="J135" i="12"/>
  <c r="K21" i="12"/>
  <c r="K135" i="12" s="1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F69" i="12" l="1"/>
  <c r="F91" i="12" s="1"/>
  <c r="M69" i="12"/>
  <c r="M91" i="12" s="1"/>
  <c r="K67" i="12"/>
  <c r="M68" i="12"/>
  <c r="M90" i="12" s="1"/>
  <c r="L69" i="12"/>
  <c r="L91" i="12" s="1"/>
  <c r="L21" i="12"/>
  <c r="L134" i="12" s="1"/>
  <c r="L33" i="14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O68" i="12" l="1"/>
  <c r="O90" i="12" s="1"/>
  <c r="L67" i="12"/>
  <c r="B65" i="12"/>
  <c r="B87" i="12" s="1"/>
  <c r="L135" i="12"/>
  <c r="F67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B63" i="12"/>
  <c r="N69" i="12"/>
  <c r="N91" i="12" s="1"/>
  <c r="E124" i="12"/>
  <c r="N21" i="12"/>
  <c r="N33" i="14" s="1"/>
  <c r="O21" i="12"/>
  <c r="K69" i="13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34" i="12"/>
  <c r="D124" i="12"/>
  <c r="N14" i="12"/>
  <c r="N67" i="12"/>
  <c r="Q69" i="12"/>
  <c r="Q91" i="12" s="1"/>
  <c r="Q68" i="12"/>
  <c r="Q90" i="12" s="1"/>
  <c r="O33" i="14"/>
  <c r="O67" i="12"/>
  <c r="P69" i="12"/>
  <c r="P91" i="12" s="1"/>
  <c r="B61" i="12"/>
  <c r="O14" i="12"/>
  <c r="O26" i="14" s="1"/>
  <c r="N135" i="12"/>
  <c r="O135" i="12"/>
  <c r="O133" i="12"/>
  <c r="P21" i="12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C124" i="12" l="1"/>
  <c r="Q67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9" i="12" l="1"/>
  <c r="E91" i="12" s="1"/>
  <c r="E67" i="12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10" i="15"/>
  <c r="K17" i="7"/>
  <c r="K102" i="7" s="1"/>
  <c r="J109" i="15" l="1"/>
  <c r="I8" i="15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22" i="7"/>
  <c r="I17" i="7"/>
  <c r="I102" i="7" s="1"/>
  <c r="H110" i="15" l="1"/>
  <c r="H109" i="15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L14" i="15" s="1"/>
  <c r="E14" i="7"/>
  <c r="F15" i="7"/>
  <c r="D14" i="7" l="1"/>
  <c r="E15" i="7"/>
  <c r="L88" i="15"/>
  <c r="L97" i="15"/>
  <c r="L5" i="18"/>
  <c r="C14" i="7"/>
  <c r="D15" i="7" l="1"/>
  <c r="C15" i="7" l="1"/>
  <c r="B14" i="7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C109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K23" i="15" l="1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93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26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/>
  <c r="I106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6" i="15" s="1"/>
  <c r="H31" i="15"/>
  <c r="Q102" i="15"/>
  <c r="Q93" i="15"/>
  <c r="H105" i="15"/>
  <c r="H107" i="15"/>
  <c r="H108" i="15"/>
  <c r="H13" i="7"/>
  <c r="H4" i="7" l="1"/>
  <c r="H93" i="7" s="1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 s="1"/>
  <c r="H99" i="15"/>
  <c r="H7" i="18" l="1"/>
  <c r="H90" i="15"/>
  <c r="G16" i="7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97" i="15" s="1"/>
  <c r="E14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5" i="15"/>
  <c r="B106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6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5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O25" i="15"/>
  <c r="O16" i="15" s="1"/>
  <c r="M25" i="15"/>
  <c r="M16" i="15" s="1"/>
  <c r="L38" i="16"/>
  <c r="L25" i="18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B23" i="16"/>
  <c r="B68" i="16" s="1"/>
  <c r="C42" i="7"/>
  <c r="C22" i="16"/>
  <c r="C67" i="16" s="1"/>
  <c r="C40" i="16"/>
  <c r="C31" i="16"/>
  <c r="B174" i="7"/>
  <c r="B67" i="7"/>
  <c r="B34" i="17"/>
  <c r="B43" i="17"/>
  <c r="B25" i="17"/>
  <c r="P24" i="17" l="1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I39" i="15" s="1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173" i="7" s="1"/>
  <c r="P8" i="16"/>
  <c r="P30" i="16"/>
  <c r="P174" i="7"/>
  <c r="M188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P24" i="15"/>
  <c r="H24" i="15"/>
  <c r="M24" i="15"/>
  <c r="M15" i="15" s="1"/>
  <c r="K24" i="15"/>
  <c r="K15" i="15" s="1"/>
  <c r="O24" i="15"/>
  <c r="O15" i="15" s="1"/>
  <c r="G13" i="15"/>
  <c r="G26" i="18"/>
  <c r="I13" i="15"/>
  <c r="I55" i="16" s="1"/>
  <c r="I26" i="18"/>
  <c r="F12" i="18"/>
  <c r="F24" i="18" s="1"/>
  <c r="F18" i="18"/>
  <c r="H15" i="15"/>
  <c r="H22" i="15"/>
  <c r="P15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I116" i="15" l="1"/>
  <c r="C24" i="15"/>
  <c r="C15" i="15" s="1"/>
  <c r="K22" i="15"/>
  <c r="M22" i="15"/>
  <c r="L24" i="15"/>
  <c r="L15" i="15" s="1"/>
  <c r="O22" i="15"/>
  <c r="N24" i="15"/>
  <c r="N15" i="15" s="1"/>
  <c r="Q24" i="15"/>
  <c r="Q15" i="15" s="1"/>
  <c r="J24" i="15"/>
  <c r="J22" i="15" s="1"/>
  <c r="P13" i="15"/>
  <c r="P26" i="18"/>
  <c r="M13" i="15"/>
  <c r="M116" i="15" s="1"/>
  <c r="M26" i="18"/>
  <c r="K13" i="15"/>
  <c r="K55" i="16" s="1"/>
  <c r="K26" i="18"/>
  <c r="H13" i="15"/>
  <c r="H26" i="18"/>
  <c r="O13" i="15"/>
  <c r="O116" i="15" s="1"/>
  <c r="O26" i="18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15" i="15" l="1"/>
  <c r="L22" i="15"/>
  <c r="N22" i="15"/>
  <c r="Q22" i="15"/>
  <c r="C22" i="15"/>
  <c r="C13" i="15"/>
  <c r="C55" i="16" s="1"/>
  <c r="C26" i="18"/>
  <c r="J13" i="15"/>
  <c r="J55" i="16" s="1"/>
  <c r="J26" i="18"/>
  <c r="Q13" i="15"/>
  <c r="Q116" i="15" s="1"/>
  <c r="Q26" i="18"/>
  <c r="N13" i="15"/>
  <c r="N55" i="16" s="1"/>
  <c r="N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55" i="16" l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N12" i="18" l="1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C17" i="15"/>
  <c r="C12" i="15" s="1"/>
  <c r="J17" i="15"/>
  <c r="J12" i="15" s="1"/>
  <c r="I17" i="15"/>
  <c r="I12" i="15" s="1"/>
  <c r="D17" i="15"/>
  <c r="D12" i="15" s="1"/>
  <c r="K17" i="15"/>
  <c r="K12" i="15" s="1"/>
  <c r="P17" i="15"/>
  <c r="P12" i="15" s="1"/>
  <c r="N17" i="15"/>
  <c r="N12" i="15" s="1"/>
  <c r="E17" i="15"/>
  <c r="E12" i="15" s="1"/>
  <c r="D24" i="16"/>
  <c r="Q17" i="15"/>
  <c r="Q12" i="15" s="1"/>
  <c r="O119" i="15"/>
  <c r="G17" i="15"/>
  <c r="G12" i="15" s="1"/>
  <c r="G18" i="16" s="1"/>
  <c r="P24" i="16"/>
  <c r="J24" i="16"/>
  <c r="F17" i="15"/>
  <c r="F119" i="15" s="1"/>
  <c r="F24" i="16"/>
  <c r="G24" i="16"/>
  <c r="F41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82" i="15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L45" i="16"/>
  <c r="L52" i="16"/>
  <c r="L48" i="16"/>
  <c r="L47" i="16"/>
  <c r="L46" i="16"/>
  <c r="L18" i="16"/>
  <c r="L49" i="16"/>
  <c r="L51" i="16"/>
  <c r="C59" i="16" l="1"/>
  <c r="K59" i="16"/>
  <c r="G119" i="15"/>
  <c r="G27" i="17"/>
  <c r="G23" i="16"/>
  <c r="P69" i="16"/>
  <c r="N119" i="15"/>
  <c r="G82" i="15"/>
  <c r="P59" i="16"/>
  <c r="G59" i="16"/>
  <c r="G68" i="16" s="1"/>
  <c r="G118" i="15"/>
  <c r="G69" i="16"/>
  <c r="G120" i="15"/>
  <c r="N59" i="16"/>
  <c r="K119" i="15"/>
  <c r="E59" i="16"/>
  <c r="Q119" i="15"/>
  <c r="J69" i="16"/>
  <c r="M68" i="16"/>
  <c r="F12" i="15"/>
  <c r="F120" i="15"/>
  <c r="F59" i="16"/>
  <c r="F118" i="15"/>
  <c r="F23" i="16"/>
  <c r="F69" i="16"/>
  <c r="E119" i="15"/>
  <c r="P119" i="15"/>
  <c r="P23" i="16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E68" i="16"/>
  <c r="N68" i="16"/>
  <c r="O63" i="16"/>
  <c r="P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F113" i="12"/>
  <c r="F102" i="12"/>
  <c r="D78" i="12"/>
  <c r="D89" i="12" s="1"/>
  <c r="D111" i="12"/>
  <c r="D100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F112" i="12"/>
  <c r="F101" i="12"/>
  <c r="D108" i="12"/>
  <c r="D97" i="12"/>
  <c r="B109" i="12"/>
  <c r="B98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H112" i="12"/>
  <c r="H101" i="12"/>
  <c r="F108" i="12"/>
  <c r="F97" i="12"/>
  <c r="B105" i="12"/>
  <c r="B94" i="12"/>
  <c r="C74" i="12"/>
  <c r="C85" i="12" s="1"/>
  <c r="C107" i="12"/>
  <c r="C96" i="12"/>
  <c r="I113" i="12"/>
  <c r="I102" i="12"/>
  <c r="H78" i="12"/>
  <c r="H89" i="12" s="1"/>
  <c r="H111" i="12"/>
  <c r="H100" i="12"/>
  <c r="D109" i="12"/>
  <c r="D98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G108" i="12"/>
  <c r="G97" i="12"/>
  <c r="J113" i="12"/>
  <c r="J102" i="12"/>
  <c r="C72" i="12"/>
  <c r="C83" i="12" s="1"/>
  <c r="C105" i="12"/>
  <c r="C94" i="12"/>
  <c r="E109" i="12"/>
  <c r="E98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J112" i="12"/>
  <c r="J101" i="12"/>
  <c r="F109" i="12"/>
  <c r="F98" i="12"/>
  <c r="K113" i="12"/>
  <c r="K102" i="12"/>
  <c r="I78" i="12"/>
  <c r="I89" i="12" s="1"/>
  <c r="I111" i="12"/>
  <c r="I100" i="12"/>
  <c r="D72" i="12"/>
  <c r="D83" i="12" s="1"/>
  <c r="D105" i="12"/>
  <c r="D94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G109" i="12" l="1"/>
  <c r="G98" i="12"/>
  <c r="L113" i="12"/>
  <c r="L102" i="12"/>
  <c r="F74" i="12"/>
  <c r="F85" i="12" s="1"/>
  <c r="F107" i="12"/>
  <c r="F96" i="12"/>
  <c r="E72" i="12"/>
  <c r="E83" i="12" s="1"/>
  <c r="E105" i="12"/>
  <c r="E94" i="12"/>
  <c r="J78" i="12"/>
  <c r="J89" i="12" s="1"/>
  <c r="J111" i="12"/>
  <c r="J100" i="12"/>
  <c r="I108" i="12"/>
  <c r="I97" i="12"/>
  <c r="K112" i="12"/>
  <c r="K101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K78" i="12" l="1"/>
  <c r="K89" i="12" s="1"/>
  <c r="K111" i="12"/>
  <c r="K100" i="12"/>
  <c r="L112" i="12"/>
  <c r="L101" i="12"/>
  <c r="H109" i="12"/>
  <c r="H98" i="12"/>
  <c r="F72" i="12"/>
  <c r="F83" i="12" s="1"/>
  <c r="F105" i="12"/>
  <c r="F94" i="12"/>
  <c r="M113" i="12"/>
  <c r="M102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N113" i="12"/>
  <c r="N102" i="12"/>
  <c r="K108" i="12"/>
  <c r="K97" i="12"/>
  <c r="H74" i="12"/>
  <c r="H85" i="12" s="1"/>
  <c r="H107" i="12"/>
  <c r="H96" i="12"/>
  <c r="L78" i="12"/>
  <c r="L89" i="12" s="1"/>
  <c r="L111" i="12"/>
  <c r="L100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M78" i="12"/>
  <c r="M89" i="12" s="1"/>
  <c r="M111" i="12"/>
  <c r="M100" i="12"/>
  <c r="J109" i="12"/>
  <c r="J98" i="12"/>
  <c r="I74" i="12"/>
  <c r="I85" i="12" s="1"/>
  <c r="I107" i="12"/>
  <c r="I96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O112" i="12"/>
  <c r="O101" i="12"/>
  <c r="N78" i="12"/>
  <c r="N89" i="12" s="1"/>
  <c r="N111" i="12"/>
  <c r="N100" i="12"/>
  <c r="M108" i="12"/>
  <c r="M97" i="12"/>
  <c r="J74" i="12"/>
  <c r="J85" i="12" s="1"/>
  <c r="J107" i="12"/>
  <c r="J96" i="12"/>
  <c r="P113" i="12"/>
  <c r="P102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72" i="12" s="1"/>
  <c r="J83" i="12" s="1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L109" i="12"/>
  <c r="L98" i="12"/>
  <c r="P112" i="12"/>
  <c r="P101" i="12"/>
  <c r="N108" i="12"/>
  <c r="N97" i="12"/>
  <c r="J105" i="12"/>
  <c r="J94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Q112" i="12" l="1"/>
  <c r="Q101" i="12"/>
  <c r="M109" i="12"/>
  <c r="M98" i="12"/>
  <c r="K105" i="12"/>
  <c r="K94" i="12"/>
  <c r="O108" i="12"/>
  <c r="O97" i="12"/>
  <c r="K72" i="12"/>
  <c r="K83" i="12" s="1"/>
  <c r="L74" i="12"/>
  <c r="L85" i="12" s="1"/>
  <c r="L107" i="12"/>
  <c r="L96" i="12"/>
  <c r="P78" i="12"/>
  <c r="P89" i="12" s="1"/>
  <c r="P111" i="12"/>
  <c r="P100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Q78" i="12" l="1"/>
  <c r="Q89" i="12" s="1"/>
  <c r="Q111" i="12"/>
  <c r="Q100" i="12"/>
  <c r="M74" i="12"/>
  <c r="M85" i="12" s="1"/>
  <c r="M107" i="12"/>
  <c r="M96" i="12"/>
  <c r="N109" i="12"/>
  <c r="N98" i="12"/>
  <c r="L72" i="12"/>
  <c r="L83" i="12" s="1"/>
  <c r="L105" i="12"/>
  <c r="L94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P109" i="12"/>
  <c r="P98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<sst xmlns="http://schemas.openxmlformats.org/spreadsheetml/2006/main" count="1609" uniqueCount="194">
  <si>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</si>
  <si>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</si>
  <si>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</si>
  <si>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</si>
  <si>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</si>
  <si>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</si>
  <si>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</si>
  <si>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</si>
  <si>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</si>
  <si>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</si>
  <si>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</si>
  <si>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</si>
  <si>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</si>
  <si>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</si>
  <si>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</si>
  <si>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</si>
  <si>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</si>
  <si>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</si>
  <si>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</si>
  <si>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</si>
  <si>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</si>
  <si>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</si>
  <si>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</si>
  <si>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</si>
  <si>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</si>
  <si>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</si>
  <si>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</si>
  <si>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</si>
  <si>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</si>
  <si>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</si>
  <si>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</si>
  <si>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</si>
  <si>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</si>
  <si>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</si>
  <si>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</si>
  <si>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</si>
  <si>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</si>
  <si>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</si>
  <si>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</si>
  <si>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</si>
  <si>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</si>
  <si>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</si>
  <si>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</si>
  <si>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</si>
  <si>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</si>
  <si>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</si>
  <si>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</si>
  <si>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</si>
  <si>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</si>
  <si>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</si>
  <si>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</si>
  <si>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</si>
  <si>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</si>
  <si>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</si>
  <si>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</si>
  <si>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</si>
  <si>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</si>
  <si>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</si>
  <si>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</si>
  <si>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</si>
  <si>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</si>
  <si>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</si>
  <si>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</si>
  <si>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</si>
  <si>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</si>
  <si>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</si>
  <si>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</si>
  <si>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</si>
  <si>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</si>
  <si>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</si>
  <si>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</si>
  <si>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</si>
  <si>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</si>
  <si>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</si>
  <si>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</si>
  <si>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</si>
  <si>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</si>
  <si>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</si>
  <si>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</si>
  <si>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</si>
  <si>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</si>
  <si>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</si>
  <si>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</si>
  <si>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</si>
  <si>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</si>
  <si>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</si>
  <si>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</si>
  <si>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</si>
  <si>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</si>
  <si>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</si>
  <si>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</si>
  <si>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</si>
  <si>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</si>
  <si>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</si>
  <si>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</si>
  <si>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</si>
  <si>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</si>
  <si>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</si>
  <si>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</si>
  <si>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</si>
  <si>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</si>
  <si>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</si>
  <si>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</si>
  <si>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</si>
  <si>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</si>
  <si>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</si>
  <si>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</si>
  <si>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</si>
  <si>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</si>
  <si>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</si>
  <si>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</si>
  <si>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</si>
  <si>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</si>
  <si>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</si>
  <si>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</si>
  <si>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</si>
  <si>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</si>
  <si>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</si>
  <si>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</si>
  <si>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</si>
  <si>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</si>
  <si>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</si>
  <si>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</si>
  <si>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</si>
  <si>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</si>
  <si>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</si>
  <si>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</si>
  <si>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</si>
  <si>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</si>
  <si>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</si>
  <si>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</si>
  <si>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</si>
  <si>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</si>
  <si>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</si>
  <si>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</si>
  <si>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</si>
  <si>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</si>
  <si>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</si>
  <si>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</si>
  <si>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</si>
  <si>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</si>
  <si>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</si>
  <si>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</si>
  <si>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</si>
  <si>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</si>
  <si>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</si>
  <si>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</si>
  <si>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</si>
  <si>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</si>
  <si>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</si>
  <si>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</si>
  <si>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</si>
  <si>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</si>
  <si>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</si>
  <si>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</si>
  <si>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</si>
  <si>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</si>
  <si>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</si>
  <si>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</si>
  <si>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</si>
  <si>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</si>
  <si>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</si>
  <si>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</si>
  <si>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</si>
  <si>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</si>
  <si>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</si>
  <si>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</si>
  <si>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</si>
  <si>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</si>
  <si>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</si>
  <si>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</si>
  <si>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</si>
  <si>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</si>
  <si>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</si>
  <si>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</si>
  <si>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</si>
  <si>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</si>
  <si>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DE</t>
  </si>
  <si>
    <t>Germany</t>
  </si>
  <si>
    <t>DE - Aviation</t>
  </si>
  <si>
    <t>DE - Aviation / energy consumption</t>
  </si>
  <si>
    <t>DE - Aviation / passenger transport specific data</t>
  </si>
  <si>
    <t>DE - Road transport</t>
  </si>
  <si>
    <t/>
  </si>
  <si>
    <t>DE - Road transport / energy consumption</t>
  </si>
  <si>
    <t>DE - Road transport / CO2 emissions</t>
  </si>
  <si>
    <t>DE - Road transport / technologies</t>
  </si>
  <si>
    <t>DE - Rail, metro and tram</t>
  </si>
  <si>
    <t>DE - Rail, metro and tram / energy consumption</t>
  </si>
  <si>
    <t>DE - Rail, metro and tram / CO2 emissions</t>
  </si>
  <si>
    <t>DE - Aviation / CO2 emissions</t>
  </si>
  <si>
    <t>DE - Coastal shipping and inland waterways</t>
  </si>
  <si>
    <t>DE - Coastal shipping and inland waterways / energy consumption</t>
  </si>
  <si>
    <t>DE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</si>
</sst>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43297.734259259261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1824.8157243637938</v>
      </c>
      <c r="C4" s="124">
        <v>1831.2472374693841</v>
      </c>
      <c r="D4" s="124">
        <v>1718.1707602874401</v>
      </c>
      <c r="E4" s="124">
        <v>1598.054807009232</v>
      </c>
      <c r="F4" s="124">
        <v>1506.007220132376</v>
      </c>
      <c r="G4" s="124">
        <v>1356.6232306785616</v>
      </c>
      <c r="H4" s="124">
        <v>1267.95654698778</v>
      </c>
      <c r="I4" s="124">
        <v>1230.1123737881162</v>
      </c>
      <c r="J4" s="124">
        <v>1204.355906765388</v>
      </c>
      <c r="K4" s="124">
        <v>1064.7492945069241</v>
      </c>
      <c r="L4" s="124">
        <v>1080.6747200795835</v>
      </c>
      <c r="M4" s="124">
        <v>1064.9829819441497</v>
      </c>
      <c r="N4" s="124">
        <v>1048.9601545282555</v>
      </c>
      <c r="O4" s="124">
        <v>1020.3569487231132</v>
      </c>
      <c r="P4" s="124">
        <v>1024.8027743733669</v>
      </c>
      <c r="Q4" s="124">
        <v>989.82720372974939</v>
      </c>
    </row>
    <row r="5" spans="1:17" ht="11.45" customHeight="1" x14ac:dyDescent="0.25">
      <c r="A5" s="91" t="s">
        <v>116</v>
      </c>
      <c r="B5" s="90">
        <f t="shared" ref="B5:Q5" si="0">B4-B6</f>
        <v>1824.8157243637938</v>
      </c>
      <c r="C5" s="90">
        <f t="shared" si="0"/>
        <v>1831.2472374693841</v>
      </c>
      <c r="D5" s="90">
        <f t="shared" si="0"/>
        <v>1718.1707602874401</v>
      </c>
      <c r="E5" s="90">
        <f t="shared" si="0"/>
        <v>1598.054807009232</v>
      </c>
      <c r="F5" s="90">
        <f t="shared" si="0"/>
        <v>1506.007220132376</v>
      </c>
      <c r="G5" s="90">
        <f t="shared" si="0"/>
        <v>1356.6232306785616</v>
      </c>
      <c r="H5" s="90">
        <f t="shared" si="0"/>
        <v>1267.95654698778</v>
      </c>
      <c r="I5" s="90">
        <f t="shared" si="0"/>
        <v>1230.1123737881162</v>
      </c>
      <c r="J5" s="90">
        <f t="shared" si="0"/>
        <v>1204.355906765388</v>
      </c>
      <c r="K5" s="90">
        <f t="shared" si="0"/>
        <v>1064.7492945069241</v>
      </c>
      <c r="L5" s="90">
        <f t="shared" si="0"/>
        <v>1080.6747200795835</v>
      </c>
      <c r="M5" s="90">
        <f t="shared" si="0"/>
        <v>1064.9829819441497</v>
      </c>
      <c r="N5" s="90">
        <f t="shared" si="0"/>
        <v>1048.9601545282555</v>
      </c>
      <c r="O5" s="90">
        <f t="shared" si="0"/>
        <v>1020.3569487231132</v>
      </c>
      <c r="P5" s="90">
        <f t="shared" si="0"/>
        <v>1024.8027743733669</v>
      </c>
      <c r="Q5" s="90">
        <f t="shared" si="0"/>
        <v>989.82720372974939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1824.8157243637941</v>
      </c>
      <c r="C8" s="71">
        <f t="shared" si="1"/>
        <v>1831.2472374693843</v>
      </c>
      <c r="D8" s="71">
        <f t="shared" si="1"/>
        <v>1718.1707602874403</v>
      </c>
      <c r="E8" s="71">
        <f t="shared" si="1"/>
        <v>1598.054807009232</v>
      </c>
      <c r="F8" s="71">
        <f t="shared" si="1"/>
        <v>1506.0072201323762</v>
      </c>
      <c r="G8" s="71">
        <f t="shared" si="1"/>
        <v>1356.6232306785619</v>
      </c>
      <c r="H8" s="71">
        <f t="shared" si="1"/>
        <v>1267.9565469877798</v>
      </c>
      <c r="I8" s="71">
        <f t="shared" si="1"/>
        <v>1230.1123737881162</v>
      </c>
      <c r="J8" s="71">
        <f t="shared" si="1"/>
        <v>1204.3559067653882</v>
      </c>
      <c r="K8" s="71">
        <f t="shared" si="1"/>
        <v>1064.7492945069239</v>
      </c>
      <c r="L8" s="71">
        <f t="shared" si="1"/>
        <v>1080.6747200795833</v>
      </c>
      <c r="M8" s="71">
        <f t="shared" si="1"/>
        <v>1064.9829819441495</v>
      </c>
      <c r="N8" s="71">
        <f t="shared" si="1"/>
        <v>1048.9601545282555</v>
      </c>
      <c r="O8" s="71">
        <f t="shared" si="1"/>
        <v>1020.3569487231132</v>
      </c>
      <c r="P8" s="71">
        <f t="shared" si="1"/>
        <v>1024.8027743733669</v>
      </c>
      <c r="Q8" s="71">
        <f t="shared" si="1"/>
        <v>989.82720372974961</v>
      </c>
    </row>
    <row r="9" spans="1:17" ht="11.45" customHeight="1" x14ac:dyDescent="0.25">
      <c r="A9" s="25" t="s">
        <v>39</v>
      </c>
      <c r="B9" s="24">
        <f t="shared" ref="B9:Q9" si="2">SUM(B10,B11,B14)</f>
        <v>1571.4948960896681</v>
      </c>
      <c r="C9" s="24">
        <f t="shared" si="2"/>
        <v>1585.2977882404082</v>
      </c>
      <c r="D9" s="24">
        <f t="shared" si="2"/>
        <v>1511.1281546327843</v>
      </c>
      <c r="E9" s="24">
        <f t="shared" si="2"/>
        <v>1395.1616032169613</v>
      </c>
      <c r="F9" s="24">
        <f t="shared" si="2"/>
        <v>1295.467664503378</v>
      </c>
      <c r="G9" s="24">
        <f t="shared" si="2"/>
        <v>1161.9940074158437</v>
      </c>
      <c r="H9" s="24">
        <f t="shared" si="2"/>
        <v>1051.8320332931294</v>
      </c>
      <c r="I9" s="24">
        <f t="shared" si="2"/>
        <v>1001.5892968465836</v>
      </c>
      <c r="J9" s="24">
        <f t="shared" si="2"/>
        <v>968.77961320319071</v>
      </c>
      <c r="K9" s="24">
        <f t="shared" si="2"/>
        <v>877.98368670350862</v>
      </c>
      <c r="L9" s="24">
        <f t="shared" si="2"/>
        <v>846.43762013441437</v>
      </c>
      <c r="M9" s="24">
        <f t="shared" si="2"/>
        <v>883.45519684734757</v>
      </c>
      <c r="N9" s="24">
        <f t="shared" si="2"/>
        <v>834.4470206941379</v>
      </c>
      <c r="O9" s="24">
        <f t="shared" si="2"/>
        <v>804.59390395000901</v>
      </c>
      <c r="P9" s="24">
        <f t="shared" si="2"/>
        <v>802.10221742455701</v>
      </c>
      <c r="Q9" s="24">
        <f t="shared" si="2"/>
        <v>758.81855169380356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1571.4948960896681</v>
      </c>
      <c r="C11" s="21">
        <f t="shared" si="3"/>
        <v>1585.2977882404082</v>
      </c>
      <c r="D11" s="21">
        <f t="shared" si="3"/>
        <v>1511.1281546327843</v>
      </c>
      <c r="E11" s="21">
        <f t="shared" si="3"/>
        <v>1395.1616032169613</v>
      </c>
      <c r="F11" s="21">
        <f t="shared" si="3"/>
        <v>1295.467664503378</v>
      </c>
      <c r="G11" s="21">
        <f t="shared" si="3"/>
        <v>1161.9940074158437</v>
      </c>
      <c r="H11" s="21">
        <f t="shared" si="3"/>
        <v>1051.8320332931294</v>
      </c>
      <c r="I11" s="21">
        <f t="shared" si="3"/>
        <v>1001.5892968465836</v>
      </c>
      <c r="J11" s="21">
        <f t="shared" si="3"/>
        <v>968.77961320319071</v>
      </c>
      <c r="K11" s="21">
        <f t="shared" si="3"/>
        <v>877.98368670350862</v>
      </c>
      <c r="L11" s="21">
        <f t="shared" si="3"/>
        <v>846.43762013441437</v>
      </c>
      <c r="M11" s="21">
        <f t="shared" si="3"/>
        <v>883.45519684734757</v>
      </c>
      <c r="N11" s="21">
        <f t="shared" si="3"/>
        <v>834.4470206941379</v>
      </c>
      <c r="O11" s="21">
        <f t="shared" si="3"/>
        <v>804.59390395000901</v>
      </c>
      <c r="P11" s="21">
        <f t="shared" si="3"/>
        <v>802.10221742455701</v>
      </c>
      <c r="Q11" s="21">
        <f t="shared" si="3"/>
        <v>758.81855169380356</v>
      </c>
    </row>
    <row r="12" spans="1:17" ht="11.45" customHeight="1" x14ac:dyDescent="0.25">
      <c r="A12" s="62" t="s">
        <v>17</v>
      </c>
      <c r="B12" s="70">
        <v>1571.4948960896681</v>
      </c>
      <c r="C12" s="70">
        <v>1585.2977882404082</v>
      </c>
      <c r="D12" s="70">
        <v>1511.1281546327843</v>
      </c>
      <c r="E12" s="70">
        <v>1395.1616032169613</v>
      </c>
      <c r="F12" s="70">
        <v>1295.467664503378</v>
      </c>
      <c r="G12" s="70">
        <v>1161.9940074158437</v>
      </c>
      <c r="H12" s="70">
        <v>1051.8320332931294</v>
      </c>
      <c r="I12" s="70">
        <v>1001.5892968465836</v>
      </c>
      <c r="J12" s="70">
        <v>968.77961320319071</v>
      </c>
      <c r="K12" s="70">
        <v>877.98368670350862</v>
      </c>
      <c r="L12" s="70">
        <v>846.43762013441437</v>
      </c>
      <c r="M12" s="70">
        <v>883.45519684734757</v>
      </c>
      <c r="N12" s="70">
        <v>834.4470206941379</v>
      </c>
      <c r="O12" s="70">
        <v>804.59390395000901</v>
      </c>
      <c r="P12" s="70">
        <v>802.10221742455701</v>
      </c>
      <c r="Q12" s="70">
        <v>758.81855169380356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253.32082827412592</v>
      </c>
      <c r="C15" s="24">
        <f t="shared" si="4"/>
        <v>245.94944922897625</v>
      </c>
      <c r="D15" s="24">
        <f t="shared" si="4"/>
        <v>207.04260565465606</v>
      </c>
      <c r="E15" s="24">
        <f t="shared" si="4"/>
        <v>202.89320379227064</v>
      </c>
      <c r="F15" s="24">
        <f t="shared" si="4"/>
        <v>210.53955562899824</v>
      </c>
      <c r="G15" s="24">
        <f t="shared" si="4"/>
        <v>194.62922326271823</v>
      </c>
      <c r="H15" s="24">
        <f t="shared" si="4"/>
        <v>216.12451369465037</v>
      </c>
      <c r="I15" s="24">
        <f t="shared" si="4"/>
        <v>228.52307694153265</v>
      </c>
      <c r="J15" s="24">
        <f t="shared" si="4"/>
        <v>235.57629356219743</v>
      </c>
      <c r="K15" s="24">
        <f t="shared" si="4"/>
        <v>186.76560780341538</v>
      </c>
      <c r="L15" s="24">
        <f t="shared" si="4"/>
        <v>234.23709994516898</v>
      </c>
      <c r="M15" s="24">
        <f t="shared" si="4"/>
        <v>181.52778509680203</v>
      </c>
      <c r="N15" s="24">
        <f t="shared" si="4"/>
        <v>214.51313383411772</v>
      </c>
      <c r="O15" s="24">
        <f t="shared" si="4"/>
        <v>215.76304477310413</v>
      </c>
      <c r="P15" s="24">
        <f t="shared" si="4"/>
        <v>222.7005569488098</v>
      </c>
      <c r="Q15" s="24">
        <f t="shared" si="4"/>
        <v>231.00865203594606</v>
      </c>
    </row>
    <row r="16" spans="1:17" ht="11.45" customHeight="1" x14ac:dyDescent="0.25">
      <c r="A16" s="116" t="s">
        <v>17</v>
      </c>
      <c r="B16" s="70">
        <v>253.32082827412592</v>
      </c>
      <c r="C16" s="70">
        <v>245.94944922897625</v>
      </c>
      <c r="D16" s="70">
        <v>207.04260565465606</v>
      </c>
      <c r="E16" s="70">
        <v>202.89320379227064</v>
      </c>
      <c r="F16" s="70">
        <v>210.53955562899824</v>
      </c>
      <c r="G16" s="70">
        <v>194.62922326271823</v>
      </c>
      <c r="H16" s="70">
        <v>216.12451369465037</v>
      </c>
      <c r="I16" s="70">
        <v>228.52307694153265</v>
      </c>
      <c r="J16" s="70">
        <v>235.57629356219743</v>
      </c>
      <c r="K16" s="70">
        <v>186.76560780341538</v>
      </c>
      <c r="L16" s="70">
        <v>234.23709994516898</v>
      </c>
      <c r="M16" s="70">
        <v>181.52778509680203</v>
      </c>
      <c r="N16" s="70">
        <v>214.51313383411772</v>
      </c>
      <c r="O16" s="70">
        <v>215.76304477310413</v>
      </c>
      <c r="P16" s="70">
        <v>222.7005569488098</v>
      </c>
      <c r="Q16" s="70">
        <v>231.00865203594606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0.93379352999351228</v>
      </c>
      <c r="C22" s="124">
        <v>0.91851925067243689</v>
      </c>
      <c r="D22" s="124">
        <v>0.88574601636782557</v>
      </c>
      <c r="E22" s="124">
        <v>0.97638807226169655</v>
      </c>
      <c r="F22" s="124">
        <v>0.94288673792170907</v>
      </c>
      <c r="G22" s="124">
        <v>0.86086662426462912</v>
      </c>
      <c r="H22" s="124">
        <v>0.8391508990872103</v>
      </c>
      <c r="I22" s="124">
        <v>0.83846589385176018</v>
      </c>
      <c r="J22" s="124">
        <v>0.88380078688990715</v>
      </c>
      <c r="K22" s="124">
        <v>0.78227181739134488</v>
      </c>
      <c r="L22" s="124">
        <v>0.76727906583605543</v>
      </c>
      <c r="M22" s="124">
        <v>0.75832125595151445</v>
      </c>
      <c r="N22" s="124">
        <v>0.75334652941607094</v>
      </c>
      <c r="O22" s="124">
        <v>0.74473613447754483</v>
      </c>
      <c r="P22" s="124">
        <v>0.76681660000239249</v>
      </c>
      <c r="Q22" s="124">
        <v>0.76859880121503543</v>
      </c>
    </row>
    <row r="23" spans="1:17" ht="11.45" customHeight="1" x14ac:dyDescent="0.25">
      <c r="A23" s="91" t="s">
        <v>116</v>
      </c>
      <c r="B23" s="90">
        <v>3.1130503508930794</v>
      </c>
      <c r="C23" s="90">
        <v>3.1378635786444966</v>
      </c>
      <c r="D23" s="90">
        <v>3.1370517278862389</v>
      </c>
      <c r="E23" s="90">
        <v>3.1024188000000001</v>
      </c>
      <c r="F23" s="90">
        <v>3.074543334270682</v>
      </c>
      <c r="G23" s="90">
        <v>3.0286392780298947</v>
      </c>
      <c r="H23" s="90">
        <v>3.0046372216688311</v>
      </c>
      <c r="I23" s="90">
        <v>2.9569932928011848</v>
      </c>
      <c r="J23" s="90">
        <v>2.9410455237118098</v>
      </c>
      <c r="K23" s="90">
        <v>2.9139301622005145</v>
      </c>
      <c r="L23" s="90">
        <v>2.9096913969073319</v>
      </c>
      <c r="M23" s="90">
        <v>2.9150059162789157</v>
      </c>
      <c r="N23" s="90">
        <v>2.9061551604854996</v>
      </c>
      <c r="O23" s="90">
        <v>2.9306652091720142</v>
      </c>
      <c r="P23" s="90">
        <v>2.9255733124038801</v>
      </c>
      <c r="Q23" s="90">
        <v>2.9452152226528288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165.31171368249912</v>
      </c>
      <c r="C26" s="68">
        <f>IF(TrRail_act!C14=0,"",C8/TrRail_act!C14*100)</f>
        <v>174.06537487419436</v>
      </c>
      <c r="D26" s="68">
        <f>IF(TrRail_act!D14=0,"",D8/TrRail_act!D14*100)</f>
        <v>157.78178003066316</v>
      </c>
      <c r="E26" s="68">
        <f>IF(TrRail_act!E14=0,"",E8/TrRail_act!E14*100)</f>
        <v>148.01424857119198</v>
      </c>
      <c r="F26" s="68">
        <f>IF(TrRail_act!F14=0,"",F8/TrRail_act!F14*100)</f>
        <v>138.42820270648079</v>
      </c>
      <c r="G26" s="68">
        <f>IF(TrRail_act!G14=0,"",G8/TrRail_act!G14*100)</f>
        <v>113.46892892576761</v>
      </c>
      <c r="H26" s="68">
        <f>IF(TrRail_act!H14=0,"",H8/TrRail_act!H14*100)</f>
        <v>105.924544841784</v>
      </c>
      <c r="I26" s="68">
        <f>IF(TrRail_act!I14=0,"",I8/TrRail_act!I14*100)</f>
        <v>100.30169801677611</v>
      </c>
      <c r="J26" s="68">
        <f>IF(TrRail_act!J14=0,"",J8/TrRail_act!J14*100)</f>
        <v>101.58991627506065</v>
      </c>
      <c r="K26" s="68">
        <f>IF(TrRail_act!K14=0,"",K8/TrRail_act!K14*100)</f>
        <v>88.41655771506386</v>
      </c>
      <c r="L26" s="68">
        <f>IF(TrRail_act!L14=0,"",L8/TrRail_act!L14*100)</f>
        <v>87.819274794645082</v>
      </c>
      <c r="M26" s="68">
        <f>IF(TrRail_act!M14=0,"",M8/TrRail_act!M14*100)</f>
        <v>86.03250798260359</v>
      </c>
      <c r="N26" s="68">
        <f>IF(TrRail_act!N14=0,"",N8/TrRail_act!N14*100)</f>
        <v>84.586756927406086</v>
      </c>
      <c r="O26" s="68">
        <f>IF(TrRail_act!O14=0,"",O8/TrRail_act!O14*100)</f>
        <v>82.256310333373278</v>
      </c>
      <c r="P26" s="68">
        <f>IF(TrRail_act!P14=0,"",P8/TrRail_act!P14*100)</f>
        <v>82.703936202065293</v>
      </c>
      <c r="Q26" s="68">
        <f>IF(TrRail_act!Q14=0,"",Q8/TrRail_act!Q14*100)</f>
        <v>78.282372979059517</v>
      </c>
    </row>
    <row r="27" spans="1:17" ht="11.45" customHeight="1" x14ac:dyDescent="0.25">
      <c r="A27" s="25" t="s">
        <v>39</v>
      </c>
      <c r="B27" s="79">
        <f>IF(TrRail_act!B15=0,"",B9/TrRail_act!B15*100)</f>
        <v>168.01282930433808</v>
      </c>
      <c r="C27" s="79">
        <f>IF(TrRail_act!C15=0,"",C9/TrRail_act!C15*100)</f>
        <v>178.75542280016074</v>
      </c>
      <c r="D27" s="79">
        <f>IF(TrRail_act!D15=0,"",D9/TrRail_act!D15*100)</f>
        <v>163.59043001315555</v>
      </c>
      <c r="E27" s="79">
        <f>IF(TrRail_act!E15=0,"",E9/TrRail_act!E15*100)</f>
        <v>153.96731872637059</v>
      </c>
      <c r="F27" s="79">
        <f>IF(TrRail_act!F15=0,"",F9/TrRail_act!F15*100)</f>
        <v>143.85041601544611</v>
      </c>
      <c r="G27" s="79">
        <f>IF(TrRail_act!G15=0,"",G9/TrRail_act!G15*100)</f>
        <v>115.57701208036697</v>
      </c>
      <c r="H27" s="79">
        <f>IF(TrRail_act!H15=0,"",H9/TrRail_act!H15*100)</f>
        <v>107.28398224471181</v>
      </c>
      <c r="I27" s="79">
        <f>IF(TrRail_act!I15=0,"",I9/TrRail_act!I15*100)</f>
        <v>100.47791570133995</v>
      </c>
      <c r="J27" s="79">
        <f>IF(TrRail_act!J15=0,"",J9/TrRail_act!J15*100)</f>
        <v>97.748810020980443</v>
      </c>
      <c r="K27" s="79">
        <f>IF(TrRail_act!K15=0,"",K9/TrRail_act!K15*100)</f>
        <v>87.627672783593951</v>
      </c>
      <c r="L27" s="79">
        <f>IF(TrRail_act!L15=0,"",L9/TrRail_act!L15*100)</f>
        <v>84.268899985490847</v>
      </c>
      <c r="M27" s="79">
        <f>IF(TrRail_act!M15=0,"",M9/TrRail_act!M15*100)</f>
        <v>88.552135062502686</v>
      </c>
      <c r="N27" s="79">
        <f>IF(TrRail_act!N15=0,"",N9/TrRail_act!N15*100)</f>
        <v>83.750917019344612</v>
      </c>
      <c r="O27" s="79">
        <f>IF(TrRail_act!O15=0,"",O9/TrRail_act!O15*100)</f>
        <v>81.154773927228035</v>
      </c>
      <c r="P27" s="79">
        <f>IF(TrRail_act!P15=0,"",P9/TrRail_act!P15*100)</f>
        <v>81.080447794001074</v>
      </c>
      <c r="Q27" s="79">
        <f>IF(TrRail_act!Q15=0,"",Q9/TrRail_act!Q15*100)</f>
        <v>75.452037461064251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232.58943011201271</v>
      </c>
      <c r="C29" s="76">
        <f>IF(TrRail_act!C17=0,"",C11/TrRail_act!C17*100)</f>
        <v>254.46800699890858</v>
      </c>
      <c r="D29" s="76">
        <f>IF(TrRail_act!D17=0,"",D11/TrRail_act!D17*100)</f>
        <v>231.36585487141704</v>
      </c>
      <c r="E29" s="76">
        <f>IF(TrRail_act!E17=0,"",E11/TrRail_act!E17*100)</f>
        <v>222.50448083013188</v>
      </c>
      <c r="F29" s="76">
        <f>IF(TrRail_act!F17=0,"",F11/TrRail_act!F17*100)</f>
        <v>212.18098897101575</v>
      </c>
      <c r="G29" s="76">
        <f>IF(TrRail_act!G17=0,"",G11/TrRail_act!G17*100)</f>
        <v>166.6471961353536</v>
      </c>
      <c r="H29" s="76">
        <f>IF(TrRail_act!H17=0,"",H11/TrRail_act!H17*100)</f>
        <v>156.53440319062076</v>
      </c>
      <c r="I29" s="76">
        <f>IF(TrRail_act!I17=0,"",I11/TrRail_act!I17*100)</f>
        <v>147.00425209953809</v>
      </c>
      <c r="J29" s="76">
        <f>IF(TrRail_act!J17=0,"",J11/TrRail_act!J17*100)</f>
        <v>144.19886205136075</v>
      </c>
      <c r="K29" s="76">
        <f>IF(TrRail_act!K17=0,"",K11/TrRail_act!K17*100)</f>
        <v>129.31324850458188</v>
      </c>
      <c r="L29" s="76">
        <f>IF(TrRail_act!L17=0,"",L11/TrRail_act!L17*100)</f>
        <v>124.8018740119516</v>
      </c>
      <c r="M29" s="76">
        <f>IF(TrRail_act!M17=0,"",M11/TrRail_act!M17*100)</f>
        <v>131.2211231060902</v>
      </c>
      <c r="N29" s="76">
        <f>IF(TrRail_act!N17=0,"",N11/TrRail_act!N17*100)</f>
        <v>124.84494065080057</v>
      </c>
      <c r="O29" s="76">
        <f>IF(TrRail_act!O17=0,"",O11/TrRail_act!O17*100)</f>
        <v>121.6197035835869</v>
      </c>
      <c r="P29" s="76">
        <f>IF(TrRail_act!P17=0,"",P11/TrRail_act!P17*100)</f>
        <v>120.46494941930649</v>
      </c>
      <c r="Q29" s="76">
        <f>IF(TrRail_act!Q17=0,"",Q11/TrRail_act!Q17*100)</f>
        <v>112.74525855057792</v>
      </c>
    </row>
    <row r="30" spans="1:17" ht="11.45" customHeight="1" x14ac:dyDescent="0.25">
      <c r="A30" s="62" t="s">
        <v>17</v>
      </c>
      <c r="B30" s="77">
        <f>IF(TrRail_act!B18=0,"",B12/TrRail_act!B18*100)</f>
        <v>791.70105980711003</v>
      </c>
      <c r="C30" s="77">
        <f>IF(TrRail_act!C18=0,"",C12/TrRail_act!C18*100)</f>
        <v>793.27194378711351</v>
      </c>
      <c r="D30" s="77">
        <f>IF(TrRail_act!D18=0,"",D12/TrRail_act!D18*100)</f>
        <v>667.63049782887583</v>
      </c>
      <c r="E30" s="77">
        <f>IF(TrRail_act!E18=0,"",E12/TrRail_act!E18*100)</f>
        <v>562.37713403625196</v>
      </c>
      <c r="F30" s="77">
        <f>IF(TrRail_act!F18=0,"",F12/TrRail_act!F18*100)</f>
        <v>537.19388352532246</v>
      </c>
      <c r="G30" s="77">
        <f>IF(TrRail_act!G18=0,"",G12/TrRail_act!G18*100)</f>
        <v>462.72518584917935</v>
      </c>
      <c r="H30" s="77">
        <f>IF(TrRail_act!H18=0,"",H12/TrRail_act!H18*100)</f>
        <v>432.82445599353912</v>
      </c>
      <c r="I30" s="77">
        <f>IF(TrRail_act!I18=0,"",I12/TrRail_act!I18*100)</f>
        <v>398.51660481074885</v>
      </c>
      <c r="J30" s="77">
        <f>IF(TrRail_act!J18=0,"",J12/TrRail_act!J18*100)</f>
        <v>382.58081689718273</v>
      </c>
      <c r="K30" s="77">
        <f>IF(TrRail_act!K18=0,"",K12/TrRail_act!K18*100)</f>
        <v>377.30299939905694</v>
      </c>
      <c r="L30" s="77">
        <f>IF(TrRail_act!L18=0,"",L12/TrRail_act!L18*100)</f>
        <v>373.28663646643332</v>
      </c>
      <c r="M30" s="77">
        <f>IF(TrRail_act!M18=0,"",M12/TrRail_act!M18*100)</f>
        <v>369.65417517354524</v>
      </c>
      <c r="N30" s="77">
        <f>IF(TrRail_act!N18=0,"",N12/TrRail_act!N18*100)</f>
        <v>362.21327106253864</v>
      </c>
      <c r="O30" s="77">
        <f>IF(TrRail_act!O18=0,"",O12/TrRail_act!O18*100)</f>
        <v>357.6441111161281</v>
      </c>
      <c r="P30" s="77">
        <f>IF(TrRail_act!P18=0,"",P12/TrRail_act!P18*100)</f>
        <v>345.5704049913229</v>
      </c>
      <c r="Q30" s="77">
        <f>IF(TrRail_act!Q18=0,"",Q12/TrRail_act!Q18*100)</f>
        <v>322.69335250113215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150.31973969913699</v>
      </c>
      <c r="C33" s="79">
        <f>IF(TrRail_act!C21=0,"",C15/TrRail_act!C21*100)</f>
        <v>148.88639806862372</v>
      </c>
      <c r="D33" s="79">
        <f>IF(TrRail_act!D21=0,"",D15/TrRail_act!D21*100)</f>
        <v>125.30771258120943</v>
      </c>
      <c r="E33" s="79">
        <f>IF(TrRail_act!E21=0,"",E15/TrRail_act!E21*100)</f>
        <v>116.92688743869206</v>
      </c>
      <c r="F33" s="79">
        <f>IF(TrRail_act!F21=0,"",F15/TrRail_act!F21*100)</f>
        <v>112.36686927810418</v>
      </c>
      <c r="G33" s="79">
        <f>IF(TrRail_act!G21=0,"",G15/TrRail_act!G21*100)</f>
        <v>102.32602889656854</v>
      </c>
      <c r="H33" s="79">
        <f>IF(TrRail_act!H21=0,"",H15/TrRail_act!H21*100)</f>
        <v>99.771725330949906</v>
      </c>
      <c r="I33" s="79">
        <f>IF(TrRail_act!I21=0,"",I15/TrRail_act!I21*100)</f>
        <v>99.536592638752481</v>
      </c>
      <c r="J33" s="79">
        <f>IF(TrRail_act!J21=0,"",J15/TrRail_act!J21*100)</f>
        <v>121.17101161839328</v>
      </c>
      <c r="K33" s="79">
        <f>IF(TrRail_act!K21=0,"",K15/TrRail_act!K21*100)</f>
        <v>92.323849349667015</v>
      </c>
      <c r="L33" s="79">
        <f>IF(TrRail_act!L21=0,"",L15/TrRail_act!L21*100)</f>
        <v>103.59052782574116</v>
      </c>
      <c r="M33" s="79">
        <f>IF(TrRail_act!M21=0,"",M15/TrRail_act!M21*100)</f>
        <v>75.568047276872306</v>
      </c>
      <c r="N33" s="79">
        <f>IF(TrRail_act!N21=0,"",N15/TrRail_act!N21*100)</f>
        <v>88.003222006480968</v>
      </c>
      <c r="O33" s="79">
        <f>IF(TrRail_act!O21=0,"",O15/TrRail_act!O21*100)</f>
        <v>86.64173440567329</v>
      </c>
      <c r="P33" s="79">
        <f>IF(TrRail_act!P21=0,"",P15/TrRail_act!P21*100)</f>
        <v>89.13191929271369</v>
      </c>
      <c r="Q33" s="79">
        <f>IF(TrRail_act!Q21=0,"",Q15/TrRail_act!Q21*100)</f>
        <v>89.283808307825893</v>
      </c>
    </row>
    <row r="34" spans="1:17" ht="11.45" customHeight="1" x14ac:dyDescent="0.25">
      <c r="A34" s="116" t="s">
        <v>17</v>
      </c>
      <c r="B34" s="77">
        <f>IF(TrRail_act!B22=0,"",B16/TrRail_act!B22*100)</f>
        <v>1226.1921594195719</v>
      </c>
      <c r="C34" s="77">
        <f>IF(TrRail_act!C22=0,"",C16/TrRail_act!C22*100)</f>
        <v>1232.3988304952186</v>
      </c>
      <c r="D34" s="77">
        <f>IF(TrRail_act!D22=0,"",D16/TrRail_act!D22*100)</f>
        <v>1051.1909601194684</v>
      </c>
      <c r="E34" s="77">
        <f>IF(TrRail_act!E22=0,"",E16/TrRail_act!E22*100)</f>
        <v>880.00206271302966</v>
      </c>
      <c r="F34" s="77">
        <f>IF(TrRail_act!F22=0,"",F16/TrRail_act!F22*100)</f>
        <v>867.86208461916874</v>
      </c>
      <c r="G34" s="77">
        <f>IF(TrRail_act!G22=0,"",G16/TrRail_act!G22*100)</f>
        <v>852.68602055900635</v>
      </c>
      <c r="H34" s="77">
        <f>IF(TrRail_act!H22=0,"",H16/TrRail_act!H22*100)</f>
        <v>846.15671286908093</v>
      </c>
      <c r="I34" s="77">
        <f>IF(TrRail_act!I22=0,"",I16/TrRail_act!I22*100)</f>
        <v>831.45557687538997</v>
      </c>
      <c r="J34" s="77">
        <f>IF(TrRail_act!J22=0,"",J16/TrRail_act!J22*100)</f>
        <v>823.34044619016038</v>
      </c>
      <c r="K34" s="77">
        <f>IF(TrRail_act!K22=0,"",K16/TrRail_act!K22*100)</f>
        <v>814.56679240141887</v>
      </c>
      <c r="L34" s="77">
        <f>IF(TrRail_act!L22=0,"",L16/TrRail_act!L22*100)</f>
        <v>809.10918126927993</v>
      </c>
      <c r="M34" s="77">
        <f>IF(TrRail_act!M22=0,"",M16/TrRail_act!M22*100)</f>
        <v>809.4626755867688</v>
      </c>
      <c r="N34" s="77">
        <f>IF(TrRail_act!N22=0,"",N16/TrRail_act!N22*100)</f>
        <v>804.10714625937101</v>
      </c>
      <c r="O34" s="77">
        <f>IF(TrRail_act!O22=0,"",O16/TrRail_act!O22*100)</f>
        <v>807.57387838540853</v>
      </c>
      <c r="P34" s="77">
        <f>IF(TrRail_act!P22=0,"",P16/TrRail_act!P22*100)</f>
        <v>805.46019161766026</v>
      </c>
      <c r="Q34" s="77">
        <f>IF(TrRail_act!Q22=0,"",Q16/TrRail_act!Q22*100)</f>
        <v>810.3663205076075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17.460278388623482</v>
      </c>
      <c r="C38" s="79">
        <f>IF(TrRail_act!C4=0,"",C9/TrRail_act!C4*1000)</f>
        <v>17.526010881115354</v>
      </c>
      <c r="D38" s="79">
        <f>IF(TrRail_act!D4=0,"",D9/TrRail_act!D4*1000)</f>
        <v>17.661825811811546</v>
      </c>
      <c r="E38" s="79">
        <f>IF(TrRail_act!E4=0,"",E9/TrRail_act!E4*1000)</f>
        <v>16.21470198873774</v>
      </c>
      <c r="F38" s="79">
        <f>IF(TrRail_act!F4=0,"",F9/TrRail_act!F4*1000)</f>
        <v>14.740318873351592</v>
      </c>
      <c r="G38" s="79">
        <f>IF(TrRail_act!G4=0,"",G9/TrRail_act!G4*1000)</f>
        <v>12.591363790603497</v>
      </c>
      <c r="H38" s="79">
        <f>IF(TrRail_act!H4=0,"",H9/TrRail_act!H4*1000)</f>
        <v>11.122494218902053</v>
      </c>
      <c r="I38" s="79">
        <f>IF(TrRail_act!I4=0,"",I9/TrRail_act!I4*1000)</f>
        <v>10.540049636909337</v>
      </c>
      <c r="J38" s="79">
        <f>IF(TrRail_act!J4=0,"",J9/TrRail_act!J4*1000)</f>
        <v>9.8323488669871359</v>
      </c>
      <c r="K38" s="79">
        <f>IF(TrRail_act!K4=0,"",K9/TrRail_act!K4*1000)</f>
        <v>8.8909740425671764</v>
      </c>
      <c r="L38" s="79">
        <f>IF(TrRail_act!L4=0,"",L9/TrRail_act!L4*1000)</f>
        <v>8.4440260984468871</v>
      </c>
      <c r="M38" s="79">
        <f>IF(TrRail_act!M4=0,"",M9/TrRail_act!M4*1000)</f>
        <v>8.6602217055409376</v>
      </c>
      <c r="N38" s="79">
        <f>IF(TrRail_act!N4=0,"",N9/TrRail_act!N4*1000)</f>
        <v>7.9173302404681234</v>
      </c>
      <c r="O38" s="79">
        <f>IF(TrRail_act!O4=0,"",O9/TrRail_act!O4*1000)</f>
        <v>7.5680186610544986</v>
      </c>
      <c r="P38" s="79">
        <f>IF(TrRail_act!P4=0,"",P9/TrRail_act!P4*1000)</f>
        <v>7.4561446551698989</v>
      </c>
      <c r="Q38" s="79">
        <f>IF(TrRail_act!Q4=0,"",Q9/TrRail_act!Q4*1000)</f>
        <v>7.0158446697844985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25.561490851992847</v>
      </c>
      <c r="C40" s="76">
        <f>IF(TrRail_act!C6=0,"",C11/TrRail_act!C6*1000)</f>
        <v>26.31680121251031</v>
      </c>
      <c r="D40" s="76">
        <f>IF(TrRail_act!D6=0,"",D11/TrRail_act!D6*1000)</f>
        <v>27.196172965099422</v>
      </c>
      <c r="E40" s="76">
        <f>IF(TrRail_act!E6=0,"",E11/TrRail_act!E6*1000)</f>
        <v>25.915030894140749</v>
      </c>
      <c r="F40" s="76">
        <f>IF(TrRail_act!F6=0,"",F11/TrRail_act!F6*1000)</f>
        <v>24.307033632981426</v>
      </c>
      <c r="G40" s="76">
        <f>IF(TrRail_act!G6=0,"",G11/TrRail_act!G6*1000)</f>
        <v>20.769549884995509</v>
      </c>
      <c r="H40" s="76">
        <f>IF(TrRail_act!H6=0,"",H11/TrRail_act!H6*1000)</f>
        <v>18.335780236958588</v>
      </c>
      <c r="I40" s="76">
        <f>IF(TrRail_act!I6=0,"",I11/TrRail_act!I6*1000)</f>
        <v>17.513976653259139</v>
      </c>
      <c r="J40" s="76">
        <f>IF(TrRail_act!J6=0,"",J11/TrRail_act!J6*1000)</f>
        <v>16.36291046029999</v>
      </c>
      <c r="K40" s="76">
        <f>IF(TrRail_act!K6=0,"",K11/TrRail_act!K6*1000)</f>
        <v>14.708319010663036</v>
      </c>
      <c r="L40" s="76">
        <f>IF(TrRail_act!L6=0,"",L11/TrRail_act!L6*1000)</f>
        <v>14.109912210401765</v>
      </c>
      <c r="M40" s="76">
        <f>IF(TrRail_act!M6=0,"",M11/TrRail_act!M6*1000)</f>
        <v>14.224728240735304</v>
      </c>
      <c r="N40" s="76">
        <f>IF(TrRail_act!N6=0,"",N11/TrRail_act!N6*1000)</f>
        <v>13.029683968241745</v>
      </c>
      <c r="O40" s="76">
        <f>IF(TrRail_act!O6=0,"",O11/TrRail_act!O6*1000)</f>
        <v>12.486520228285132</v>
      </c>
      <c r="P40" s="76">
        <f>IF(TrRail_act!P6=0,"",P11/TrRail_act!P6*1000)</f>
        <v>12.032736535021858</v>
      </c>
      <c r="Q40" s="76">
        <f>IF(TrRail_act!Q6=0,"",Q11/TrRail_act!Q6*1000)</f>
        <v>11.501113699754269</v>
      </c>
    </row>
    <row r="41" spans="1:17" ht="11.45" customHeight="1" x14ac:dyDescent="0.25">
      <c r="A41" s="62" t="s">
        <v>17</v>
      </c>
      <c r="B41" s="77">
        <f>IF(TrRail_act!B7=0,"",B12/TrRail_act!B7*1000)</f>
        <v>93.333793731693575</v>
      </c>
      <c r="C41" s="77">
        <f>IF(TrRail_act!C7=0,"",C12/TrRail_act!C7*1000)</f>
        <v>87.905802573128213</v>
      </c>
      <c r="D41" s="77">
        <f>IF(TrRail_act!D7=0,"",D12/TrRail_act!D7*1000)</f>
        <v>83.839576934097479</v>
      </c>
      <c r="E41" s="77">
        <f>IF(TrRail_act!E7=0,"",E12/TrRail_act!E7*1000)</f>
        <v>69.578277933235611</v>
      </c>
      <c r="F41" s="77">
        <f>IF(TrRail_act!F7=0,"",F12/TrRail_act!F7*1000)</f>
        <v>65.376761404532061</v>
      </c>
      <c r="G41" s="77">
        <f>IF(TrRail_act!G7=0,"",G12/TrRail_act!G7*1000)</f>
        <v>61.513969385052448</v>
      </c>
      <c r="H41" s="77">
        <f>IF(TrRail_act!H7=0,"",H12/TrRail_act!H7*1000)</f>
        <v>54.068804016230601</v>
      </c>
      <c r="I41" s="77">
        <f>IF(TrRail_act!I7=0,"",I12/TrRail_act!I7*1000)</f>
        <v>50.592192053017165</v>
      </c>
      <c r="J41" s="77">
        <f>IF(TrRail_act!J7=0,"",J12/TrRail_act!J7*1000)</f>
        <v>44.139601774976526</v>
      </c>
      <c r="K41" s="77">
        <f>IF(TrRail_act!K7=0,"",K12/TrRail_act!K7*1000)</f>
        <v>45.395505341286814</v>
      </c>
      <c r="L41" s="77">
        <f>IF(TrRail_act!L7=0,"",L12/TrRail_act!L7*1000)</f>
        <v>42.917533736302126</v>
      </c>
      <c r="M41" s="77">
        <f>IF(TrRail_act!M7=0,"",M12/TrRail_act!M7*1000)</f>
        <v>45.11113846986558</v>
      </c>
      <c r="N41" s="77">
        <f>IF(TrRail_act!N7=0,"",N12/TrRail_act!N7*1000)</f>
        <v>40.394829694168259</v>
      </c>
      <c r="O41" s="77">
        <f>IF(TrRail_act!O7=0,"",O12/TrRail_act!O7*1000)</f>
        <v>39.257128780147987</v>
      </c>
      <c r="P41" s="77">
        <f>IF(TrRail_act!P7=0,"",P12/TrRail_act!P7*1000)</f>
        <v>36.867335417506084</v>
      </c>
      <c r="Q41" s="77">
        <f>IF(TrRail_act!Q7=0,"",Q12/TrRail_act!Q7*1000)</f>
        <v>35.155512382595155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3.0640559815437061</v>
      </c>
      <c r="C44" s="79">
        <f>IF(TrRail_act!C10=0,"",C15/TrRail_act!C10*1000)</f>
        <v>3.0348393330492369</v>
      </c>
      <c r="D44" s="79">
        <f>IF(TrRail_act!D10=0,"",D15/TrRail_act!D10*1000)</f>
        <v>2.5542210692786251</v>
      </c>
      <c r="E44" s="79">
        <f>IF(TrRail_act!E10=0,"",E15/TrRail_act!E10*1000)</f>
        <v>2.383389763559236</v>
      </c>
      <c r="F44" s="79">
        <f>IF(TrRail_act!F10=0,"",F15/TrRail_act!F10*1000)</f>
        <v>2.2904402218100133</v>
      </c>
      <c r="G44" s="79">
        <f>IF(TrRail_act!G10=0,"",G15/TrRail_act!G10*1000)</f>
        <v>2.039710996255693</v>
      </c>
      <c r="H44" s="79">
        <f>IF(TrRail_act!H10=0,"",H15/TrRail_act!H10*1000)</f>
        <v>2.0197231367541413</v>
      </c>
      <c r="I44" s="79">
        <f>IF(TrRail_act!I10=0,"",I15/TrRail_act!I10*1000)</f>
        <v>1.9938321942287889</v>
      </c>
      <c r="J44" s="79">
        <f>IF(TrRail_act!J10=0,"",J15/TrRail_act!J10*1000)</f>
        <v>2.0369409397346989</v>
      </c>
      <c r="K44" s="79">
        <f>IF(TrRail_act!K10=0,"",K15/TrRail_act!K10*1000)</f>
        <v>1.9488449590272281</v>
      </c>
      <c r="L44" s="79">
        <f>IF(TrRail_act!L10=0,"",L15/TrRail_act!L10*1000)</f>
        <v>2.1826653740336477</v>
      </c>
      <c r="M44" s="79">
        <f>IF(TrRail_act!M10=0,"",M15/TrRail_act!M10*1000)</f>
        <v>1.6019466196316707</v>
      </c>
      <c r="N44" s="79">
        <f>IF(TrRail_act!N10=0,"",N15/TrRail_act!N10*1000)</f>
        <v>1.9489677357390427</v>
      </c>
      <c r="O44" s="79">
        <f>IF(TrRail_act!O10=0,"",O15/TrRail_act!O10*1000)</f>
        <v>1.9159692466509561</v>
      </c>
      <c r="P44" s="79">
        <f>IF(TrRail_act!P10=0,"",P15/TrRail_act!P10*1000)</f>
        <v>1.9772932099975122</v>
      </c>
      <c r="Q44" s="79">
        <f>IF(TrRail_act!Q10=0,"",Q15/TrRail_act!Q10*1000)</f>
        <v>1.9806627000818477</v>
      </c>
    </row>
    <row r="45" spans="1:17" ht="11.45" customHeight="1" x14ac:dyDescent="0.25">
      <c r="A45" s="116" t="s">
        <v>17</v>
      </c>
      <c r="B45" s="77">
        <f>IF(TrRail_act!B11=0,"",B16/TrRail_act!B11*1000)</f>
        <v>15.475705645588334</v>
      </c>
      <c r="C45" s="77">
        <f>IF(TrRail_act!C11=0,"",C16/TrRail_act!C11*1000)</f>
        <v>15.531223848087938</v>
      </c>
      <c r="D45" s="77">
        <f>IF(TrRail_act!D11=0,"",D16/TrRail_act!D11*1000)</f>
        <v>13.24409049959241</v>
      </c>
      <c r="E45" s="77">
        <f>IF(TrRail_act!E11=0,"",E16/TrRail_act!E11*1000)</f>
        <v>11.112020059870277</v>
      </c>
      <c r="F45" s="77">
        <f>IF(TrRail_act!F11=0,"",F16/TrRail_act!F11*1000)</f>
        <v>10.952657678364854</v>
      </c>
      <c r="G45" s="77">
        <f>IF(TrRail_act!G11=0,"",G16/TrRail_act!G11*1000)</f>
        <v>10.507228960839019</v>
      </c>
      <c r="H45" s="77">
        <f>IF(TrRail_act!H11=0,"",H16/TrRail_act!H11*1000)</f>
        <v>10.585299925902987</v>
      </c>
      <c r="I45" s="77">
        <f>IF(TrRail_act!I11=0,"",I16/TrRail_act!I11*1000)</f>
        <v>10.295342350457366</v>
      </c>
      <c r="J45" s="77">
        <f>IF(TrRail_act!J11=0,"",J16/TrRail_act!J11*1000)</f>
        <v>9.9362077353016964</v>
      </c>
      <c r="K45" s="77">
        <f>IF(TrRail_act!K11=0,"",K16/TrRail_act!K11*1000)</f>
        <v>10.617774980354891</v>
      </c>
      <c r="L45" s="77">
        <f>IF(TrRail_act!L11=0,"",L16/TrRail_act!L11*1000)</f>
        <v>12.102432681104847</v>
      </c>
      <c r="M45" s="77">
        <f>IF(TrRail_act!M11=0,"",M16/TrRail_act!M11*1000)</f>
        <v>9.0015967274230757</v>
      </c>
      <c r="N45" s="77">
        <f>IF(TrRail_act!N11=0,"",N16/TrRail_act!N11*1000)</f>
        <v>10.989713265347859</v>
      </c>
      <c r="O45" s="77">
        <f>IF(TrRail_act!O11=0,"",O16/TrRail_act!O11*1000)</f>
        <v>11.016832714381074</v>
      </c>
      <c r="P45" s="77">
        <f>IF(TrRail_act!P11=0,"",P16/TrRail_act!P11*1000)</f>
        <v>11.02896595746116</v>
      </c>
      <c r="Q45" s="77">
        <f>IF(TrRail_act!Q11=0,"",Q16/TrRail_act!Q11*1000)</f>
        <v>11.095268159736399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363.56157225903252</v>
      </c>
      <c r="C49" s="79">
        <f>IF(TrRail_act!C37=0,"",1000000*C9/TrRail_act!C37/1000)</f>
        <v>365.19184248800008</v>
      </c>
      <c r="D49" s="79">
        <f>IF(TrRail_act!D37=0,"",1000000*D9/TrRail_act!D37/1000)</f>
        <v>332.66442589604497</v>
      </c>
      <c r="E49" s="79">
        <f>IF(TrRail_act!E37=0,"",1000000*E9/TrRail_act!E37/1000)</f>
        <v>282.30708280391769</v>
      </c>
      <c r="F49" s="79">
        <f>IF(TrRail_act!F37=0,"",1000000*F9/TrRail_act!F37/1000)</f>
        <v>258.964050875238</v>
      </c>
      <c r="G49" s="79">
        <f>IF(TrRail_act!G37=0,"",1000000*G9/TrRail_act!G37/1000)</f>
        <v>231.68059164905668</v>
      </c>
      <c r="H49" s="79">
        <f>IF(TrRail_act!H37=0,"",1000000*H9/TrRail_act!H37/1000)</f>
        <v>204.31857678576716</v>
      </c>
      <c r="I49" s="79">
        <f>IF(TrRail_act!I37=0,"",1000000*I9/TrRail_act!I37/1000)</f>
        <v>194.46447856452454</v>
      </c>
      <c r="J49" s="79">
        <f>IF(TrRail_act!J37=0,"",1000000*J9/TrRail_act!J37/1000)</f>
        <v>185.9104995592383</v>
      </c>
      <c r="K49" s="79">
        <f>IF(TrRail_act!K37=0,"",1000000*K9/TrRail_act!K37/1000)</f>
        <v>168.63222639076321</v>
      </c>
      <c r="L49" s="79">
        <f>IF(TrRail_act!L37=0,"",1000000*L9/TrRail_act!L37/1000)</f>
        <v>162.26159688189674</v>
      </c>
      <c r="M49" s="79">
        <f>IF(TrRail_act!M37=0,"",1000000*M9/TrRail_act!M37/1000)</f>
        <v>169.79727019937491</v>
      </c>
      <c r="N49" s="79">
        <f>IF(TrRail_act!N37=0,"",1000000*N9/TrRail_act!N37/1000)</f>
        <v>158.47441281818212</v>
      </c>
      <c r="O49" s="79">
        <f>IF(TrRail_act!O37=0,"",1000000*O9/TrRail_act!O37/1000)</f>
        <v>152.06839991495161</v>
      </c>
      <c r="P49" s="79">
        <f>IF(TrRail_act!P37=0,"",1000000*P9/TrRail_act!P37/1000)</f>
        <v>151.11194751781406</v>
      </c>
      <c r="Q49" s="79">
        <f>IF(TrRail_act!Q37=0,"",1000000*Q9/TrRail_act!Q37/1000)</f>
        <v>142.9575266943865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627.96998844741984</v>
      </c>
      <c r="C51" s="76">
        <f>IF(TrRail_act!C39=0,"",1000000*C11/TrRail_act!C39/1000)</f>
        <v>632.22244795230631</v>
      </c>
      <c r="D51" s="76">
        <f>IF(TrRail_act!D39=0,"",1000000*D11/TrRail_act!D39/1000)</f>
        <v>564.69661981793138</v>
      </c>
      <c r="E51" s="76">
        <f>IF(TrRail_act!E39=0,"",1000000*E11/TrRail_act!E39/1000)</f>
        <v>481.67153572137454</v>
      </c>
      <c r="F51" s="76">
        <f>IF(TrRail_act!F39=0,"",1000000*F11/TrRail_act!F39/1000)</f>
        <v>440.485435057252</v>
      </c>
      <c r="G51" s="76">
        <f>IF(TrRail_act!G39=0,"",1000000*G11/TrRail_act!G39/1000)</f>
        <v>395.10166862150413</v>
      </c>
      <c r="H51" s="76">
        <f>IF(TrRail_act!H39=0,"",1000000*H11/TrRail_act!H39/1000)</f>
        <v>348.40411834817138</v>
      </c>
      <c r="I51" s="76">
        <f>IF(TrRail_act!I39=0,"",1000000*I11/TrRail_act!I39/1000)</f>
        <v>331.76193999555602</v>
      </c>
      <c r="J51" s="76">
        <f>IF(TrRail_act!J39=0,"",1000000*J11/TrRail_act!J39/1000)</f>
        <v>316.43952742224093</v>
      </c>
      <c r="K51" s="76">
        <f>IF(TrRail_act!K39=0,"",1000000*K11/TrRail_act!K39/1000)</f>
        <v>287.20434632106924</v>
      </c>
      <c r="L51" s="76">
        <f>IF(TrRail_act!L39=0,"",1000000*L11/TrRail_act!L39/1000)</f>
        <v>276.52323428108929</v>
      </c>
      <c r="M51" s="76">
        <f>IF(TrRail_act!M39=0,"",1000000*M11/TrRail_act!M39/1000)</f>
        <v>289.94263106247047</v>
      </c>
      <c r="N51" s="76">
        <f>IF(TrRail_act!N39=0,"",1000000*N11/TrRail_act!N39/1000)</f>
        <v>273.36511734451693</v>
      </c>
      <c r="O51" s="76">
        <f>IF(TrRail_act!O39=0,"",1000000*O11/TrRail_act!O39/1000)</f>
        <v>261.61401526581335</v>
      </c>
      <c r="P51" s="76">
        <f>IF(TrRail_act!P39=0,"",1000000*P11/TrRail_act!P39/1000)</f>
        <v>259.83226997880041</v>
      </c>
      <c r="Q51" s="76">
        <f>IF(TrRail_act!Q39=0,"",1000000*Q11/TrRail_act!Q39/1000)</f>
        <v>245.8109982811155</v>
      </c>
    </row>
    <row r="52" spans="1:17" ht="11.45" customHeight="1" x14ac:dyDescent="0.25">
      <c r="A52" s="62" t="s">
        <v>17</v>
      </c>
      <c r="B52" s="77">
        <f>IF(TrRail_act!B40=0,"",1000000*B12/TrRail_act!B40/1000)</f>
        <v>2148.3183815306465</v>
      </c>
      <c r="C52" s="77">
        <f>IF(TrRail_act!C40=0,"",1000000*C12/TrRail_act!C40/1000)</f>
        <v>2152.4749331166436</v>
      </c>
      <c r="D52" s="77">
        <f>IF(TrRail_act!D40=0,"",1000000*D12/TrRail_act!D40/1000)</f>
        <v>1811.9042621496214</v>
      </c>
      <c r="E52" s="77">
        <f>IF(TrRail_act!E40=0,"",1000000*E12/TrRail_act!E40/1000)</f>
        <v>1526.4350144605703</v>
      </c>
      <c r="F52" s="77">
        <f>IF(TrRail_act!F40=0,"",1000000*F12/TrRail_act!F40/1000)</f>
        <v>1392.2274739423731</v>
      </c>
      <c r="G52" s="77">
        <f>IF(TrRail_act!G40=0,"",1000000*G12/TrRail_act!G40/1000)</f>
        <v>1248.7845324189616</v>
      </c>
      <c r="H52" s="77">
        <f>IF(TrRail_act!H40=0,"",1000000*H12/TrRail_act!H40/1000)</f>
        <v>1098.5190948231116</v>
      </c>
      <c r="I52" s="77">
        <f>IF(TrRail_act!I40=0,"",1000000*I12/TrRail_act!I40/1000)</f>
        <v>1046.0462630251527</v>
      </c>
      <c r="J52" s="77">
        <f>IF(TrRail_act!J40=0,"",1000000*J12/TrRail_act!J40/1000)</f>
        <v>1011.7802748858388</v>
      </c>
      <c r="K52" s="77">
        <f>IF(TrRail_act!K40=0,"",1000000*K12/TrRail_act!K40/1000)</f>
        <v>921.28403641501427</v>
      </c>
      <c r="L52" s="77">
        <f>IF(TrRail_act!L40=0,"",1000000*L12/TrRail_act!L40/1000)</f>
        <v>884.4698225020004</v>
      </c>
      <c r="M52" s="77">
        <f>IF(TrRail_act!M40=0,"",1000000*M12/TrRail_act!M40/1000)</f>
        <v>923.150675911544</v>
      </c>
      <c r="N52" s="77">
        <f>IF(TrRail_act!N40=0,"",1000000*N12/TrRail_act!N40/1000)</f>
        <v>866.95794357832506</v>
      </c>
      <c r="O52" s="77">
        <f>IF(TrRail_act!O40=0,"",1000000*O12/TrRail_act!O40/1000)</f>
        <v>828.19753365929898</v>
      </c>
      <c r="P52" s="77">
        <f>IF(TrRail_act!P40=0,"",1000000*P12/TrRail_act!P40/1000)</f>
        <v>825.63275082301277</v>
      </c>
      <c r="Q52" s="77">
        <f>IF(TrRail_act!Q40=0,"",1000000*Q12/TrRail_act!Q40/1000)</f>
        <v>781.07931208832076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232.9386926658629</v>
      </c>
      <c r="C55" s="79">
        <f>IF(TrRail_act!C43=0,"",1000000*C15/TrRail_act!C43/1000)</f>
        <v>226.05647907075024</v>
      </c>
      <c r="D55" s="79">
        <f>IF(TrRail_act!D43=0,"",1000000*D15/TrRail_act!D43/1000)</f>
        <v>187.28412994541478</v>
      </c>
      <c r="E55" s="79">
        <f>IF(TrRail_act!E43=0,"",1000000*E15/TrRail_act!E43/1000)</f>
        <v>180.02946210494289</v>
      </c>
      <c r="F55" s="79">
        <f>IF(TrRail_act!F43=0,"",1000000*F15/TrRail_act!F43/1000)</f>
        <v>173.35492435487711</v>
      </c>
      <c r="G55" s="79">
        <f>IF(TrRail_act!G43=0,"",1000000*G15/TrRail_act!G43/1000)</f>
        <v>151.05100757680887</v>
      </c>
      <c r="H55" s="79">
        <f>IF(TrRail_act!H43=0,"",1000000*H15/TrRail_act!H43/1000)</f>
        <v>155.15040466234771</v>
      </c>
      <c r="I55" s="79">
        <f>IF(TrRail_act!I43=0,"",1000000*I15/TrRail_act!I43/1000)</f>
        <v>154.56413726177388</v>
      </c>
      <c r="J55" s="79">
        <f>IF(TrRail_act!J43=0,"",1000000*J15/TrRail_act!J43/1000)</f>
        <v>155.29089885444787</v>
      </c>
      <c r="K55" s="79">
        <f>IF(TrRail_act!K43=0,"",1000000*K15/TrRail_act!K43/1000)</f>
        <v>123.11510072736677</v>
      </c>
      <c r="L55" s="79">
        <f>IF(TrRail_act!L43=0,"",1000000*L15/TrRail_act!L43/1000)</f>
        <v>154.05268000339953</v>
      </c>
      <c r="M55" s="79">
        <f>IF(TrRail_act!M43=0,"",1000000*M15/TrRail_act!M43/1000)</f>
        <v>114.78203294138605</v>
      </c>
      <c r="N55" s="79">
        <f>IF(TrRail_act!N43=0,"",1000000*N15/TrRail_act!N43/1000)</f>
        <v>135.29683622460908</v>
      </c>
      <c r="O55" s="79">
        <f>IF(TrRail_act!O43=0,"",1000000*O15/TrRail_act!O43/1000)</f>
        <v>134.13928801560715</v>
      </c>
      <c r="P55" s="79">
        <f>IF(TrRail_act!P43=0,"",1000000*P15/TrRail_act!P43/1000)</f>
        <v>137.00434140191314</v>
      </c>
      <c r="Q55" s="79">
        <f>IF(TrRail_act!Q43=0,"",1000000*Q15/TrRail_act!Q43/1000)</f>
        <v>139.54010995828818</v>
      </c>
    </row>
    <row r="56" spans="1:17" ht="11.45" customHeight="1" x14ac:dyDescent="0.25">
      <c r="A56" s="116" t="s">
        <v>17</v>
      </c>
      <c r="B56" s="77">
        <f>IF(TrRail_act!B44=0,"",1000000*B16/TrRail_act!B44/1000)</f>
        <v>1194.9095673307825</v>
      </c>
      <c r="C56" s="77">
        <f>IF(TrRail_act!C44=0,"",1000000*C16/TrRail_act!C44/1000)</f>
        <v>1157.4091728422411</v>
      </c>
      <c r="D56" s="77">
        <f>IF(TrRail_act!D44=0,"",1000000*D16/TrRail_act!D44/1000)</f>
        <v>900.1852419767655</v>
      </c>
      <c r="E56" s="77">
        <f>IF(TrRail_act!E44=0,"",1000000*E16/TrRail_act!E44/1000)</f>
        <v>857.89938178549949</v>
      </c>
      <c r="F56" s="77">
        <f>IF(TrRail_act!F44=0,"",1000000*F16/TrRail_act!F44/1000)</f>
        <v>845.54038405220172</v>
      </c>
      <c r="G56" s="77">
        <f>IF(TrRail_act!G44=0,"",1000000*G16/TrRail_act!G44/1000)</f>
        <v>780.07704714516331</v>
      </c>
      <c r="H56" s="77">
        <f>IF(TrRail_act!H44=0,"",1000000*H16/TrRail_act!H44/1000)</f>
        <v>824.90272402538312</v>
      </c>
      <c r="I56" s="77">
        <f>IF(TrRail_act!I44=0,"",1000000*I16/TrRail_act!I44/1000)</f>
        <v>810.36552106926479</v>
      </c>
      <c r="J56" s="77">
        <f>IF(TrRail_act!J44=0,"",1000000*J16/TrRail_act!J44/1000)</f>
        <v>802.64495251174594</v>
      </c>
      <c r="K56" s="77">
        <f>IF(TrRail_act!K44=0,"",1000000*K16/TrRail_act!K44/1000)</f>
        <v>636.33937922799112</v>
      </c>
      <c r="L56" s="77">
        <f>IF(TrRail_act!L44=0,"",1000000*L16/TrRail_act!L44/1000)</f>
        <v>788.67710419248817</v>
      </c>
      <c r="M56" s="77">
        <f>IF(TrRail_act!M44=0,"",1000000*M16/TrRail_act!M44/1000)</f>
        <v>620.60781229675911</v>
      </c>
      <c r="N56" s="77">
        <f>IF(TrRail_act!N44=0,"",1000000*N16/TrRail_act!N44/1000)</f>
        <v>733.3782353303169</v>
      </c>
      <c r="O56" s="77">
        <f>IF(TrRail_act!O44=0,"",1000000*O16/TrRail_act!O44/1000)</f>
        <v>737.65143512172358</v>
      </c>
      <c r="P56" s="77">
        <f>IF(TrRail_act!P44=0,"",1000000*P16/TrRail_act!P44/1000)</f>
        <v>761.36942546601642</v>
      </c>
      <c r="Q56" s="77">
        <f>IF(TrRail_act!Q44=0,"",1000000*Q16/TrRail_act!Q44/1000)</f>
        <v>789.77316935366184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0.86118004963901551</v>
      </c>
      <c r="C60" s="32">
        <f t="shared" si="6"/>
        <v>0.86569293091802513</v>
      </c>
      <c r="D60" s="32">
        <f t="shared" si="6"/>
        <v>0.87949823705530938</v>
      </c>
      <c r="E60" s="32">
        <f t="shared" si="6"/>
        <v>0.87303739339704722</v>
      </c>
      <c r="F60" s="32">
        <f t="shared" si="6"/>
        <v>0.86020016848890535</v>
      </c>
      <c r="G60" s="32">
        <f t="shared" si="6"/>
        <v>0.85653406276599908</v>
      </c>
      <c r="H60" s="32">
        <f t="shared" si="6"/>
        <v>0.82954895874934631</v>
      </c>
      <c r="I60" s="32">
        <f t="shared" si="6"/>
        <v>0.81422585301064931</v>
      </c>
      <c r="J60" s="32">
        <f t="shared" si="6"/>
        <v>0.80439644772872909</v>
      </c>
      <c r="K60" s="32">
        <f t="shared" si="6"/>
        <v>0.82459194031219829</v>
      </c>
      <c r="L60" s="32">
        <f t="shared" si="6"/>
        <v>0.78324920941250564</v>
      </c>
      <c r="M60" s="32">
        <f t="shared" si="6"/>
        <v>0.82954865178651116</v>
      </c>
      <c r="N60" s="32">
        <f t="shared" si="6"/>
        <v>0.79549925427759482</v>
      </c>
      <c r="O60" s="32">
        <f t="shared" si="6"/>
        <v>0.78854160297226117</v>
      </c>
      <c r="P60" s="32">
        <f t="shared" si="6"/>
        <v>0.78268935007032558</v>
      </c>
      <c r="Q60" s="32">
        <f t="shared" si="6"/>
        <v>0.76661719220740088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0.86118004963901551</v>
      </c>
      <c r="C62" s="30">
        <f t="shared" si="8"/>
        <v>0.86569293091802513</v>
      </c>
      <c r="D62" s="30">
        <f t="shared" si="8"/>
        <v>0.87949823705530938</v>
      </c>
      <c r="E62" s="30">
        <f t="shared" si="8"/>
        <v>0.87303739339704722</v>
      </c>
      <c r="F62" s="30">
        <f t="shared" si="8"/>
        <v>0.86020016848890535</v>
      </c>
      <c r="G62" s="30">
        <f t="shared" si="8"/>
        <v>0.85653406276599908</v>
      </c>
      <c r="H62" s="30">
        <f t="shared" si="8"/>
        <v>0.82954895874934631</v>
      </c>
      <c r="I62" s="30">
        <f t="shared" si="8"/>
        <v>0.81422585301064931</v>
      </c>
      <c r="J62" s="30">
        <f t="shared" si="8"/>
        <v>0.80439644772872909</v>
      </c>
      <c r="K62" s="30">
        <f t="shared" si="8"/>
        <v>0.82459194031219829</v>
      </c>
      <c r="L62" s="30">
        <f t="shared" si="8"/>
        <v>0.78324920941250564</v>
      </c>
      <c r="M62" s="30">
        <f t="shared" si="8"/>
        <v>0.82954865178651116</v>
      </c>
      <c r="N62" s="30">
        <f t="shared" si="8"/>
        <v>0.79549925427759482</v>
      </c>
      <c r="O62" s="30">
        <f t="shared" si="8"/>
        <v>0.78854160297226117</v>
      </c>
      <c r="P62" s="30">
        <f t="shared" si="8"/>
        <v>0.78268935007032558</v>
      </c>
      <c r="Q62" s="30">
        <f t="shared" si="8"/>
        <v>0.76661719220740088</v>
      </c>
    </row>
    <row r="63" spans="1:17" ht="11.45" customHeight="1" x14ac:dyDescent="0.25">
      <c r="A63" s="62" t="s">
        <v>17</v>
      </c>
      <c r="B63" s="115">
        <f t="shared" ref="B63:Q63" si="9">IF(B12=0,0,B12/B$8)</f>
        <v>0.86118004963901551</v>
      </c>
      <c r="C63" s="115">
        <f t="shared" si="9"/>
        <v>0.86569293091802513</v>
      </c>
      <c r="D63" s="115">
        <f t="shared" si="9"/>
        <v>0.87949823705530938</v>
      </c>
      <c r="E63" s="115">
        <f t="shared" si="9"/>
        <v>0.87303739339704722</v>
      </c>
      <c r="F63" s="115">
        <f t="shared" si="9"/>
        <v>0.86020016848890535</v>
      </c>
      <c r="G63" s="115">
        <f t="shared" si="9"/>
        <v>0.85653406276599908</v>
      </c>
      <c r="H63" s="115">
        <f t="shared" si="9"/>
        <v>0.82954895874934631</v>
      </c>
      <c r="I63" s="115">
        <f t="shared" si="9"/>
        <v>0.81422585301064931</v>
      </c>
      <c r="J63" s="115">
        <f t="shared" si="9"/>
        <v>0.80439644772872909</v>
      </c>
      <c r="K63" s="115">
        <f t="shared" si="9"/>
        <v>0.82459194031219829</v>
      </c>
      <c r="L63" s="115">
        <f t="shared" si="9"/>
        <v>0.78324920941250564</v>
      </c>
      <c r="M63" s="115">
        <f t="shared" si="9"/>
        <v>0.82954865178651116</v>
      </c>
      <c r="N63" s="115">
        <f t="shared" si="9"/>
        <v>0.79549925427759482</v>
      </c>
      <c r="O63" s="115">
        <f t="shared" si="9"/>
        <v>0.78854160297226117</v>
      </c>
      <c r="P63" s="115">
        <f t="shared" si="9"/>
        <v>0.78268935007032558</v>
      </c>
      <c r="Q63" s="115">
        <f t="shared" si="9"/>
        <v>0.76661719220740088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0.13881995036098452</v>
      </c>
      <c r="C66" s="32">
        <f t="shared" si="12"/>
        <v>0.13430706908197487</v>
      </c>
      <c r="D66" s="32">
        <f t="shared" si="12"/>
        <v>0.12050176294469066</v>
      </c>
      <c r="E66" s="32">
        <f t="shared" si="12"/>
        <v>0.12696260660295272</v>
      </c>
      <c r="F66" s="32">
        <f t="shared" si="12"/>
        <v>0.13979983151109465</v>
      </c>
      <c r="G66" s="32">
        <f t="shared" si="12"/>
        <v>0.143465937234001</v>
      </c>
      <c r="H66" s="32">
        <f t="shared" si="12"/>
        <v>0.17045104125065361</v>
      </c>
      <c r="I66" s="32">
        <f t="shared" si="12"/>
        <v>0.18577414698935074</v>
      </c>
      <c r="J66" s="32">
        <f t="shared" si="12"/>
        <v>0.19560355227127085</v>
      </c>
      <c r="K66" s="32">
        <f t="shared" si="12"/>
        <v>0.17540805968780182</v>
      </c>
      <c r="L66" s="32">
        <f t="shared" si="12"/>
        <v>0.2167507905874945</v>
      </c>
      <c r="M66" s="32">
        <f t="shared" si="12"/>
        <v>0.17045134821348895</v>
      </c>
      <c r="N66" s="32">
        <f t="shared" si="12"/>
        <v>0.20450074572240526</v>
      </c>
      <c r="O66" s="32">
        <f t="shared" si="12"/>
        <v>0.21145839702773875</v>
      </c>
      <c r="P66" s="32">
        <f t="shared" si="12"/>
        <v>0.21731064992967436</v>
      </c>
      <c r="Q66" s="32">
        <f t="shared" si="12"/>
        <v>0.23338280779259918</v>
      </c>
    </row>
    <row r="67" spans="1:17" ht="11.45" customHeight="1" x14ac:dyDescent="0.25">
      <c r="A67" s="116" t="s">
        <v>17</v>
      </c>
      <c r="B67" s="115">
        <f t="shared" ref="B67:Q67" si="13">IF(B16=0,0,B16/B$8)</f>
        <v>0.13881995036098452</v>
      </c>
      <c r="C67" s="115">
        <f t="shared" si="13"/>
        <v>0.13430706908197487</v>
      </c>
      <c r="D67" s="115">
        <f t="shared" si="13"/>
        <v>0.12050176294469066</v>
      </c>
      <c r="E67" s="115">
        <f t="shared" si="13"/>
        <v>0.12696260660295272</v>
      </c>
      <c r="F67" s="115">
        <f t="shared" si="13"/>
        <v>0.13979983151109465</v>
      </c>
      <c r="G67" s="115">
        <f t="shared" si="13"/>
        <v>0.143465937234001</v>
      </c>
      <c r="H67" s="115">
        <f t="shared" si="13"/>
        <v>0.17045104125065361</v>
      </c>
      <c r="I67" s="115">
        <f t="shared" si="13"/>
        <v>0.18577414698935074</v>
      </c>
      <c r="J67" s="115">
        <f t="shared" si="13"/>
        <v>0.19560355227127085</v>
      </c>
      <c r="K67" s="115">
        <f t="shared" si="13"/>
        <v>0.17540805968780182</v>
      </c>
      <c r="L67" s="115">
        <f t="shared" si="13"/>
        <v>0.2167507905874945</v>
      </c>
      <c r="M67" s="115">
        <f t="shared" si="13"/>
        <v>0.17045134821348895</v>
      </c>
      <c r="N67" s="115">
        <f t="shared" si="13"/>
        <v>0.20450074572240526</v>
      </c>
      <c r="O67" s="115">
        <f t="shared" si="13"/>
        <v>0.21145839702773875</v>
      </c>
      <c r="P67" s="115">
        <f t="shared" si="13"/>
        <v>0.21731064992967436</v>
      </c>
      <c r="Q67" s="115">
        <f t="shared" si="13"/>
        <v>0.23338280779259918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174453.78227807753</v>
      </c>
      <c r="C4" s="132">
        <f t="shared" si="0"/>
        <v>173355.85708097933</v>
      </c>
      <c r="D4" s="132">
        <f t="shared" si="0"/>
        <v>168379.57458307216</v>
      </c>
      <c r="E4" s="132">
        <f t="shared" si="0"/>
        <v>172385.18080670058</v>
      </c>
      <c r="F4" s="132">
        <f t="shared" si="0"/>
        <v>193160.92866802076</v>
      </c>
      <c r="G4" s="132">
        <f t="shared" si="0"/>
        <v>207609.81281291784</v>
      </c>
      <c r="H4" s="132">
        <f t="shared" si="0"/>
        <v>214157.53459622752</v>
      </c>
      <c r="I4" s="132">
        <f t="shared" si="0"/>
        <v>229585.02268865996</v>
      </c>
      <c r="J4" s="132">
        <f t="shared" si="0"/>
        <v>229963.0171112656</v>
      </c>
      <c r="K4" s="132">
        <f t="shared" si="0"/>
        <v>222697.74751532759</v>
      </c>
      <c r="L4" s="132">
        <f t="shared" si="0"/>
        <v>234189.55879117656</v>
      </c>
      <c r="M4" s="132">
        <f t="shared" si="0"/>
        <v>234395.61187381105</v>
      </c>
      <c r="N4" s="132">
        <f t="shared" si="0"/>
        <v>240339.41576029314</v>
      </c>
      <c r="O4" s="132">
        <f t="shared" si="0"/>
        <v>243240.10025000665</v>
      </c>
      <c r="P4" s="132">
        <f t="shared" si="0"/>
        <v>245852.51467043033</v>
      </c>
      <c r="Q4" s="132">
        <f t="shared" si="0"/>
        <v>254187.16946654394</v>
      </c>
    </row>
    <row r="5" spans="1:17" ht="11.45" customHeight="1" x14ac:dyDescent="0.25">
      <c r="A5" s="116" t="s">
        <v>23</v>
      </c>
      <c r="B5" s="42">
        <v>9566.4140028151778</v>
      </c>
      <c r="C5" s="42">
        <v>9411.9530192260372</v>
      </c>
      <c r="D5" s="42">
        <v>9642.4305424901522</v>
      </c>
      <c r="E5" s="42">
        <v>9643.6044832507123</v>
      </c>
      <c r="F5" s="42">
        <v>9760.4863666524416</v>
      </c>
      <c r="G5" s="42">
        <v>9940.6391764747223</v>
      </c>
      <c r="H5" s="42">
        <v>10144.147484042071</v>
      </c>
      <c r="I5" s="42">
        <v>10770.508890295097</v>
      </c>
      <c r="J5" s="42">
        <v>10927.2406880035</v>
      </c>
      <c r="K5" s="42">
        <v>10518.111576051475</v>
      </c>
      <c r="L5" s="42">
        <v>10769.935391999999</v>
      </c>
      <c r="M5" s="42">
        <v>10719.644750387404</v>
      </c>
      <c r="N5" s="42">
        <v>10327.353436567621</v>
      </c>
      <c r="O5" s="42">
        <v>9894.2555305182559</v>
      </c>
      <c r="P5" s="42">
        <v>9958.8260556968235</v>
      </c>
      <c r="Q5" s="42">
        <v>10088.713604866958</v>
      </c>
    </row>
    <row r="6" spans="1:17" ht="11.45" customHeight="1" x14ac:dyDescent="0.25">
      <c r="A6" s="116" t="s">
        <v>127</v>
      </c>
      <c r="B6" s="42">
        <v>45335.685581562415</v>
      </c>
      <c r="C6" s="42">
        <v>44762.571759247308</v>
      </c>
      <c r="D6" s="42">
        <v>40842.403221359607</v>
      </c>
      <c r="E6" s="42">
        <v>43458.711700931875</v>
      </c>
      <c r="F6" s="42">
        <v>46806.419231092812</v>
      </c>
      <c r="G6" s="42">
        <v>51962.588453980301</v>
      </c>
      <c r="H6" s="42">
        <v>58299.671466735133</v>
      </c>
      <c r="I6" s="42">
        <v>53406.1107976598</v>
      </c>
      <c r="J6" s="42">
        <v>51716.270647885547</v>
      </c>
      <c r="K6" s="42">
        <v>48614.315815164919</v>
      </c>
      <c r="L6" s="42">
        <v>49547.543385347533</v>
      </c>
      <c r="M6" s="42">
        <v>52992.653526532333</v>
      </c>
      <c r="N6" s="42">
        <v>53162.738830942268</v>
      </c>
      <c r="O6" s="42">
        <v>54806.739744006889</v>
      </c>
      <c r="P6" s="42">
        <v>56894.802065788892</v>
      </c>
      <c r="Q6" s="42">
        <v>59210.291929223407</v>
      </c>
    </row>
    <row r="7" spans="1:17" ht="11.45" customHeight="1" x14ac:dyDescent="0.25">
      <c r="A7" s="116" t="s">
        <v>125</v>
      </c>
      <c r="B7" s="42">
        <v>119551.68269369994</v>
      </c>
      <c r="C7" s="42">
        <v>119181.33230250599</v>
      </c>
      <c r="D7" s="42">
        <v>117894.74081922241</v>
      </c>
      <c r="E7" s="42">
        <v>119282.864622518</v>
      </c>
      <c r="F7" s="42">
        <v>136594.02307027552</v>
      </c>
      <c r="G7" s="42">
        <v>145706.58518246282</v>
      </c>
      <c r="H7" s="42">
        <v>145713.71564545031</v>
      </c>
      <c r="I7" s="42">
        <v>165408.40300070506</v>
      </c>
      <c r="J7" s="42">
        <v>167319.50577537654</v>
      </c>
      <c r="K7" s="42">
        <v>163565.3201241112</v>
      </c>
      <c r="L7" s="42">
        <v>173872.08001382902</v>
      </c>
      <c r="M7" s="42">
        <v>170683.31359689133</v>
      </c>
      <c r="N7" s="42">
        <v>176849.32349278324</v>
      </c>
      <c r="O7" s="42">
        <v>178539.10497548152</v>
      </c>
      <c r="P7" s="42">
        <v>178998.88654894463</v>
      </c>
      <c r="Q7" s="42">
        <v>184888.16393245358</v>
      </c>
    </row>
    <row r="8" spans="1:17" ht="11.45" customHeight="1" x14ac:dyDescent="0.25">
      <c r="A8" s="128" t="s">
        <v>51</v>
      </c>
      <c r="B8" s="131">
        <f t="shared" ref="B8:Q8" si="1">SUM(B9:B10)</f>
        <v>5618.3874937901319</v>
      </c>
      <c r="C8" s="131">
        <f t="shared" si="1"/>
        <v>5401.2981952641449</v>
      </c>
      <c r="D8" s="131">
        <f t="shared" si="1"/>
        <v>5773.9450041220207</v>
      </c>
      <c r="E8" s="131">
        <f t="shared" si="1"/>
        <v>5978.4224185076137</v>
      </c>
      <c r="F8" s="131">
        <f t="shared" si="1"/>
        <v>6845.872375509859</v>
      </c>
      <c r="G8" s="131">
        <f t="shared" si="1"/>
        <v>7597.512771542757</v>
      </c>
      <c r="H8" s="131">
        <f t="shared" si="1"/>
        <v>8427.3833024526466</v>
      </c>
      <c r="I8" s="131">
        <f t="shared" si="1"/>
        <v>8971.1648236106139</v>
      </c>
      <c r="J8" s="131">
        <f t="shared" si="1"/>
        <v>9363.8432976159984</v>
      </c>
      <c r="K8" s="131">
        <f t="shared" si="1"/>
        <v>8845.3211330997983</v>
      </c>
      <c r="L8" s="131">
        <f t="shared" si="1"/>
        <v>11279.837838097383</v>
      </c>
      <c r="M8" s="131">
        <f t="shared" si="1"/>
        <v>11615.320113917154</v>
      </c>
      <c r="N8" s="131">
        <f t="shared" si="1"/>
        <v>11230.571799057505</v>
      </c>
      <c r="O8" s="131">
        <f t="shared" si="1"/>
        <v>11111.686743698609</v>
      </c>
      <c r="P8" s="131">
        <f t="shared" si="1"/>
        <v>11230.66312468411</v>
      </c>
      <c r="Q8" s="131">
        <f t="shared" si="1"/>
        <v>11091.184108187856</v>
      </c>
    </row>
    <row r="9" spans="1:17" ht="11.45" customHeight="1" x14ac:dyDescent="0.25">
      <c r="A9" s="95" t="s">
        <v>126</v>
      </c>
      <c r="B9" s="37">
        <v>326.54911904593956</v>
      </c>
      <c r="C9" s="37">
        <v>316.24037067598266</v>
      </c>
      <c r="D9" s="37">
        <v>313.50440726958067</v>
      </c>
      <c r="E9" s="37">
        <v>296.76059981104964</v>
      </c>
      <c r="F9" s="37">
        <v>318.57400889855467</v>
      </c>
      <c r="G9" s="37">
        <v>335.2469615553112</v>
      </c>
      <c r="H9" s="37">
        <v>366.53501527200763</v>
      </c>
      <c r="I9" s="37">
        <v>368.56798526618388</v>
      </c>
      <c r="J9" s="37">
        <v>439.05863825494953</v>
      </c>
      <c r="K9" s="37">
        <v>427.77573958499943</v>
      </c>
      <c r="L9" s="37">
        <v>527.09570651307854</v>
      </c>
      <c r="M9" s="37">
        <v>507.67356541417109</v>
      </c>
      <c r="N9" s="37">
        <v>507.71085109446636</v>
      </c>
      <c r="O9" s="37">
        <v>508.90481447337044</v>
      </c>
      <c r="P9" s="37">
        <v>522.657317259617</v>
      </c>
      <c r="Q9" s="37">
        <v>534.84788061091342</v>
      </c>
    </row>
    <row r="10" spans="1:17" ht="11.45" customHeight="1" x14ac:dyDescent="0.25">
      <c r="A10" s="93" t="s">
        <v>125</v>
      </c>
      <c r="B10" s="36">
        <v>5291.8383747441922</v>
      </c>
      <c r="C10" s="36">
        <v>5085.0578245881625</v>
      </c>
      <c r="D10" s="36">
        <v>5460.4405968524397</v>
      </c>
      <c r="E10" s="36">
        <v>5681.6618186965643</v>
      </c>
      <c r="F10" s="36">
        <v>6527.2983666113041</v>
      </c>
      <c r="G10" s="36">
        <v>7262.2658099874461</v>
      </c>
      <c r="H10" s="36">
        <v>8060.8482871806391</v>
      </c>
      <c r="I10" s="36">
        <v>8602.5968383444306</v>
      </c>
      <c r="J10" s="36">
        <v>8924.7846593610484</v>
      </c>
      <c r="K10" s="36">
        <v>8417.545393514798</v>
      </c>
      <c r="L10" s="36">
        <v>10752.742131584304</v>
      </c>
      <c r="M10" s="36">
        <v>11107.646548502984</v>
      </c>
      <c r="N10" s="36">
        <v>10722.860947963038</v>
      </c>
      <c r="O10" s="36">
        <v>10602.781929225239</v>
      </c>
      <c r="P10" s="36">
        <v>10708.005807424493</v>
      </c>
      <c r="Q10" s="36">
        <v>10556.336227576941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1607.1987411200146</v>
      </c>
      <c r="C12" s="41">
        <f t="shared" ref="C12:Q12" si="3">SUM(C13,C17)</f>
        <v>1590.168932142667</v>
      </c>
      <c r="D12" s="41">
        <f t="shared" si="3"/>
        <v>1562.1024390063001</v>
      </c>
      <c r="E12" s="41">
        <f t="shared" si="3"/>
        <v>1612.1535813944936</v>
      </c>
      <c r="F12" s="41">
        <f t="shared" si="3"/>
        <v>1727.4502921919379</v>
      </c>
      <c r="G12" s="41">
        <f t="shared" si="3"/>
        <v>1859.4629130155545</v>
      </c>
      <c r="H12" s="41">
        <f t="shared" si="3"/>
        <v>1952.234022424675</v>
      </c>
      <c r="I12" s="41">
        <f t="shared" si="3"/>
        <v>2036.2533431943355</v>
      </c>
      <c r="J12" s="41">
        <f t="shared" si="3"/>
        <v>2040.1426987363377</v>
      </c>
      <c r="K12" s="41">
        <f t="shared" si="3"/>
        <v>1954.345706721318</v>
      </c>
      <c r="L12" s="41">
        <f t="shared" si="3"/>
        <v>1900.861627613363</v>
      </c>
      <c r="M12" s="41">
        <f t="shared" si="3"/>
        <v>1884.8063661539093</v>
      </c>
      <c r="N12" s="41">
        <f t="shared" si="3"/>
        <v>1887.9050581658487</v>
      </c>
      <c r="O12" s="41">
        <f t="shared" si="3"/>
        <v>1873.897602820357</v>
      </c>
      <c r="P12" s="41">
        <f t="shared" si="3"/>
        <v>1865.8348785403832</v>
      </c>
      <c r="Q12" s="41">
        <f t="shared" si="3"/>
        <v>1905.2101060884604</v>
      </c>
    </row>
    <row r="13" spans="1:17" ht="11.45" customHeight="1" x14ac:dyDescent="0.25">
      <c r="A13" s="130" t="s">
        <v>39</v>
      </c>
      <c r="B13" s="132">
        <f t="shared" ref="B13" si="4">SUM(B14:B16)</f>
        <v>1492.651830092339</v>
      </c>
      <c r="C13" s="132">
        <f t="shared" ref="C13:Q13" si="5">SUM(C14:C16)</f>
        <v>1480.0113956534819</v>
      </c>
      <c r="D13" s="132">
        <f t="shared" si="5"/>
        <v>1446.4513999043929</v>
      </c>
      <c r="E13" s="132">
        <f t="shared" si="5"/>
        <v>1492.5884108120472</v>
      </c>
      <c r="F13" s="132">
        <f t="shared" si="5"/>
        <v>1593.0099446775239</v>
      </c>
      <c r="G13" s="132">
        <f t="shared" si="5"/>
        <v>1711.9940911224446</v>
      </c>
      <c r="H13" s="132">
        <f t="shared" si="5"/>
        <v>1786.7458468008508</v>
      </c>
      <c r="I13" s="132">
        <f t="shared" si="5"/>
        <v>1860.6771724519572</v>
      </c>
      <c r="J13" s="132">
        <f t="shared" si="5"/>
        <v>1853.7181087113718</v>
      </c>
      <c r="K13" s="132">
        <f t="shared" si="5"/>
        <v>1776.4660126712747</v>
      </c>
      <c r="L13" s="132">
        <f t="shared" si="5"/>
        <v>1680.5751569200393</v>
      </c>
      <c r="M13" s="132">
        <f t="shared" si="5"/>
        <v>1656.3727189157812</v>
      </c>
      <c r="N13" s="132">
        <f t="shared" si="5"/>
        <v>1661.5244208695574</v>
      </c>
      <c r="O13" s="132">
        <f t="shared" si="5"/>
        <v>1640.7059153255011</v>
      </c>
      <c r="P13" s="132">
        <f t="shared" si="5"/>
        <v>1641.5754763635675</v>
      </c>
      <c r="Q13" s="132">
        <f t="shared" si="5"/>
        <v>1674.6848530518555</v>
      </c>
    </row>
    <row r="14" spans="1:17" ht="11.45" customHeight="1" x14ac:dyDescent="0.25">
      <c r="A14" s="116" t="s">
        <v>23</v>
      </c>
      <c r="B14" s="42">
        <f>B23*B79/1000000</f>
        <v>138.36665720966647</v>
      </c>
      <c r="C14" s="42">
        <f t="shared" ref="C14:Q14" si="6">C23*C79/1000000</f>
        <v>138.23753924564315</v>
      </c>
      <c r="D14" s="42">
        <f t="shared" si="6"/>
        <v>140.77615920736727</v>
      </c>
      <c r="E14" s="42">
        <f t="shared" si="6"/>
        <v>138.31291573752227</v>
      </c>
      <c r="F14" s="42">
        <f t="shared" si="6"/>
        <v>136.71839660849702</v>
      </c>
      <c r="G14" s="42">
        <f t="shared" si="6"/>
        <v>139.81907466060059</v>
      </c>
      <c r="H14" s="42">
        <f t="shared" si="6"/>
        <v>140.6266651127886</v>
      </c>
      <c r="I14" s="42">
        <f t="shared" si="6"/>
        <v>146.53634439087068</v>
      </c>
      <c r="J14" s="42">
        <f t="shared" si="6"/>
        <v>147.16415498396091</v>
      </c>
      <c r="K14" s="42">
        <f t="shared" si="6"/>
        <v>141.75281790899365</v>
      </c>
      <c r="L14" s="42">
        <f t="shared" si="6"/>
        <v>140.94522094225783</v>
      </c>
      <c r="M14" s="42">
        <f t="shared" si="6"/>
        <v>143.0745586060286</v>
      </c>
      <c r="N14" s="42">
        <f t="shared" si="6"/>
        <v>134.68016004142058</v>
      </c>
      <c r="O14" s="42">
        <f t="shared" si="6"/>
        <v>125.37444394018462</v>
      </c>
      <c r="P14" s="42">
        <f t="shared" si="6"/>
        <v>119.91487873511754</v>
      </c>
      <c r="Q14" s="42">
        <f t="shared" si="6"/>
        <v>118.24977855143092</v>
      </c>
    </row>
    <row r="15" spans="1:17" ht="11.45" customHeight="1" x14ac:dyDescent="0.25">
      <c r="A15" s="116" t="s">
        <v>127</v>
      </c>
      <c r="B15" s="42">
        <f>B24*B80/1000000</f>
        <v>491.91695640103831</v>
      </c>
      <c r="C15" s="42">
        <f t="shared" ref="C15:Q15" si="7">C24*C80/1000000</f>
        <v>485.32736772978046</v>
      </c>
      <c r="D15" s="42">
        <f t="shared" si="7"/>
        <v>438.80440901013372</v>
      </c>
      <c r="E15" s="42">
        <f t="shared" si="7"/>
        <v>463.40883714697708</v>
      </c>
      <c r="F15" s="42">
        <f t="shared" si="7"/>
        <v>482.41680041063768</v>
      </c>
      <c r="G15" s="42">
        <f t="shared" si="7"/>
        <v>525.96761404194376</v>
      </c>
      <c r="H15" s="42">
        <f t="shared" si="7"/>
        <v>579.77600380780541</v>
      </c>
      <c r="I15" s="42">
        <f t="shared" si="7"/>
        <v>520.98577421715061</v>
      </c>
      <c r="J15" s="42">
        <f t="shared" si="7"/>
        <v>501.30879085316786</v>
      </c>
      <c r="K15" s="42">
        <f t="shared" si="7"/>
        <v>468.24252889591764</v>
      </c>
      <c r="L15" s="42">
        <f t="shared" si="7"/>
        <v>464.23707631429028</v>
      </c>
      <c r="M15" s="42">
        <f t="shared" si="7"/>
        <v>488.83864208215653</v>
      </c>
      <c r="N15" s="42">
        <f t="shared" si="7"/>
        <v>482.6666871312263</v>
      </c>
      <c r="O15" s="42">
        <f t="shared" si="7"/>
        <v>479.67979832718146</v>
      </c>
      <c r="P15" s="42">
        <f t="shared" si="7"/>
        <v>488.67588295234259</v>
      </c>
      <c r="Q15" s="42">
        <f t="shared" si="7"/>
        <v>500.84691833561442</v>
      </c>
    </row>
    <row r="16" spans="1:17" ht="11.45" customHeight="1" x14ac:dyDescent="0.25">
      <c r="A16" s="116" t="s">
        <v>125</v>
      </c>
      <c r="B16" s="42">
        <f>B25*B81/1000000</f>
        <v>862.36821648163414</v>
      </c>
      <c r="C16" s="42">
        <f t="shared" ref="C16:Q16" si="8">C25*C81/1000000</f>
        <v>856.44648867805847</v>
      </c>
      <c r="D16" s="42">
        <f t="shared" si="8"/>
        <v>866.87083168689196</v>
      </c>
      <c r="E16" s="42">
        <f t="shared" si="8"/>
        <v>890.86665792754775</v>
      </c>
      <c r="F16" s="42">
        <f t="shared" si="8"/>
        <v>973.87474765838908</v>
      </c>
      <c r="G16" s="42">
        <f t="shared" si="8"/>
        <v>1046.2074024199003</v>
      </c>
      <c r="H16" s="42">
        <f t="shared" si="8"/>
        <v>1066.3431778802569</v>
      </c>
      <c r="I16" s="42">
        <f t="shared" si="8"/>
        <v>1193.1550538439358</v>
      </c>
      <c r="J16" s="42">
        <f t="shared" si="8"/>
        <v>1205.2451628742429</v>
      </c>
      <c r="K16" s="42">
        <f t="shared" si="8"/>
        <v>1166.4706658663636</v>
      </c>
      <c r="L16" s="42">
        <f t="shared" si="8"/>
        <v>1075.3928596634912</v>
      </c>
      <c r="M16" s="42">
        <f t="shared" si="8"/>
        <v>1024.4595182275959</v>
      </c>
      <c r="N16" s="42">
        <f t="shared" si="8"/>
        <v>1044.1775736969105</v>
      </c>
      <c r="O16" s="42">
        <f t="shared" si="8"/>
        <v>1035.651673058135</v>
      </c>
      <c r="P16" s="42">
        <f t="shared" si="8"/>
        <v>1032.9847146761074</v>
      </c>
      <c r="Q16" s="42">
        <f t="shared" si="8"/>
        <v>1055.58815616481</v>
      </c>
    </row>
    <row r="17" spans="1:17" ht="11.45" customHeight="1" x14ac:dyDescent="0.25">
      <c r="A17" s="128" t="s">
        <v>18</v>
      </c>
      <c r="B17" s="131">
        <f t="shared" ref="B17" si="9">SUM(B18:B19)</f>
        <v>114.54691102767569</v>
      </c>
      <c r="C17" s="131">
        <f t="shared" ref="C17:Q17" si="10">SUM(C18:C19)</f>
        <v>110.15753648918506</v>
      </c>
      <c r="D17" s="131">
        <f t="shared" si="10"/>
        <v>115.65103910190724</v>
      </c>
      <c r="E17" s="131">
        <f t="shared" si="10"/>
        <v>119.56517058244634</v>
      </c>
      <c r="F17" s="131">
        <f t="shared" si="10"/>
        <v>134.44034751441393</v>
      </c>
      <c r="G17" s="131">
        <f t="shared" si="10"/>
        <v>147.46882189310983</v>
      </c>
      <c r="H17" s="131">
        <f t="shared" si="10"/>
        <v>165.48817562382425</v>
      </c>
      <c r="I17" s="131">
        <f t="shared" si="10"/>
        <v>175.57617074237831</v>
      </c>
      <c r="J17" s="131">
        <f t="shared" si="10"/>
        <v>186.42459002496599</v>
      </c>
      <c r="K17" s="131">
        <f t="shared" si="10"/>
        <v>177.87969405004327</v>
      </c>
      <c r="L17" s="131">
        <f t="shared" si="10"/>
        <v>220.28647069332371</v>
      </c>
      <c r="M17" s="131">
        <f t="shared" si="10"/>
        <v>228.433647238128</v>
      </c>
      <c r="N17" s="131">
        <f t="shared" si="10"/>
        <v>226.38063729629133</v>
      </c>
      <c r="O17" s="131">
        <f t="shared" si="10"/>
        <v>233.19168749485573</v>
      </c>
      <c r="P17" s="131">
        <f t="shared" si="10"/>
        <v>224.2594021768156</v>
      </c>
      <c r="Q17" s="131">
        <f t="shared" si="10"/>
        <v>230.52525303660491</v>
      </c>
    </row>
    <row r="18" spans="1:17" ht="11.45" customHeight="1" x14ac:dyDescent="0.25">
      <c r="A18" s="95" t="s">
        <v>126</v>
      </c>
      <c r="B18" s="37">
        <f>B27*B83/1000000</f>
        <v>15.973278300628889</v>
      </c>
      <c r="C18" s="37">
        <f t="shared" ref="C18:Q18" si="11">C27*C83/1000000</f>
        <v>15.084740369539134</v>
      </c>
      <c r="D18" s="37">
        <f t="shared" si="11"/>
        <v>14.726281042036208</v>
      </c>
      <c r="E18" s="37">
        <f t="shared" si="11"/>
        <v>13.745040128933105</v>
      </c>
      <c r="F18" s="37">
        <f t="shared" si="11"/>
        <v>14.56809767837283</v>
      </c>
      <c r="G18" s="37">
        <f t="shared" si="11"/>
        <v>15.491831419865791</v>
      </c>
      <c r="H18" s="37">
        <f t="shared" si="11"/>
        <v>17.638554304577678</v>
      </c>
      <c r="I18" s="37">
        <f t="shared" si="11"/>
        <v>17.936850980174885</v>
      </c>
      <c r="J18" s="37">
        <f t="shared" si="11"/>
        <v>21.869540506521957</v>
      </c>
      <c r="K18" s="37">
        <f t="shared" si="11"/>
        <v>20.99006810299263</v>
      </c>
      <c r="L18" s="37">
        <f t="shared" si="11"/>
        <v>24.910451836310081</v>
      </c>
      <c r="M18" s="37">
        <f t="shared" si="11"/>
        <v>23.141786627411616</v>
      </c>
      <c r="N18" s="37">
        <f t="shared" si="11"/>
        <v>23.344289991499554</v>
      </c>
      <c r="O18" s="37">
        <f t="shared" si="11"/>
        <v>23.133079783535582</v>
      </c>
      <c r="P18" s="37">
        <f t="shared" si="11"/>
        <v>22.003580796784746</v>
      </c>
      <c r="Q18" s="37">
        <f t="shared" si="11"/>
        <v>22.814576704532527</v>
      </c>
    </row>
    <row r="19" spans="1:17" ht="11.45" customHeight="1" x14ac:dyDescent="0.25">
      <c r="A19" s="93" t="s">
        <v>125</v>
      </c>
      <c r="B19" s="36">
        <f>B28*B84/1000000</f>
        <v>98.5736327270468</v>
      </c>
      <c r="C19" s="36">
        <f t="shared" ref="C19:Q19" si="12">C28*C84/1000000</f>
        <v>95.072796119645929</v>
      </c>
      <c r="D19" s="36">
        <f t="shared" si="12"/>
        <v>100.92475805987104</v>
      </c>
      <c r="E19" s="36">
        <f t="shared" si="12"/>
        <v>105.82013045351323</v>
      </c>
      <c r="F19" s="36">
        <f t="shared" si="12"/>
        <v>119.87224983604111</v>
      </c>
      <c r="G19" s="36">
        <f t="shared" si="12"/>
        <v>131.97699047324403</v>
      </c>
      <c r="H19" s="36">
        <f t="shared" si="12"/>
        <v>147.84962131924658</v>
      </c>
      <c r="I19" s="36">
        <f t="shared" si="12"/>
        <v>157.63931976220343</v>
      </c>
      <c r="J19" s="36">
        <f t="shared" si="12"/>
        <v>164.55504951844404</v>
      </c>
      <c r="K19" s="36">
        <f t="shared" si="12"/>
        <v>156.88962594705063</v>
      </c>
      <c r="L19" s="36">
        <f t="shared" si="12"/>
        <v>195.37601885701363</v>
      </c>
      <c r="M19" s="36">
        <f t="shared" si="12"/>
        <v>205.29186061071638</v>
      </c>
      <c r="N19" s="36">
        <f t="shared" si="12"/>
        <v>203.03634730479178</v>
      </c>
      <c r="O19" s="36">
        <f t="shared" si="12"/>
        <v>210.05860771132015</v>
      </c>
      <c r="P19" s="36">
        <f t="shared" si="12"/>
        <v>202.25582138003085</v>
      </c>
      <c r="Q19" s="36">
        <f t="shared" si="12"/>
        <v>207.71067633207238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1378061</v>
      </c>
      <c r="C21" s="41">
        <f t="shared" ref="C21:Q21" si="14">SUM(C22,C26)</f>
        <v>1365148</v>
      </c>
      <c r="D21" s="41">
        <f t="shared" si="14"/>
        <v>1297934</v>
      </c>
      <c r="E21" s="41">
        <f t="shared" si="14"/>
        <v>1342449</v>
      </c>
      <c r="F21" s="41">
        <f t="shared" si="14"/>
        <v>1438856</v>
      </c>
      <c r="G21" s="41">
        <f t="shared" si="14"/>
        <v>1528490</v>
      </c>
      <c r="H21" s="41">
        <f t="shared" si="14"/>
        <v>1603745</v>
      </c>
      <c r="I21" s="41">
        <f t="shared" si="14"/>
        <v>1670031</v>
      </c>
      <c r="J21" s="41">
        <f t="shared" si="14"/>
        <v>1686558</v>
      </c>
      <c r="K21" s="41">
        <f t="shared" si="14"/>
        <v>1602355</v>
      </c>
      <c r="L21" s="41">
        <f t="shared" si="14"/>
        <v>1596839</v>
      </c>
      <c r="M21" s="41">
        <f t="shared" si="14"/>
        <v>1630920</v>
      </c>
      <c r="N21" s="41">
        <f t="shared" si="14"/>
        <v>1614432</v>
      </c>
      <c r="O21" s="41">
        <f t="shared" si="14"/>
        <v>1583548</v>
      </c>
      <c r="P21" s="41">
        <f t="shared" si="14"/>
        <v>1587580</v>
      </c>
      <c r="Q21" s="41">
        <f t="shared" si="14"/>
        <v>1625193</v>
      </c>
    </row>
    <row r="22" spans="1:17" ht="11.45" customHeight="1" x14ac:dyDescent="0.25">
      <c r="A22" s="130" t="s">
        <v>39</v>
      </c>
      <c r="B22" s="132">
        <f t="shared" ref="B22" si="15">SUM(B23:B25)</f>
        <v>1308310</v>
      </c>
      <c r="C22" s="132">
        <f t="shared" ref="C22:Q22" si="16">SUM(C23:C25)</f>
        <v>1298613</v>
      </c>
      <c r="D22" s="132">
        <f t="shared" si="16"/>
        <v>1229945</v>
      </c>
      <c r="E22" s="132">
        <f t="shared" si="16"/>
        <v>1273104</v>
      </c>
      <c r="F22" s="132">
        <f t="shared" si="16"/>
        <v>1362744</v>
      </c>
      <c r="G22" s="132">
        <f t="shared" si="16"/>
        <v>1448221</v>
      </c>
      <c r="H22" s="132">
        <f t="shared" si="16"/>
        <v>1515428</v>
      </c>
      <c r="I22" s="132">
        <f t="shared" si="16"/>
        <v>1576471</v>
      </c>
      <c r="J22" s="132">
        <f t="shared" si="16"/>
        <v>1582814</v>
      </c>
      <c r="K22" s="132">
        <f t="shared" si="16"/>
        <v>1503475</v>
      </c>
      <c r="L22" s="132">
        <f t="shared" si="16"/>
        <v>1484472</v>
      </c>
      <c r="M22" s="132">
        <f t="shared" si="16"/>
        <v>1514575</v>
      </c>
      <c r="N22" s="132">
        <f t="shared" si="16"/>
        <v>1499090</v>
      </c>
      <c r="O22" s="132">
        <f t="shared" si="16"/>
        <v>1465889</v>
      </c>
      <c r="P22" s="132">
        <f t="shared" si="16"/>
        <v>1474808</v>
      </c>
      <c r="Q22" s="132">
        <f t="shared" si="16"/>
        <v>1507518</v>
      </c>
    </row>
    <row r="23" spans="1:17" ht="11.45" customHeight="1" x14ac:dyDescent="0.25">
      <c r="A23" s="116" t="s">
        <v>23</v>
      </c>
      <c r="B23" s="42">
        <f>IF(B32=0,0,B32/B70)</f>
        <v>330935</v>
      </c>
      <c r="C23" s="42">
        <f t="shared" ref="C23:Q23" si="17">IF(C32=0,0,C32/C70)</f>
        <v>333084</v>
      </c>
      <c r="D23" s="42">
        <f t="shared" si="17"/>
        <v>315921</v>
      </c>
      <c r="E23" s="42">
        <f t="shared" si="17"/>
        <v>320965</v>
      </c>
      <c r="F23" s="42">
        <f t="shared" si="17"/>
        <v>316780</v>
      </c>
      <c r="G23" s="42">
        <f t="shared" si="17"/>
        <v>323448</v>
      </c>
      <c r="H23" s="42">
        <f t="shared" si="17"/>
        <v>324746</v>
      </c>
      <c r="I23" s="42">
        <f t="shared" si="17"/>
        <v>337990</v>
      </c>
      <c r="J23" s="42">
        <f t="shared" si="17"/>
        <v>339079</v>
      </c>
      <c r="K23" s="42">
        <f t="shared" si="17"/>
        <v>326246</v>
      </c>
      <c r="L23" s="42">
        <f t="shared" si="17"/>
        <v>324012</v>
      </c>
      <c r="M23" s="42">
        <f t="shared" si="17"/>
        <v>329288</v>
      </c>
      <c r="N23" s="42">
        <f t="shared" si="17"/>
        <v>310314</v>
      </c>
      <c r="O23" s="42">
        <f t="shared" si="17"/>
        <v>289190</v>
      </c>
      <c r="P23" s="42">
        <f t="shared" si="17"/>
        <v>276912</v>
      </c>
      <c r="Q23" s="42">
        <f t="shared" si="17"/>
        <v>273386</v>
      </c>
    </row>
    <row r="24" spans="1:17" ht="11.45" customHeight="1" x14ac:dyDescent="0.25">
      <c r="A24" s="116" t="s">
        <v>127</v>
      </c>
      <c r="B24" s="42">
        <f t="shared" ref="B24:Q25" si="18">IF(B33=0,0,B33/B71)</f>
        <v>697720</v>
      </c>
      <c r="C24" s="42">
        <f t="shared" si="18"/>
        <v>687449</v>
      </c>
      <c r="D24" s="42">
        <f t="shared" si="18"/>
        <v>632307</v>
      </c>
      <c r="E24" s="42">
        <f t="shared" si="18"/>
        <v>661986</v>
      </c>
      <c r="F24" s="42">
        <f t="shared" si="18"/>
        <v>721799</v>
      </c>
      <c r="G24" s="42">
        <f t="shared" si="18"/>
        <v>778627.00000000012</v>
      </c>
      <c r="H24" s="42">
        <f t="shared" si="18"/>
        <v>827750</v>
      </c>
      <c r="I24" s="42">
        <f t="shared" si="18"/>
        <v>849631</v>
      </c>
      <c r="J24" s="42">
        <f t="shared" si="18"/>
        <v>843334</v>
      </c>
      <c r="K24" s="42">
        <f t="shared" si="18"/>
        <v>787545.00000000012</v>
      </c>
      <c r="L24" s="42">
        <f t="shared" si="18"/>
        <v>793046</v>
      </c>
      <c r="M24" s="42">
        <f t="shared" si="18"/>
        <v>835092</v>
      </c>
      <c r="N24" s="42">
        <f t="shared" si="18"/>
        <v>831657</v>
      </c>
      <c r="O24" s="42">
        <f t="shared" si="18"/>
        <v>822315</v>
      </c>
      <c r="P24" s="42">
        <f t="shared" si="18"/>
        <v>844250</v>
      </c>
      <c r="Q24" s="42">
        <f t="shared" si="18"/>
        <v>872646</v>
      </c>
    </row>
    <row r="25" spans="1:17" ht="11.45" customHeight="1" x14ac:dyDescent="0.25">
      <c r="A25" s="116" t="s">
        <v>125</v>
      </c>
      <c r="B25" s="42">
        <f t="shared" si="18"/>
        <v>279655</v>
      </c>
      <c r="C25" s="42">
        <f t="shared" si="18"/>
        <v>278080</v>
      </c>
      <c r="D25" s="42">
        <f t="shared" si="18"/>
        <v>281717</v>
      </c>
      <c r="E25" s="42">
        <f t="shared" si="18"/>
        <v>290153</v>
      </c>
      <c r="F25" s="42">
        <f t="shared" si="18"/>
        <v>324165</v>
      </c>
      <c r="G25" s="42">
        <f t="shared" si="18"/>
        <v>346146</v>
      </c>
      <c r="H25" s="42">
        <f t="shared" si="18"/>
        <v>362932</v>
      </c>
      <c r="I25" s="42">
        <f t="shared" si="18"/>
        <v>388850</v>
      </c>
      <c r="J25" s="42">
        <f t="shared" si="18"/>
        <v>400401</v>
      </c>
      <c r="K25" s="42">
        <f t="shared" si="18"/>
        <v>389684</v>
      </c>
      <c r="L25" s="42">
        <f t="shared" si="18"/>
        <v>367414</v>
      </c>
      <c r="M25" s="42">
        <f t="shared" si="18"/>
        <v>350195</v>
      </c>
      <c r="N25" s="42">
        <f t="shared" si="18"/>
        <v>357119</v>
      </c>
      <c r="O25" s="42">
        <f t="shared" si="18"/>
        <v>354384</v>
      </c>
      <c r="P25" s="42">
        <f t="shared" si="18"/>
        <v>353646</v>
      </c>
      <c r="Q25" s="42">
        <f t="shared" si="18"/>
        <v>361486</v>
      </c>
    </row>
    <row r="26" spans="1:17" ht="11.45" customHeight="1" x14ac:dyDescent="0.25">
      <c r="A26" s="128" t="s">
        <v>18</v>
      </c>
      <c r="B26" s="131">
        <f t="shared" ref="B26" si="19">SUM(B27:B28)</f>
        <v>69751</v>
      </c>
      <c r="C26" s="131">
        <f t="shared" ref="C26:Q26" si="20">SUM(C27:C28)</f>
        <v>66535</v>
      </c>
      <c r="D26" s="131">
        <f t="shared" si="20"/>
        <v>67989</v>
      </c>
      <c r="E26" s="131">
        <f t="shared" si="20"/>
        <v>69345</v>
      </c>
      <c r="F26" s="131">
        <f t="shared" si="20"/>
        <v>76112</v>
      </c>
      <c r="G26" s="131">
        <f t="shared" si="20"/>
        <v>80269</v>
      </c>
      <c r="H26" s="131">
        <f t="shared" si="20"/>
        <v>88317</v>
      </c>
      <c r="I26" s="131">
        <f t="shared" si="20"/>
        <v>93560</v>
      </c>
      <c r="J26" s="131">
        <f t="shared" si="20"/>
        <v>103744</v>
      </c>
      <c r="K26" s="131">
        <f t="shared" si="20"/>
        <v>98880</v>
      </c>
      <c r="L26" s="131">
        <f t="shared" si="20"/>
        <v>112367</v>
      </c>
      <c r="M26" s="131">
        <f t="shared" si="20"/>
        <v>116345</v>
      </c>
      <c r="N26" s="131">
        <f t="shared" si="20"/>
        <v>115342</v>
      </c>
      <c r="O26" s="131">
        <f t="shared" si="20"/>
        <v>117659</v>
      </c>
      <c r="P26" s="131">
        <f t="shared" si="20"/>
        <v>112772</v>
      </c>
      <c r="Q26" s="131">
        <f t="shared" si="20"/>
        <v>117675</v>
      </c>
    </row>
    <row r="27" spans="1:17" ht="11.45" customHeight="1" x14ac:dyDescent="0.25">
      <c r="A27" s="95" t="s">
        <v>126</v>
      </c>
      <c r="B27" s="37">
        <f t="shared" ref="B27:Q28" si="21">IF(B36=0,0,B36/B74)</f>
        <v>38960</v>
      </c>
      <c r="C27" s="37">
        <f t="shared" si="21"/>
        <v>36837</v>
      </c>
      <c r="D27" s="37">
        <f t="shared" si="21"/>
        <v>36454</v>
      </c>
      <c r="E27" s="37">
        <f t="shared" si="21"/>
        <v>36239</v>
      </c>
      <c r="F27" s="37">
        <f t="shared" si="21"/>
        <v>38606</v>
      </c>
      <c r="G27" s="37">
        <f t="shared" si="21"/>
        <v>39017</v>
      </c>
      <c r="H27" s="37">
        <f t="shared" si="21"/>
        <v>42335</v>
      </c>
      <c r="I27" s="37">
        <f t="shared" si="21"/>
        <v>44779</v>
      </c>
      <c r="J27" s="37">
        <f t="shared" si="21"/>
        <v>53077.000000000007</v>
      </c>
      <c r="K27" s="37">
        <f t="shared" si="21"/>
        <v>50815</v>
      </c>
      <c r="L27" s="37">
        <f t="shared" si="21"/>
        <v>52810</v>
      </c>
      <c r="M27" s="37">
        <f t="shared" si="21"/>
        <v>52723</v>
      </c>
      <c r="N27" s="37">
        <f t="shared" si="21"/>
        <v>52918</v>
      </c>
      <c r="O27" s="37">
        <f t="shared" si="21"/>
        <v>53234</v>
      </c>
      <c r="P27" s="37">
        <f t="shared" si="21"/>
        <v>51065.999999999993</v>
      </c>
      <c r="Q27" s="37">
        <f t="shared" si="21"/>
        <v>54221</v>
      </c>
    </row>
    <row r="28" spans="1:17" ht="11.45" customHeight="1" x14ac:dyDescent="0.25">
      <c r="A28" s="93" t="s">
        <v>125</v>
      </c>
      <c r="B28" s="36">
        <f t="shared" si="21"/>
        <v>30790.999999999996</v>
      </c>
      <c r="C28" s="36">
        <f t="shared" si="21"/>
        <v>29698</v>
      </c>
      <c r="D28" s="36">
        <f t="shared" si="21"/>
        <v>31535</v>
      </c>
      <c r="E28" s="36">
        <f t="shared" si="21"/>
        <v>33106</v>
      </c>
      <c r="F28" s="36">
        <f t="shared" si="21"/>
        <v>37506</v>
      </c>
      <c r="G28" s="36">
        <f t="shared" si="21"/>
        <v>41252.000000000007</v>
      </c>
      <c r="H28" s="36">
        <f t="shared" si="21"/>
        <v>45982</v>
      </c>
      <c r="I28" s="36">
        <f t="shared" si="21"/>
        <v>48781</v>
      </c>
      <c r="J28" s="36">
        <f t="shared" si="21"/>
        <v>50667</v>
      </c>
      <c r="K28" s="36">
        <f t="shared" si="21"/>
        <v>48065</v>
      </c>
      <c r="L28" s="36">
        <f t="shared" si="21"/>
        <v>59557.000000000007</v>
      </c>
      <c r="M28" s="36">
        <f t="shared" si="21"/>
        <v>63622</v>
      </c>
      <c r="N28" s="36">
        <f t="shared" si="21"/>
        <v>62424</v>
      </c>
      <c r="O28" s="36">
        <f t="shared" si="21"/>
        <v>64425</v>
      </c>
      <c r="P28" s="36">
        <f t="shared" si="21"/>
        <v>61706</v>
      </c>
      <c r="Q28" s="36">
        <f t="shared" si="21"/>
        <v>63453.999999999993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125952069</v>
      </c>
      <c r="C31" s="132">
        <f t="shared" si="22"/>
        <v>124779781</v>
      </c>
      <c r="D31" s="132">
        <f t="shared" si="22"/>
        <v>118805506</v>
      </c>
      <c r="E31" s="132">
        <f t="shared" si="22"/>
        <v>123310175</v>
      </c>
      <c r="F31" s="132">
        <f t="shared" si="22"/>
        <v>138114571</v>
      </c>
      <c r="G31" s="132">
        <f t="shared" si="22"/>
        <v>148128069</v>
      </c>
      <c r="H31" s="132">
        <f t="shared" si="22"/>
        <v>156254425</v>
      </c>
      <c r="I31" s="132">
        <f t="shared" si="22"/>
        <v>165844616</v>
      </c>
      <c r="J31" s="132">
        <f t="shared" si="22"/>
        <v>167763876</v>
      </c>
      <c r="K31" s="132">
        <f t="shared" si="22"/>
        <v>160615238</v>
      </c>
      <c r="L31" s="132">
        <f t="shared" si="22"/>
        <v>168803823</v>
      </c>
      <c r="M31" s="132">
        <f t="shared" si="22"/>
        <v>173545069</v>
      </c>
      <c r="N31" s="132">
        <f t="shared" si="22"/>
        <v>175881122</v>
      </c>
      <c r="O31" s="132">
        <f t="shared" si="22"/>
        <v>177870701</v>
      </c>
      <c r="P31" s="132">
        <f t="shared" si="22"/>
        <v>182571244</v>
      </c>
      <c r="Q31" s="132">
        <f t="shared" si="22"/>
        <v>189803895</v>
      </c>
    </row>
    <row r="32" spans="1:17" ht="11.45" customHeight="1" x14ac:dyDescent="0.25">
      <c r="A32" s="116" t="s">
        <v>23</v>
      </c>
      <c r="B32" s="42">
        <v>22880232</v>
      </c>
      <c r="C32" s="42">
        <v>22678145</v>
      </c>
      <c r="D32" s="42">
        <v>21638936.000000004</v>
      </c>
      <c r="E32" s="42">
        <v>22378673</v>
      </c>
      <c r="F32" s="42">
        <v>22615295.000000004</v>
      </c>
      <c r="G32" s="42">
        <v>22996003</v>
      </c>
      <c r="H32" s="42">
        <v>23425652</v>
      </c>
      <c r="I32" s="42">
        <v>24842466.999999996</v>
      </c>
      <c r="J32" s="42">
        <v>25177312</v>
      </c>
      <c r="K32" s="42">
        <v>24207574</v>
      </c>
      <c r="L32" s="42">
        <v>24758472</v>
      </c>
      <c r="M32" s="42">
        <v>24671405</v>
      </c>
      <c r="N32" s="42">
        <v>23795059</v>
      </c>
      <c r="O32" s="42">
        <v>22822193</v>
      </c>
      <c r="P32" s="42">
        <v>22997300</v>
      </c>
      <c r="Q32" s="42">
        <v>23324467</v>
      </c>
    </row>
    <row r="33" spans="1:17" ht="11.45" customHeight="1" x14ac:dyDescent="0.25">
      <c r="A33" s="116" t="s">
        <v>127</v>
      </c>
      <c r="B33" s="42">
        <v>64302753</v>
      </c>
      <c r="C33" s="42">
        <v>63404595</v>
      </c>
      <c r="D33" s="42">
        <v>58852958</v>
      </c>
      <c r="E33" s="42">
        <v>62081377</v>
      </c>
      <c r="F33" s="42">
        <v>70032442</v>
      </c>
      <c r="G33" s="42">
        <v>76923889</v>
      </c>
      <c r="H33" s="42">
        <v>83234823</v>
      </c>
      <c r="I33" s="42">
        <v>87095444</v>
      </c>
      <c r="J33" s="42">
        <v>87000448</v>
      </c>
      <c r="K33" s="42">
        <v>81765237</v>
      </c>
      <c r="L33" s="42">
        <v>84640980</v>
      </c>
      <c r="M33" s="42">
        <v>90528320</v>
      </c>
      <c r="N33" s="42">
        <v>91601855</v>
      </c>
      <c r="O33" s="42">
        <v>93955185</v>
      </c>
      <c r="P33" s="42">
        <v>98293037</v>
      </c>
      <c r="Q33" s="42">
        <v>103164505</v>
      </c>
    </row>
    <row r="34" spans="1:17" ht="11.45" customHeight="1" x14ac:dyDescent="0.25">
      <c r="A34" s="116" t="s">
        <v>125</v>
      </c>
      <c r="B34" s="42">
        <v>38769084</v>
      </c>
      <c r="C34" s="42">
        <v>38697041</v>
      </c>
      <c r="D34" s="42">
        <v>38313611.999999993</v>
      </c>
      <c r="E34" s="42">
        <v>38850125</v>
      </c>
      <c r="F34" s="42">
        <v>45466834</v>
      </c>
      <c r="G34" s="42">
        <v>48208177</v>
      </c>
      <c r="H34" s="42">
        <v>49593950</v>
      </c>
      <c r="I34" s="42">
        <v>53906705</v>
      </c>
      <c r="J34" s="42">
        <v>55586116</v>
      </c>
      <c r="K34" s="42">
        <v>54642426.999999993</v>
      </c>
      <c r="L34" s="42">
        <v>59404371</v>
      </c>
      <c r="M34" s="42">
        <v>58345344</v>
      </c>
      <c r="N34" s="42">
        <v>60484207.999999993</v>
      </c>
      <c r="O34" s="42">
        <v>61093322.999999993</v>
      </c>
      <c r="P34" s="42">
        <v>61280907</v>
      </c>
      <c r="Q34" s="42">
        <v>63314922.999999993</v>
      </c>
    </row>
    <row r="35" spans="1:17" ht="11.45" customHeight="1" x14ac:dyDescent="0.25">
      <c r="A35" s="128" t="s">
        <v>137</v>
      </c>
      <c r="B35" s="131">
        <f t="shared" ref="B35:Q35" si="23">SUM(B36:B37)</f>
        <v>2449464.9351000027</v>
      </c>
      <c r="C35" s="131">
        <f t="shared" si="23"/>
        <v>2360685.7595539782</v>
      </c>
      <c r="D35" s="131">
        <f t="shared" si="23"/>
        <v>2482232.7939976612</v>
      </c>
      <c r="E35" s="131">
        <f t="shared" si="23"/>
        <v>2559930.8212060998</v>
      </c>
      <c r="F35" s="131">
        <f t="shared" si="23"/>
        <v>2886514.2433508905</v>
      </c>
      <c r="G35" s="131">
        <f t="shared" si="23"/>
        <v>3114301.0610432909</v>
      </c>
      <c r="H35" s="131">
        <f t="shared" si="23"/>
        <v>3386701.0337644033</v>
      </c>
      <c r="I35" s="131">
        <f t="shared" si="23"/>
        <v>3582169.8028340591</v>
      </c>
      <c r="J35" s="131">
        <f t="shared" si="23"/>
        <v>3813556.1185579882</v>
      </c>
      <c r="K35" s="131">
        <f t="shared" si="23"/>
        <v>3614420.2164005237</v>
      </c>
      <c r="L35" s="131">
        <f t="shared" si="23"/>
        <v>4395227.009361688</v>
      </c>
      <c r="M35" s="131">
        <f t="shared" si="23"/>
        <v>4598982.9415366482</v>
      </c>
      <c r="N35" s="131">
        <f t="shared" si="23"/>
        <v>4447672.9463849599</v>
      </c>
      <c r="O35" s="131">
        <f t="shared" si="23"/>
        <v>4422969.6888885945</v>
      </c>
      <c r="P35" s="131">
        <f t="shared" si="23"/>
        <v>4479878.6242180225</v>
      </c>
      <c r="Q35" s="131">
        <f t="shared" si="23"/>
        <v>4495995.4009365747</v>
      </c>
    </row>
    <row r="36" spans="1:17" ht="11.45" customHeight="1" x14ac:dyDescent="0.25">
      <c r="A36" s="95" t="s">
        <v>126</v>
      </c>
      <c r="B36" s="37">
        <v>796477.306573248</v>
      </c>
      <c r="C36" s="37">
        <v>772260.32727184962</v>
      </c>
      <c r="D36" s="37">
        <v>776060.81467429828</v>
      </c>
      <c r="E36" s="37">
        <v>782413.67618236109</v>
      </c>
      <c r="F36" s="37">
        <v>844232.95745716826</v>
      </c>
      <c r="G36" s="37">
        <v>844337.27326971479</v>
      </c>
      <c r="H36" s="37">
        <v>879735.35719496571</v>
      </c>
      <c r="I36" s="37">
        <v>920122.81478370912</v>
      </c>
      <c r="J36" s="37">
        <v>1065587.7902742513</v>
      </c>
      <c r="K36" s="37">
        <v>1035605.2253071328</v>
      </c>
      <c r="L36" s="37">
        <v>1117439.5568522508</v>
      </c>
      <c r="M36" s="37">
        <v>1156612.2279265481</v>
      </c>
      <c r="N36" s="37">
        <v>1150904.2608706527</v>
      </c>
      <c r="O36" s="37">
        <v>1171095.2085574358</v>
      </c>
      <c r="P36" s="37">
        <v>1212985.2322527273</v>
      </c>
      <c r="Q36" s="37">
        <v>1271116.5896338092</v>
      </c>
    </row>
    <row r="37" spans="1:17" ht="11.45" customHeight="1" x14ac:dyDescent="0.25">
      <c r="A37" s="93" t="s">
        <v>125</v>
      </c>
      <c r="B37" s="36">
        <v>1652987.6285267547</v>
      </c>
      <c r="C37" s="36">
        <v>1588425.4322821286</v>
      </c>
      <c r="D37" s="36">
        <v>1706171.9793233632</v>
      </c>
      <c r="E37" s="36">
        <v>1777517.1450237387</v>
      </c>
      <c r="F37" s="36">
        <v>2042281.2858937224</v>
      </c>
      <c r="G37" s="36">
        <v>2269963.7877735761</v>
      </c>
      <c r="H37" s="36">
        <v>2506965.6765694376</v>
      </c>
      <c r="I37" s="36">
        <v>2662046.98805035</v>
      </c>
      <c r="J37" s="36">
        <v>2747968.3282837369</v>
      </c>
      <c r="K37" s="36">
        <v>2578814.9910933906</v>
      </c>
      <c r="L37" s="36">
        <v>3277787.4525094372</v>
      </c>
      <c r="M37" s="36">
        <v>3442370.7136100996</v>
      </c>
      <c r="N37" s="36">
        <v>3296768.6855143071</v>
      </c>
      <c r="O37" s="36">
        <v>3251874.4803311587</v>
      </c>
      <c r="P37" s="36">
        <v>3266893.3919652952</v>
      </c>
      <c r="Q37" s="36">
        <v>3224878.8113027657</v>
      </c>
    </row>
    <row r="39" spans="1:17" ht="11.45" customHeight="1" x14ac:dyDescent="0.25">
      <c r="A39" s="27" t="s">
        <v>136</v>
      </c>
      <c r="B39" s="41">
        <f t="shared" ref="B39:Q39" si="24">SUM(B40,B44)</f>
        <v>1080.1233702042241</v>
      </c>
      <c r="C39" s="41">
        <f t="shared" si="24"/>
        <v>1069.206446682588</v>
      </c>
      <c r="D39" s="41">
        <f t="shared" si="24"/>
        <v>1059.1264247315801</v>
      </c>
      <c r="E39" s="41">
        <f t="shared" si="24"/>
        <v>1071.541211190231</v>
      </c>
      <c r="F39" s="41">
        <f t="shared" si="24"/>
        <v>1151.537722393583</v>
      </c>
      <c r="G39" s="41">
        <f t="shared" si="24"/>
        <v>1230.484801852632</v>
      </c>
      <c r="H39" s="41">
        <f t="shared" si="24"/>
        <v>1287.5749206840101</v>
      </c>
      <c r="I39" s="41">
        <f t="shared" si="24"/>
        <v>1351.829378465048</v>
      </c>
      <c r="J39" s="41">
        <f t="shared" si="24"/>
        <v>1360.8387814168111</v>
      </c>
      <c r="K39" s="41">
        <f t="shared" si="24"/>
        <v>1324.83466907667</v>
      </c>
      <c r="L39" s="41">
        <f t="shared" si="24"/>
        <v>1308.8703290859739</v>
      </c>
      <c r="M39" s="41">
        <f t="shared" si="24"/>
        <v>1318.7322798794441</v>
      </c>
      <c r="N39" s="41">
        <f t="shared" si="24"/>
        <v>1294.187064122704</v>
      </c>
      <c r="O39" s="41">
        <f t="shared" si="24"/>
        <v>1267.2102937041177</v>
      </c>
      <c r="P39" s="41">
        <f t="shared" si="24"/>
        <v>1260.461961317543</v>
      </c>
      <c r="Q39" s="41">
        <f t="shared" si="24"/>
        <v>1282.9669524562519</v>
      </c>
    </row>
    <row r="40" spans="1:17" ht="11.45" customHeight="1" x14ac:dyDescent="0.25">
      <c r="A40" s="130" t="s">
        <v>39</v>
      </c>
      <c r="B40" s="132">
        <f t="shared" ref="B40:Q40" si="25">SUM(B41:B43)</f>
        <v>1011.312431270047</v>
      </c>
      <c r="C40" s="132">
        <f t="shared" si="25"/>
        <v>1002.687528109356</v>
      </c>
      <c r="D40" s="132">
        <f t="shared" si="25"/>
        <v>990.99226651278309</v>
      </c>
      <c r="E40" s="132">
        <f t="shared" si="25"/>
        <v>1002.50849289144</v>
      </c>
      <c r="F40" s="132">
        <f t="shared" si="25"/>
        <v>1075.574153887437</v>
      </c>
      <c r="G40" s="132">
        <f t="shared" si="25"/>
        <v>1149.849891907558</v>
      </c>
      <c r="H40" s="132">
        <f t="shared" si="25"/>
        <v>1199.182835615685</v>
      </c>
      <c r="I40" s="132">
        <f t="shared" si="25"/>
        <v>1257.8045406400229</v>
      </c>
      <c r="J40" s="132">
        <f t="shared" si="25"/>
        <v>1259.8446697472441</v>
      </c>
      <c r="K40" s="132">
        <f t="shared" si="25"/>
        <v>1226.134255371576</v>
      </c>
      <c r="L40" s="132">
        <f t="shared" si="25"/>
        <v>1195.613054182041</v>
      </c>
      <c r="M40" s="132">
        <f t="shared" si="25"/>
        <v>1202.5251938938741</v>
      </c>
      <c r="N40" s="132">
        <f t="shared" si="25"/>
        <v>1179.094975321831</v>
      </c>
      <c r="O40" s="132">
        <f t="shared" si="25"/>
        <v>1154.4119028677178</v>
      </c>
      <c r="P40" s="132">
        <f t="shared" si="25"/>
        <v>1148.5427955424921</v>
      </c>
      <c r="Q40" s="132">
        <f t="shared" si="25"/>
        <v>1170.0061382721328</v>
      </c>
    </row>
    <row r="41" spans="1:17" ht="11.45" customHeight="1" x14ac:dyDescent="0.25">
      <c r="A41" s="116" t="s">
        <v>23</v>
      </c>
      <c r="B41" s="42">
        <v>148.467922835352</v>
      </c>
      <c r="C41" s="42">
        <v>149.09758281110101</v>
      </c>
      <c r="D41" s="42">
        <v>144.71873568483699</v>
      </c>
      <c r="E41" s="42">
        <v>145.43044857272301</v>
      </c>
      <c r="F41" s="42">
        <v>143.59927470534899</v>
      </c>
      <c r="G41" s="42">
        <v>146.68843537415</v>
      </c>
      <c r="H41" s="42">
        <v>147.34392014519099</v>
      </c>
      <c r="I41" s="42">
        <v>153.422605537903</v>
      </c>
      <c r="J41" s="42">
        <v>153.986830154405</v>
      </c>
      <c r="K41" s="42">
        <v>149.03789939322701</v>
      </c>
      <c r="L41" s="42">
        <v>147.27818181818199</v>
      </c>
      <c r="M41" s="42">
        <v>149.60835983643801</v>
      </c>
      <c r="N41" s="42">
        <v>144.65942907525999</v>
      </c>
      <c r="O41" s="42">
        <v>139.710498314082</v>
      </c>
      <c r="P41" s="42">
        <v>134.76156755290401</v>
      </c>
      <c r="Q41" s="42">
        <v>129.81263679172599</v>
      </c>
    </row>
    <row r="42" spans="1:17" ht="11.45" customHeight="1" x14ac:dyDescent="0.25">
      <c r="A42" s="116" t="s">
        <v>127</v>
      </c>
      <c r="B42" s="42">
        <v>399.83954154727797</v>
      </c>
      <c r="C42" s="42">
        <v>393.95358166189101</v>
      </c>
      <c r="D42" s="42">
        <v>380.62559694364802</v>
      </c>
      <c r="E42" s="42">
        <v>378.27771428571401</v>
      </c>
      <c r="F42" s="42">
        <v>405.73299606520499</v>
      </c>
      <c r="G42" s="42">
        <v>439.40575620767498</v>
      </c>
      <c r="H42" s="42">
        <v>473</v>
      </c>
      <c r="I42" s="42">
        <v>463.77237991266401</v>
      </c>
      <c r="J42" s="42">
        <v>455.85621621621601</v>
      </c>
      <c r="K42" s="42">
        <v>442.52823149797302</v>
      </c>
      <c r="L42" s="42">
        <v>429.20024677972998</v>
      </c>
      <c r="M42" s="42">
        <v>449.21570736955402</v>
      </c>
      <c r="N42" s="42">
        <v>446.167918454936</v>
      </c>
      <c r="O42" s="42">
        <v>441.86727565824799</v>
      </c>
      <c r="P42" s="42">
        <v>452.438370846731</v>
      </c>
      <c r="Q42" s="42">
        <v>466.406199893105</v>
      </c>
    </row>
    <row r="43" spans="1:17" ht="11.45" customHeight="1" x14ac:dyDescent="0.25">
      <c r="A43" s="116" t="s">
        <v>125</v>
      </c>
      <c r="B43" s="42">
        <v>463.00496688741703</v>
      </c>
      <c r="C43" s="42">
        <v>459.63636363636402</v>
      </c>
      <c r="D43" s="42">
        <v>465.64793388429803</v>
      </c>
      <c r="E43" s="42">
        <v>478.80033003300298</v>
      </c>
      <c r="F43" s="42">
        <v>526.24188311688295</v>
      </c>
      <c r="G43" s="42">
        <v>563.75570032573296</v>
      </c>
      <c r="H43" s="42">
        <v>578.83891547049404</v>
      </c>
      <c r="I43" s="42">
        <v>640.60955518945605</v>
      </c>
      <c r="J43" s="42">
        <v>650.001623376623</v>
      </c>
      <c r="K43" s="42">
        <v>634.56812448037601</v>
      </c>
      <c r="L43" s="42">
        <v>619.13462558412903</v>
      </c>
      <c r="M43" s="42">
        <v>603.70112668788204</v>
      </c>
      <c r="N43" s="42">
        <v>588.26762779163505</v>
      </c>
      <c r="O43" s="42">
        <v>572.83412889538795</v>
      </c>
      <c r="P43" s="42">
        <v>561.34285714285704</v>
      </c>
      <c r="Q43" s="42">
        <v>573.78730158730195</v>
      </c>
    </row>
    <row r="44" spans="1:17" ht="11.45" customHeight="1" x14ac:dyDescent="0.25">
      <c r="A44" s="128" t="s">
        <v>18</v>
      </c>
      <c r="B44" s="131">
        <f t="shared" ref="B44:Q44" si="26">SUM(B45:B46)</f>
        <v>68.810938934177003</v>
      </c>
      <c r="C44" s="131">
        <f t="shared" si="26"/>
        <v>66.518918573232</v>
      </c>
      <c r="D44" s="131">
        <f t="shared" si="26"/>
        <v>68.134158218796998</v>
      </c>
      <c r="E44" s="131">
        <f t="shared" si="26"/>
        <v>69.032718298790996</v>
      </c>
      <c r="F44" s="131">
        <f t="shared" si="26"/>
        <v>75.963568506146004</v>
      </c>
      <c r="G44" s="131">
        <f t="shared" si="26"/>
        <v>80.634909945074</v>
      </c>
      <c r="H44" s="131">
        <f t="shared" si="26"/>
        <v>88.392085068325002</v>
      </c>
      <c r="I44" s="131">
        <f t="shared" si="26"/>
        <v>94.024837825025003</v>
      </c>
      <c r="J44" s="131">
        <f t="shared" si="26"/>
        <v>100.99411166956699</v>
      </c>
      <c r="K44" s="131">
        <f t="shared" si="26"/>
        <v>98.700413705094007</v>
      </c>
      <c r="L44" s="131">
        <f t="shared" si="26"/>
        <v>113.25727490393299</v>
      </c>
      <c r="M44" s="131">
        <f t="shared" si="26"/>
        <v>116.20708598556999</v>
      </c>
      <c r="N44" s="131">
        <f t="shared" si="26"/>
        <v>115.092088800873</v>
      </c>
      <c r="O44" s="131">
        <f t="shared" si="26"/>
        <v>112.79839083639999</v>
      </c>
      <c r="P44" s="131">
        <f t="shared" si="26"/>
        <v>111.919165775051</v>
      </c>
      <c r="Q44" s="131">
        <f t="shared" si="26"/>
        <v>112.960814184119</v>
      </c>
    </row>
    <row r="45" spans="1:17" ht="11.45" customHeight="1" x14ac:dyDescent="0.25">
      <c r="A45" s="95" t="s">
        <v>126</v>
      </c>
      <c r="B45" s="37">
        <v>27.183406113537</v>
      </c>
      <c r="C45" s="37">
        <v>26.277292576419001</v>
      </c>
      <c r="D45" s="37">
        <v>25.371179039301001</v>
      </c>
      <c r="E45" s="37">
        <v>24.754121863799</v>
      </c>
      <c r="F45" s="37">
        <v>26.138153185397002</v>
      </c>
      <c r="G45" s="37">
        <v>26.126536514823002</v>
      </c>
      <c r="H45" s="37">
        <v>28.840875912409</v>
      </c>
      <c r="I45" s="37">
        <v>31.228095582910999</v>
      </c>
      <c r="J45" s="37">
        <v>36.214857975237003</v>
      </c>
      <c r="K45" s="37">
        <v>35.308744438119</v>
      </c>
      <c r="L45" s="37">
        <v>37.539730134933002</v>
      </c>
      <c r="M45" s="37">
        <v>36.633616597814999</v>
      </c>
      <c r="N45" s="37">
        <v>36.906203840472998</v>
      </c>
      <c r="O45" s="37">
        <v>36.000090303355002</v>
      </c>
      <c r="P45" s="37">
        <v>36.508449669360999</v>
      </c>
      <c r="Q45" s="37">
        <v>38.579370885149999</v>
      </c>
    </row>
    <row r="46" spans="1:17" ht="11.45" customHeight="1" x14ac:dyDescent="0.25">
      <c r="A46" s="93" t="s">
        <v>125</v>
      </c>
      <c r="B46" s="36">
        <v>41.627532820639999</v>
      </c>
      <c r="C46" s="36">
        <v>40.241625996812999</v>
      </c>
      <c r="D46" s="36">
        <v>42.762979179496</v>
      </c>
      <c r="E46" s="36">
        <v>44.278596434991996</v>
      </c>
      <c r="F46" s="36">
        <v>49.825415320749002</v>
      </c>
      <c r="G46" s="36">
        <v>54.508373430250998</v>
      </c>
      <c r="H46" s="36">
        <v>59.551209155915998</v>
      </c>
      <c r="I46" s="36">
        <v>62.796742242114</v>
      </c>
      <c r="J46" s="36">
        <v>64.779253694329995</v>
      </c>
      <c r="K46" s="36">
        <v>63.391669266975001</v>
      </c>
      <c r="L46" s="36">
        <v>75.717544769</v>
      </c>
      <c r="M46" s="36">
        <v>79.573469387754997</v>
      </c>
      <c r="N46" s="36">
        <v>78.185884960400003</v>
      </c>
      <c r="O46" s="36">
        <v>76.798300533044994</v>
      </c>
      <c r="P46" s="36">
        <v>75.41071610569</v>
      </c>
      <c r="Q46" s="36">
        <v>74.381443298969003</v>
      </c>
    </row>
    <row r="48" spans="1:17" ht="11.45" customHeight="1" x14ac:dyDescent="0.25">
      <c r="A48" s="27" t="s">
        <v>135</v>
      </c>
      <c r="B48" s="41">
        <f t="shared" ref="B48:Q48" si="27">SUM(B49,B53)</f>
        <v>1080.1233702042241</v>
      </c>
      <c r="C48" s="41">
        <f t="shared" si="27"/>
        <v>1068.7400631970779</v>
      </c>
      <c r="D48" s="41">
        <f t="shared" si="27"/>
        <v>1038.763715302495</v>
      </c>
      <c r="E48" s="41">
        <f t="shared" si="27"/>
        <v>1071.541211190231</v>
      </c>
      <c r="F48" s="41">
        <f t="shared" si="27"/>
        <v>1151.537722393583</v>
      </c>
      <c r="G48" s="41">
        <f t="shared" si="27"/>
        <v>1230.484801852632</v>
      </c>
      <c r="H48" s="41">
        <f t="shared" si="27"/>
        <v>1287.5749206840101</v>
      </c>
      <c r="I48" s="41">
        <f t="shared" si="27"/>
        <v>1351.829378465048</v>
      </c>
      <c r="J48" s="41">
        <f t="shared" si="27"/>
        <v>1360.8387814168111</v>
      </c>
      <c r="K48" s="41">
        <f t="shared" si="27"/>
        <v>1300.6270540168321</v>
      </c>
      <c r="L48" s="41">
        <f t="shared" si="27"/>
        <v>1271.257634141125</v>
      </c>
      <c r="M48" s="41">
        <f t="shared" si="27"/>
        <v>1270.4998497599629</v>
      </c>
      <c r="N48" s="41">
        <f t="shared" si="27"/>
        <v>1267.469163829679</v>
      </c>
      <c r="O48" s="41">
        <f t="shared" si="27"/>
        <v>1245.150133138854</v>
      </c>
      <c r="P48" s="41">
        <f t="shared" si="27"/>
        <v>1247.062289779368</v>
      </c>
      <c r="Q48" s="41">
        <f t="shared" si="27"/>
        <v>1277.138896163392</v>
      </c>
    </row>
    <row r="49" spans="1:17" ht="11.45" customHeight="1" x14ac:dyDescent="0.25">
      <c r="A49" s="130" t="s">
        <v>39</v>
      </c>
      <c r="B49" s="132">
        <f t="shared" ref="B49:Q49" si="28">SUM(B50:B52)</f>
        <v>1011.312431270047</v>
      </c>
      <c r="C49" s="132">
        <f t="shared" si="28"/>
        <v>1002.687528109356</v>
      </c>
      <c r="D49" s="132">
        <f t="shared" si="28"/>
        <v>970.65555845802396</v>
      </c>
      <c r="E49" s="132">
        <f t="shared" si="28"/>
        <v>1002.50849289144</v>
      </c>
      <c r="F49" s="132">
        <f t="shared" si="28"/>
        <v>1075.574153887437</v>
      </c>
      <c r="G49" s="132">
        <f t="shared" si="28"/>
        <v>1149.849891907558</v>
      </c>
      <c r="H49" s="132">
        <f t="shared" si="28"/>
        <v>1199.182835615685</v>
      </c>
      <c r="I49" s="132">
        <f t="shared" si="28"/>
        <v>1257.8045406400229</v>
      </c>
      <c r="J49" s="132">
        <f t="shared" si="28"/>
        <v>1259.8446697472441</v>
      </c>
      <c r="K49" s="132">
        <f t="shared" si="28"/>
        <v>1204.4828950947572</v>
      </c>
      <c r="L49" s="132">
        <f t="shared" si="28"/>
        <v>1158.000359237192</v>
      </c>
      <c r="M49" s="132">
        <f t="shared" si="28"/>
        <v>1155.572874837153</v>
      </c>
      <c r="N49" s="132">
        <f t="shared" si="28"/>
        <v>1154.848380933764</v>
      </c>
      <c r="O49" s="132">
        <f t="shared" si="28"/>
        <v>1135.6525554714899</v>
      </c>
      <c r="P49" s="132">
        <f t="shared" si="28"/>
        <v>1139.42188134712</v>
      </c>
      <c r="Q49" s="132">
        <f t="shared" si="28"/>
        <v>1164.178081979273</v>
      </c>
    </row>
    <row r="50" spans="1:17" ht="11.45" customHeight="1" x14ac:dyDescent="0.25">
      <c r="A50" s="116" t="s">
        <v>23</v>
      </c>
      <c r="B50" s="42">
        <v>148.467922835352</v>
      </c>
      <c r="C50" s="42">
        <v>149.09758281110101</v>
      </c>
      <c r="D50" s="42">
        <v>144.71873568483699</v>
      </c>
      <c r="E50" s="42">
        <v>145.43044857272301</v>
      </c>
      <c r="F50" s="42">
        <v>143.59927470534899</v>
      </c>
      <c r="G50" s="42">
        <v>146.68843537415</v>
      </c>
      <c r="H50" s="42">
        <v>147.34392014519099</v>
      </c>
      <c r="I50" s="42">
        <v>153.422605537903</v>
      </c>
      <c r="J50" s="42">
        <v>153.986830154405</v>
      </c>
      <c r="K50" s="42">
        <v>148.22626079054999</v>
      </c>
      <c r="L50" s="42">
        <v>147.27818181818199</v>
      </c>
      <c r="M50" s="42">
        <v>149.60835983643801</v>
      </c>
      <c r="N50" s="42">
        <v>140.92370572207099</v>
      </c>
      <c r="O50" s="42">
        <v>131.27099409895601</v>
      </c>
      <c r="P50" s="42">
        <v>125.640653357532</v>
      </c>
      <c r="Q50" s="42">
        <v>123.98458049886599</v>
      </c>
    </row>
    <row r="51" spans="1:17" ht="11.45" customHeight="1" x14ac:dyDescent="0.25">
      <c r="A51" s="116" t="s">
        <v>127</v>
      </c>
      <c r="B51" s="42">
        <v>399.83954154727797</v>
      </c>
      <c r="C51" s="42">
        <v>393.95358166189101</v>
      </c>
      <c r="D51" s="42">
        <v>360.28888888888901</v>
      </c>
      <c r="E51" s="42">
        <v>378.27771428571401</v>
      </c>
      <c r="F51" s="42">
        <v>405.73299606520499</v>
      </c>
      <c r="G51" s="42">
        <v>439.40575620767498</v>
      </c>
      <c r="H51" s="42">
        <v>473</v>
      </c>
      <c r="I51" s="42">
        <v>463.77237991266401</v>
      </c>
      <c r="J51" s="42">
        <v>455.85621621621601</v>
      </c>
      <c r="K51" s="42">
        <v>425.7</v>
      </c>
      <c r="L51" s="42">
        <v>426.59817105971001</v>
      </c>
      <c r="M51" s="42">
        <v>449.21570736955402</v>
      </c>
      <c r="N51" s="42">
        <v>446.167918454936</v>
      </c>
      <c r="O51" s="42">
        <v>441.86727565824799</v>
      </c>
      <c r="P51" s="42">
        <v>452.438370846731</v>
      </c>
      <c r="Q51" s="42">
        <v>466.406199893105</v>
      </c>
    </row>
    <row r="52" spans="1:17" ht="11.45" customHeight="1" x14ac:dyDescent="0.25">
      <c r="A52" s="116" t="s">
        <v>125</v>
      </c>
      <c r="B52" s="42">
        <v>463.00496688741703</v>
      </c>
      <c r="C52" s="42">
        <v>459.63636363636402</v>
      </c>
      <c r="D52" s="42">
        <v>465.64793388429803</v>
      </c>
      <c r="E52" s="42">
        <v>478.80033003300298</v>
      </c>
      <c r="F52" s="42">
        <v>526.24188311688295</v>
      </c>
      <c r="G52" s="42">
        <v>563.75570032573296</v>
      </c>
      <c r="H52" s="42">
        <v>578.83891547049404</v>
      </c>
      <c r="I52" s="42">
        <v>640.60955518945605</v>
      </c>
      <c r="J52" s="42">
        <v>650.001623376623</v>
      </c>
      <c r="K52" s="42">
        <v>630.55663430420702</v>
      </c>
      <c r="L52" s="42">
        <v>584.12400635929998</v>
      </c>
      <c r="M52" s="42">
        <v>556.74880763116096</v>
      </c>
      <c r="N52" s="42">
        <v>567.756756756757</v>
      </c>
      <c r="O52" s="42">
        <v>562.51428571428596</v>
      </c>
      <c r="P52" s="42">
        <v>561.34285714285704</v>
      </c>
      <c r="Q52" s="42">
        <v>573.78730158730195</v>
      </c>
    </row>
    <row r="53" spans="1:17" ht="11.45" customHeight="1" x14ac:dyDescent="0.25">
      <c r="A53" s="128" t="s">
        <v>18</v>
      </c>
      <c r="B53" s="131">
        <f t="shared" ref="B53:Q53" si="29">SUM(B54:B55)</f>
        <v>68.810938934177003</v>
      </c>
      <c r="C53" s="131">
        <f t="shared" si="29"/>
        <v>66.052535087721992</v>
      </c>
      <c r="D53" s="131">
        <f t="shared" si="29"/>
        <v>68.108156844470997</v>
      </c>
      <c r="E53" s="131">
        <f t="shared" si="29"/>
        <v>69.032718298790996</v>
      </c>
      <c r="F53" s="131">
        <f t="shared" si="29"/>
        <v>75.963568506146004</v>
      </c>
      <c r="G53" s="131">
        <f t="shared" si="29"/>
        <v>80.634909945074</v>
      </c>
      <c r="H53" s="131">
        <f t="shared" si="29"/>
        <v>88.392085068325002</v>
      </c>
      <c r="I53" s="131">
        <f t="shared" si="29"/>
        <v>94.024837825025003</v>
      </c>
      <c r="J53" s="131">
        <f t="shared" si="29"/>
        <v>100.99411166956699</v>
      </c>
      <c r="K53" s="131">
        <f t="shared" si="29"/>
        <v>96.144158922074993</v>
      </c>
      <c r="L53" s="131">
        <f t="shared" si="29"/>
        <v>113.25727490393299</v>
      </c>
      <c r="M53" s="131">
        <f t="shared" si="29"/>
        <v>114.92697492280999</v>
      </c>
      <c r="N53" s="131">
        <f t="shared" si="29"/>
        <v>112.620782895915</v>
      </c>
      <c r="O53" s="131">
        <f t="shared" si="29"/>
        <v>109.497577667364</v>
      </c>
      <c r="P53" s="131">
        <f t="shared" si="29"/>
        <v>107.64040843224799</v>
      </c>
      <c r="Q53" s="131">
        <f t="shared" si="29"/>
        <v>112.960814184119</v>
      </c>
    </row>
    <row r="54" spans="1:17" ht="11.45" customHeight="1" x14ac:dyDescent="0.25">
      <c r="A54" s="95" t="s">
        <v>126</v>
      </c>
      <c r="B54" s="37">
        <v>27.183406113537</v>
      </c>
      <c r="C54" s="37">
        <v>25.810909090909</v>
      </c>
      <c r="D54" s="37">
        <v>25.345177664975001</v>
      </c>
      <c r="E54" s="37">
        <v>24.754121863799</v>
      </c>
      <c r="F54" s="37">
        <v>26.138153185397002</v>
      </c>
      <c r="G54" s="37">
        <v>26.126536514823002</v>
      </c>
      <c r="H54" s="37">
        <v>28.840875912409</v>
      </c>
      <c r="I54" s="37">
        <v>31.228095582910999</v>
      </c>
      <c r="J54" s="37">
        <v>36.214857975237003</v>
      </c>
      <c r="K54" s="37">
        <v>34.517492711369997</v>
      </c>
      <c r="L54" s="37">
        <v>37.539730134933002</v>
      </c>
      <c r="M54" s="37">
        <v>35.353505535055</v>
      </c>
      <c r="N54" s="37">
        <v>36.906203840472998</v>
      </c>
      <c r="O54" s="37">
        <v>35.553019145802999</v>
      </c>
      <c r="P54" s="37">
        <v>36.508449669360999</v>
      </c>
      <c r="Q54" s="37">
        <v>38.579370885149999</v>
      </c>
    </row>
    <row r="55" spans="1:17" ht="11.45" customHeight="1" x14ac:dyDescent="0.25">
      <c r="A55" s="93" t="s">
        <v>125</v>
      </c>
      <c r="B55" s="36">
        <v>41.627532820639999</v>
      </c>
      <c r="C55" s="36">
        <v>40.241625996812999</v>
      </c>
      <c r="D55" s="36">
        <v>42.762979179496</v>
      </c>
      <c r="E55" s="36">
        <v>44.278596434991996</v>
      </c>
      <c r="F55" s="36">
        <v>49.825415320749002</v>
      </c>
      <c r="G55" s="36">
        <v>54.508373430250998</v>
      </c>
      <c r="H55" s="36">
        <v>59.551209155915998</v>
      </c>
      <c r="I55" s="36">
        <v>62.796742242114</v>
      </c>
      <c r="J55" s="36">
        <v>64.779253694329995</v>
      </c>
      <c r="K55" s="36">
        <v>61.626666210704997</v>
      </c>
      <c r="L55" s="36">
        <v>75.717544769</v>
      </c>
      <c r="M55" s="36">
        <v>79.573469387754997</v>
      </c>
      <c r="N55" s="36">
        <v>75.714579055442002</v>
      </c>
      <c r="O55" s="36">
        <v>73.944558521561007</v>
      </c>
      <c r="P55" s="36">
        <v>71.131958762886995</v>
      </c>
      <c r="Q55" s="36">
        <v>74.381443298969003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25.087188818505005</v>
      </c>
      <c r="D57" s="41">
        <f t="shared" si="30"/>
        <v>25.924090389132964</v>
      </c>
      <c r="E57" s="41">
        <f t="shared" si="30"/>
        <v>48.418898798791929</v>
      </c>
      <c r="F57" s="41">
        <f t="shared" si="30"/>
        <v>116.00062354349289</v>
      </c>
      <c r="G57" s="41">
        <f t="shared" si="30"/>
        <v>114.95119179918998</v>
      </c>
      <c r="H57" s="41">
        <f t="shared" si="30"/>
        <v>93.094231171519056</v>
      </c>
      <c r="I57" s="41">
        <f t="shared" si="30"/>
        <v>100.25857012117898</v>
      </c>
      <c r="J57" s="41">
        <f t="shared" si="30"/>
        <v>45.013515291903929</v>
      </c>
      <c r="K57" s="41">
        <f t="shared" si="30"/>
        <v>0</v>
      </c>
      <c r="L57" s="41">
        <f t="shared" si="30"/>
        <v>20.039772349444974</v>
      </c>
      <c r="M57" s="41">
        <f t="shared" si="30"/>
        <v>45.866063133611036</v>
      </c>
      <c r="N57" s="41">
        <f t="shared" si="30"/>
        <v>11.458896583400964</v>
      </c>
      <c r="O57" s="41">
        <f t="shared" si="30"/>
        <v>9.027341921554985</v>
      </c>
      <c r="P57" s="41">
        <f t="shared" si="30"/>
        <v>29.255779953566083</v>
      </c>
      <c r="Q57" s="41">
        <f t="shared" si="30"/>
        <v>58.50910347884988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25.085511214977004</v>
      </c>
      <c r="D58" s="132">
        <f t="shared" si="31"/>
        <v>22.015152779094961</v>
      </c>
      <c r="E58" s="132">
        <f t="shared" si="31"/>
        <v>45.226640754324933</v>
      </c>
      <c r="F58" s="132">
        <f t="shared" si="31"/>
        <v>106.77607537166489</v>
      </c>
      <c r="G58" s="132">
        <f t="shared" si="31"/>
        <v>107.98615239578899</v>
      </c>
      <c r="H58" s="132">
        <f t="shared" si="31"/>
        <v>83.043358083795056</v>
      </c>
      <c r="I58" s="132">
        <f t="shared" si="31"/>
        <v>92.332119400005979</v>
      </c>
      <c r="J58" s="132">
        <f t="shared" si="31"/>
        <v>35.750543482888929</v>
      </c>
      <c r="K58" s="132">
        <f t="shared" si="31"/>
        <v>0</v>
      </c>
      <c r="L58" s="132">
        <f t="shared" si="31"/>
        <v>3.1892131861329744</v>
      </c>
      <c r="M58" s="132">
        <f t="shared" si="31"/>
        <v>40.622554087501044</v>
      </c>
      <c r="N58" s="132">
        <f t="shared" si="31"/>
        <v>10.280195803624963</v>
      </c>
      <c r="O58" s="132">
        <f t="shared" si="31"/>
        <v>9.0273419215549779</v>
      </c>
      <c r="P58" s="132">
        <f t="shared" si="31"/>
        <v>27.841307050442083</v>
      </c>
      <c r="Q58" s="132">
        <f t="shared" si="31"/>
        <v>55.17375710530888</v>
      </c>
    </row>
    <row r="59" spans="1:17" ht="11.45" customHeight="1" x14ac:dyDescent="0.25">
      <c r="A59" s="116" t="s">
        <v>23</v>
      </c>
      <c r="B59" s="42"/>
      <c r="C59" s="42">
        <v>5.5785907369269978</v>
      </c>
      <c r="D59" s="42">
        <v>0.57008363491397063</v>
      </c>
      <c r="E59" s="42">
        <v>5.6606436490640135</v>
      </c>
      <c r="F59" s="42">
        <v>3.1177568938039713</v>
      </c>
      <c r="G59" s="42">
        <v>8.0380914299790049</v>
      </c>
      <c r="H59" s="42">
        <v>5.6044155322189795</v>
      </c>
      <c r="I59" s="42">
        <v>11.027616153889994</v>
      </c>
      <c r="J59" s="42">
        <v>5.5131553776799933</v>
      </c>
      <c r="K59" s="42">
        <v>0</v>
      </c>
      <c r="L59" s="42">
        <v>3.1892131861329744</v>
      </c>
      <c r="M59" s="42">
        <v>7.2791087794340115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7.4420248328560206</v>
      </c>
      <c r="D60" s="42">
        <v>0</v>
      </c>
      <c r="E60" s="42">
        <v>10.98010206030898</v>
      </c>
      <c r="F60" s="42">
        <v>40.783266497733962</v>
      </c>
      <c r="G60" s="42">
        <v>47.000744860712985</v>
      </c>
      <c r="H60" s="42">
        <v>46.922228510568004</v>
      </c>
      <c r="I60" s="42">
        <v>4.100364630906995</v>
      </c>
      <c r="J60" s="42">
        <v>5.4118210217949922</v>
      </c>
      <c r="K60" s="42">
        <v>0</v>
      </c>
      <c r="L60" s="42">
        <v>0</v>
      </c>
      <c r="M60" s="42">
        <v>33.343445308067032</v>
      </c>
      <c r="N60" s="42">
        <v>10.280195803624963</v>
      </c>
      <c r="O60" s="42">
        <v>9.0273419215549779</v>
      </c>
      <c r="P60" s="42">
        <v>23.899079906726001</v>
      </c>
      <c r="Q60" s="42">
        <v>27.29581376461698</v>
      </c>
    </row>
    <row r="61" spans="1:17" ht="11.45" customHeight="1" x14ac:dyDescent="0.25">
      <c r="A61" s="116" t="s">
        <v>125</v>
      </c>
      <c r="B61" s="42"/>
      <c r="C61" s="42">
        <v>12.064895645193985</v>
      </c>
      <c r="D61" s="42">
        <v>21.445069144180991</v>
      </c>
      <c r="E61" s="42">
        <v>28.58589504495194</v>
      </c>
      <c r="F61" s="42">
        <v>62.875051980126955</v>
      </c>
      <c r="G61" s="42">
        <v>52.947316105097002</v>
      </c>
      <c r="H61" s="42">
        <v>30.516714041008072</v>
      </c>
      <c r="I61" s="42">
        <v>77.20413861520899</v>
      </c>
      <c r="J61" s="42">
        <v>24.825567083413944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3.9422271437160816</v>
      </c>
      <c r="Q61" s="42">
        <v>27.8779433406919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1.6776035280017254E-3</v>
      </c>
      <c r="D62" s="131">
        <f t="shared" si="32"/>
        <v>3.9089376100380022</v>
      </c>
      <c r="E62" s="131">
        <f t="shared" si="32"/>
        <v>3.1922580444669961</v>
      </c>
      <c r="F62" s="131">
        <f t="shared" si="32"/>
        <v>9.2245481718280082</v>
      </c>
      <c r="G62" s="131">
        <f t="shared" si="32"/>
        <v>6.965039403400997</v>
      </c>
      <c r="H62" s="131">
        <f t="shared" si="32"/>
        <v>10.050873087724</v>
      </c>
      <c r="I62" s="131">
        <f t="shared" si="32"/>
        <v>7.9264507211730013</v>
      </c>
      <c r="J62" s="131">
        <f t="shared" si="32"/>
        <v>9.2629718090149957</v>
      </c>
      <c r="K62" s="131">
        <f t="shared" si="32"/>
        <v>0</v>
      </c>
      <c r="L62" s="131">
        <f t="shared" si="32"/>
        <v>16.850559163311999</v>
      </c>
      <c r="M62" s="131">
        <f t="shared" si="32"/>
        <v>5.2435090461099918</v>
      </c>
      <c r="N62" s="131">
        <f t="shared" si="32"/>
        <v>1.1787007797760012</v>
      </c>
      <c r="O62" s="131">
        <f t="shared" si="32"/>
        <v>7.1054273576010019E-15</v>
      </c>
      <c r="P62" s="131">
        <f t="shared" si="32"/>
        <v>1.4144729031240004</v>
      </c>
      <c r="Q62" s="131">
        <f t="shared" si="32"/>
        <v>3.3353463735410003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0.28905636161599801</v>
      </c>
      <c r="F63" s="37">
        <v>2.2901448587160012</v>
      </c>
      <c r="G63" s="37">
        <v>0.8944968665439994</v>
      </c>
      <c r="H63" s="37">
        <v>3.620452934703998</v>
      </c>
      <c r="I63" s="37">
        <v>3.2933332076199981</v>
      </c>
      <c r="J63" s="37">
        <v>5.8928759294440063</v>
      </c>
      <c r="K63" s="37">
        <v>0</v>
      </c>
      <c r="L63" s="37">
        <v>3.1370992339320054</v>
      </c>
      <c r="M63" s="37">
        <v>0</v>
      </c>
      <c r="N63" s="37">
        <v>1.1787007797760012</v>
      </c>
      <c r="O63" s="37">
        <v>7.1054273576010019E-15</v>
      </c>
      <c r="P63" s="37">
        <v>1.4144729031240004</v>
      </c>
      <c r="Q63" s="37">
        <v>2.9770347529070023</v>
      </c>
    </row>
    <row r="64" spans="1:17" ht="11.45" customHeight="1" x14ac:dyDescent="0.25">
      <c r="A64" s="93" t="s">
        <v>125</v>
      </c>
      <c r="B64" s="36"/>
      <c r="C64" s="36">
        <v>1.6776035280017254E-3</v>
      </c>
      <c r="D64" s="36">
        <v>3.9089376100380022</v>
      </c>
      <c r="E64" s="36">
        <v>2.9032016828509981</v>
      </c>
      <c r="F64" s="36">
        <v>6.9344033131120071</v>
      </c>
      <c r="G64" s="36">
        <v>6.0705425368569976</v>
      </c>
      <c r="H64" s="36">
        <v>6.4304201530200018</v>
      </c>
      <c r="I64" s="36">
        <v>4.6331175135530032</v>
      </c>
      <c r="J64" s="36">
        <v>3.3700958795709894</v>
      </c>
      <c r="K64" s="36">
        <v>0</v>
      </c>
      <c r="L64" s="36">
        <v>13.713459929379994</v>
      </c>
      <c r="M64" s="36">
        <v>5.2435090461099918</v>
      </c>
      <c r="N64" s="36">
        <v>0</v>
      </c>
      <c r="O64" s="36">
        <v>0</v>
      </c>
      <c r="P64" s="36">
        <v>0</v>
      </c>
      <c r="Q64" s="36">
        <v>0.35831162063399802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96.270814256559987</v>
      </c>
      <c r="C69" s="134">
        <f t="shared" si="33"/>
        <v>96.086964322704304</v>
      </c>
      <c r="D69" s="134">
        <f t="shared" si="33"/>
        <v>96.594161527547982</v>
      </c>
      <c r="E69" s="134">
        <f t="shared" si="33"/>
        <v>96.857896134172861</v>
      </c>
      <c r="F69" s="134">
        <f t="shared" si="33"/>
        <v>101.35034239739819</v>
      </c>
      <c r="G69" s="134">
        <f t="shared" si="33"/>
        <v>102.28277935480841</v>
      </c>
      <c r="H69" s="134">
        <f t="shared" si="33"/>
        <v>103.10910515049214</v>
      </c>
      <c r="I69" s="134">
        <f t="shared" si="33"/>
        <v>105.19991550748476</v>
      </c>
      <c r="J69" s="134">
        <f t="shared" si="33"/>
        <v>105.99089722481605</v>
      </c>
      <c r="K69" s="134">
        <f t="shared" si="33"/>
        <v>106.8293373684298</v>
      </c>
      <c r="L69" s="134">
        <f t="shared" si="33"/>
        <v>113.71303938370006</v>
      </c>
      <c r="M69" s="134">
        <f t="shared" si="33"/>
        <v>114.58334450258323</v>
      </c>
      <c r="N69" s="134">
        <f t="shared" si="33"/>
        <v>117.32525865691854</v>
      </c>
      <c r="O69" s="134">
        <f t="shared" si="33"/>
        <v>121.33981563406233</v>
      </c>
      <c r="P69" s="134">
        <f t="shared" si="33"/>
        <v>123.79322867790248</v>
      </c>
      <c r="Q69" s="134">
        <f t="shared" si="33"/>
        <v>125.90489466792437</v>
      </c>
    </row>
    <row r="70" spans="1:17" ht="11.45" customHeight="1" x14ac:dyDescent="0.25">
      <c r="A70" s="116" t="s">
        <v>23</v>
      </c>
      <c r="B70" s="77">
        <f>TrAvia_png!B13*TrAvia_png!B19</f>
        <v>69.138144952936372</v>
      </c>
      <c r="C70" s="77">
        <f>TrAvia_png!C13*TrAvia_png!C19</f>
        <v>68.085362851412853</v>
      </c>
      <c r="D70" s="77">
        <f>TrAvia_png!D13*TrAvia_png!D19</f>
        <v>68.494769261935744</v>
      </c>
      <c r="E70" s="77">
        <f>TrAvia_png!E13*TrAvia_png!E19</f>
        <v>69.723094418394524</v>
      </c>
      <c r="F70" s="77">
        <f>TrAvia_png!F13*TrAvia_png!F19</f>
        <v>71.391170528442458</v>
      </c>
      <c r="G70" s="77">
        <f>TrAvia_png!G13*TrAvia_png!G19</f>
        <v>71.096445178204846</v>
      </c>
      <c r="H70" s="77">
        <f>TrAvia_png!H13*TrAvia_png!H19</f>
        <v>72.135305746645074</v>
      </c>
      <c r="I70" s="77">
        <f>TrAvia_png!I13*TrAvia_png!I19</f>
        <v>73.500597650818065</v>
      </c>
      <c r="J70" s="77">
        <f>TrAvia_png!J13*TrAvia_png!J19</f>
        <v>74.252053356297495</v>
      </c>
      <c r="K70" s="77">
        <f>TrAvia_png!K13*TrAvia_png!K19</f>
        <v>74.200370272738979</v>
      </c>
      <c r="L70" s="77">
        <f>TrAvia_png!L13*TrAvia_png!L19</f>
        <v>76.412206955297947</v>
      </c>
      <c r="M70" s="77">
        <f>TrAvia_png!M13*TrAvia_png!M19</f>
        <v>74.92348643133063</v>
      </c>
      <c r="N70" s="77">
        <f>TrAvia_png!N13*TrAvia_png!N19</f>
        <v>76.680584826981701</v>
      </c>
      <c r="O70" s="77">
        <f>TrAvia_png!O13*TrAvia_png!O19</f>
        <v>78.917642380441919</v>
      </c>
      <c r="P70" s="77">
        <f>TrAvia_png!P13*TrAvia_png!P19</f>
        <v>83.049127520656384</v>
      </c>
      <c r="Q70" s="77">
        <f>TrAvia_png!Q13*TrAvia_png!Q19</f>
        <v>85.316976728874195</v>
      </c>
    </row>
    <row r="71" spans="1:17" ht="11.45" customHeight="1" x14ac:dyDescent="0.25">
      <c r="A71" s="116" t="s">
        <v>127</v>
      </c>
      <c r="B71" s="77">
        <f>TrAvia_png!B14*TrAvia_png!B20</f>
        <v>92.161258097804279</v>
      </c>
      <c r="C71" s="77">
        <f>TrAvia_png!C14*TrAvia_png!C20</f>
        <v>92.231707370292199</v>
      </c>
      <c r="D71" s="77">
        <f>TrAvia_png!D14*TrAvia_png!D20</f>
        <v>93.076556166545686</v>
      </c>
      <c r="E71" s="77">
        <f>TrAvia_png!E14*TrAvia_png!E20</f>
        <v>93.780498379119805</v>
      </c>
      <c r="F71" s="77">
        <f>TrAvia_png!F14*TrAvia_png!F20</f>
        <v>97.024853179347716</v>
      </c>
      <c r="G71" s="77">
        <f>TrAvia_png!G14*TrAvia_png!G20</f>
        <v>98.794273766514635</v>
      </c>
      <c r="H71" s="77">
        <f>TrAvia_png!H14*TrAvia_png!H20</f>
        <v>100.55550951374207</v>
      </c>
      <c r="I71" s="77">
        <f>TrAvia_png!I14*TrAvia_png!I20</f>
        <v>102.50972951787305</v>
      </c>
      <c r="J71" s="77">
        <f>TrAvia_png!J14*TrAvia_png!J20</f>
        <v>103.16250500987746</v>
      </c>
      <c r="K71" s="77">
        <f>TrAvia_png!K14*TrAvia_png!K20</f>
        <v>103.82293964154428</v>
      </c>
      <c r="L71" s="77">
        <f>TrAvia_png!L14*TrAvia_png!L20</f>
        <v>106.72896654166341</v>
      </c>
      <c r="M71" s="77">
        <f>TrAvia_png!M14*TrAvia_png!M20</f>
        <v>108.40520565398782</v>
      </c>
      <c r="N71" s="77">
        <f>TrAvia_png!N14*TrAvia_png!N20</f>
        <v>110.14379125047947</v>
      </c>
      <c r="O71" s="77">
        <f>TrAvia_png!O14*TrAvia_png!O20</f>
        <v>114.25692708998376</v>
      </c>
      <c r="P71" s="77">
        <f>TrAvia_png!P14*TrAvia_png!P20</f>
        <v>116.42645780278353</v>
      </c>
      <c r="Q71" s="77">
        <f>TrAvia_png!Q14*TrAvia_png!Q20</f>
        <v>118.22033791480165</v>
      </c>
    </row>
    <row r="72" spans="1:17" ht="11.45" customHeight="1" x14ac:dyDescent="0.25">
      <c r="A72" s="116" t="s">
        <v>125</v>
      </c>
      <c r="B72" s="135">
        <f>TrAvia_png!B15*TrAvia_png!B21</f>
        <v>138.63182850297687</v>
      </c>
      <c r="C72" s="135">
        <f>TrAvia_png!C15*TrAvia_png!C21</f>
        <v>139.15794375719219</v>
      </c>
      <c r="D72" s="135">
        <f>TrAvia_png!D15*TrAvia_png!D21</f>
        <v>136.00035496615396</v>
      </c>
      <c r="E72" s="135">
        <f>TrAvia_png!E15*TrAvia_png!E21</f>
        <v>133.89530695874245</v>
      </c>
      <c r="F72" s="135">
        <f>TrAvia_png!F15*TrAvia_png!F21</f>
        <v>140.25830672651273</v>
      </c>
      <c r="G72" s="135">
        <f>TrAvia_png!G15*TrAvia_png!G21</f>
        <v>139.27122370329283</v>
      </c>
      <c r="H72" s="135">
        <f>TrAvia_png!H15*TrAvia_png!H21</f>
        <v>136.64804977240917</v>
      </c>
      <c r="I72" s="135">
        <f>TrAvia_png!I15*TrAvia_png!I21</f>
        <v>138.63110453902533</v>
      </c>
      <c r="J72" s="135">
        <f>TrAvia_png!J15*TrAvia_png!J21</f>
        <v>138.82611681789007</v>
      </c>
      <c r="K72" s="135">
        <f>TrAvia_png!K15*TrAvia_png!K21</f>
        <v>140.22240328060684</v>
      </c>
      <c r="L72" s="135">
        <f>TrAvia_png!L15*TrAvia_png!L21</f>
        <v>161.6823828161148</v>
      </c>
      <c r="M72" s="135">
        <f>TrAvia_png!M15*TrAvia_png!M21</f>
        <v>166.60815831179772</v>
      </c>
      <c r="N72" s="135">
        <f>TrAvia_png!N15*TrAvia_png!N21</f>
        <v>169.36709612202094</v>
      </c>
      <c r="O72" s="135">
        <f>TrAvia_png!O15*TrAvia_png!O21</f>
        <v>172.39300589191384</v>
      </c>
      <c r="P72" s="135">
        <f>TrAvia_png!P15*TrAvia_png!P21</f>
        <v>173.28318996963066</v>
      </c>
      <c r="Q72" s="135">
        <f>TrAvia_png!Q15*TrAvia_png!Q21</f>
        <v>175.15179840989691</v>
      </c>
    </row>
    <row r="73" spans="1:17" ht="11.45" customHeight="1" x14ac:dyDescent="0.25">
      <c r="A73" s="128" t="s">
        <v>132</v>
      </c>
      <c r="B73" s="133">
        <f t="shared" ref="B73:Q73" si="34">IF(B35=0,"",B35/B26)</f>
        <v>35.117273373858481</v>
      </c>
      <c r="C73" s="133">
        <f t="shared" si="34"/>
        <v>35.480360104516095</v>
      </c>
      <c r="D73" s="133">
        <f t="shared" si="34"/>
        <v>36.509329362068293</v>
      </c>
      <c r="E73" s="133">
        <f t="shared" si="34"/>
        <v>36.915867347409325</v>
      </c>
      <c r="F73" s="133">
        <f t="shared" si="34"/>
        <v>37.924561742575293</v>
      </c>
      <c r="G73" s="133">
        <f t="shared" si="34"/>
        <v>38.798303965955611</v>
      </c>
      <c r="H73" s="133">
        <f t="shared" si="34"/>
        <v>38.347102299267448</v>
      </c>
      <c r="I73" s="133">
        <f t="shared" si="34"/>
        <v>38.287407041834747</v>
      </c>
      <c r="J73" s="133">
        <f t="shared" si="34"/>
        <v>36.759293246433415</v>
      </c>
      <c r="K73" s="133">
        <f t="shared" si="34"/>
        <v>36.553602512141218</v>
      </c>
      <c r="L73" s="133">
        <f t="shared" si="34"/>
        <v>39.114927063654704</v>
      </c>
      <c r="M73" s="133">
        <f t="shared" si="34"/>
        <v>39.528840444683041</v>
      </c>
      <c r="N73" s="133">
        <f t="shared" si="34"/>
        <v>38.560740635544377</v>
      </c>
      <c r="O73" s="133">
        <f t="shared" si="34"/>
        <v>37.591426825730238</v>
      </c>
      <c r="P73" s="133">
        <f t="shared" si="34"/>
        <v>39.725096869950185</v>
      </c>
      <c r="Q73" s="133">
        <f t="shared" si="34"/>
        <v>38.206886772352448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1140.9007269625235</v>
      </c>
      <c r="C78" s="134">
        <f t="shared" ref="C78:Q78" si="35">IF(C13=0,0,C13*1000000/C22)</f>
        <v>1139.6862619221292</v>
      </c>
      <c r="D78" s="134">
        <f t="shared" si="35"/>
        <v>1176.0293345673124</v>
      </c>
      <c r="E78" s="134">
        <f t="shared" si="35"/>
        <v>1172.4010063687233</v>
      </c>
      <c r="F78" s="134">
        <f t="shared" si="35"/>
        <v>1168.9722682158379</v>
      </c>
      <c r="G78" s="134">
        <f t="shared" si="35"/>
        <v>1182.1359385911712</v>
      </c>
      <c r="H78" s="134">
        <f t="shared" si="35"/>
        <v>1179.0371081970577</v>
      </c>
      <c r="I78" s="134">
        <f t="shared" si="35"/>
        <v>1180.2799876762447</v>
      </c>
      <c r="J78" s="134">
        <f t="shared" si="35"/>
        <v>1171.1534701559196</v>
      </c>
      <c r="K78" s="134">
        <f t="shared" si="35"/>
        <v>1181.5733634887674</v>
      </c>
      <c r="L78" s="134">
        <f t="shared" si="35"/>
        <v>1132.1029678700838</v>
      </c>
      <c r="M78" s="134">
        <f t="shared" si="35"/>
        <v>1093.6221177002005</v>
      </c>
      <c r="N78" s="134">
        <f t="shared" si="35"/>
        <v>1108.3553494917298</v>
      </c>
      <c r="O78" s="134">
        <f t="shared" si="35"/>
        <v>1119.2565844518249</v>
      </c>
      <c r="P78" s="134">
        <f t="shared" si="35"/>
        <v>1113.0774150693294</v>
      </c>
      <c r="Q78" s="134">
        <f t="shared" si="35"/>
        <v>1110.8887940653813</v>
      </c>
    </row>
    <row r="79" spans="1:17" ht="11.45" customHeight="1" x14ac:dyDescent="0.25">
      <c r="A79" s="116" t="s">
        <v>23</v>
      </c>
      <c r="B79" s="77">
        <v>418.10826056375561</v>
      </c>
      <c r="C79" s="77">
        <v>415.02305498205601</v>
      </c>
      <c r="D79" s="77">
        <v>445.6055761008837</v>
      </c>
      <c r="E79" s="77">
        <v>430.92834339420892</v>
      </c>
      <c r="F79" s="77">
        <v>431.58784206230513</v>
      </c>
      <c r="G79" s="77">
        <v>432.27682551940529</v>
      </c>
      <c r="H79" s="77">
        <v>433.03586530023028</v>
      </c>
      <c r="I79" s="77">
        <v>433.55230743770733</v>
      </c>
      <c r="J79" s="77">
        <v>434.01141027300696</v>
      </c>
      <c r="K79" s="77">
        <v>434.49672305252375</v>
      </c>
      <c r="L79" s="77">
        <v>435.00000290809544</v>
      </c>
      <c r="M79" s="77">
        <v>434.49672811043411</v>
      </c>
      <c r="N79" s="77">
        <v>434.0125164878819</v>
      </c>
      <c r="O79" s="77">
        <v>433.53658127938252</v>
      </c>
      <c r="P79" s="77">
        <v>433.04327271883318</v>
      </c>
      <c r="Q79" s="77">
        <v>432.53779839286182</v>
      </c>
    </row>
    <row r="80" spans="1:17" ht="11.45" customHeight="1" x14ac:dyDescent="0.25">
      <c r="A80" s="116" t="s">
        <v>127</v>
      </c>
      <c r="B80" s="77">
        <v>705.03490856079554</v>
      </c>
      <c r="C80" s="77">
        <v>705.98308780692162</v>
      </c>
      <c r="D80" s="77">
        <v>693.97366945191777</v>
      </c>
      <c r="E80" s="77">
        <v>700.02815338538437</v>
      </c>
      <c r="F80" s="77">
        <v>668.35337872543141</v>
      </c>
      <c r="G80" s="77">
        <v>675.50651857942728</v>
      </c>
      <c r="H80" s="77">
        <v>700.42404567539165</v>
      </c>
      <c r="I80" s="77">
        <v>613.19063713206162</v>
      </c>
      <c r="J80" s="77">
        <v>594.43683149637968</v>
      </c>
      <c r="K80" s="77">
        <v>594.55971264615687</v>
      </c>
      <c r="L80" s="77">
        <v>585.38480279112468</v>
      </c>
      <c r="M80" s="77">
        <v>585.3710035327324</v>
      </c>
      <c r="N80" s="77">
        <v>580.36749180398442</v>
      </c>
      <c r="O80" s="77">
        <v>583.32852778701772</v>
      </c>
      <c r="P80" s="77">
        <v>578.82840740579513</v>
      </c>
      <c r="Q80" s="77">
        <v>573.94054213921163</v>
      </c>
    </row>
    <row r="81" spans="1:17" ht="11.45" customHeight="1" x14ac:dyDescent="0.25">
      <c r="A81" s="116" t="s">
        <v>125</v>
      </c>
      <c r="B81" s="77">
        <v>3083.6860291488947</v>
      </c>
      <c r="C81" s="77">
        <v>3079.8564753957799</v>
      </c>
      <c r="D81" s="77">
        <v>3077.0980511892853</v>
      </c>
      <c r="E81" s="77">
        <v>3070.3341269176872</v>
      </c>
      <c r="F81" s="77">
        <v>3004.2563128603924</v>
      </c>
      <c r="G81" s="77">
        <v>3022.4454490876687</v>
      </c>
      <c r="H81" s="77">
        <v>2938.1349064845672</v>
      </c>
      <c r="I81" s="77">
        <v>3068.4198375824503</v>
      </c>
      <c r="J81" s="77">
        <v>3010.0952866607295</v>
      </c>
      <c r="K81" s="77">
        <v>2993.3758272507043</v>
      </c>
      <c r="L81" s="77">
        <v>2926.9240139556227</v>
      </c>
      <c r="M81" s="77">
        <v>2925.3973307088791</v>
      </c>
      <c r="N81" s="77">
        <v>2923.8925223718434</v>
      </c>
      <c r="O81" s="77">
        <v>2922.3996372808451</v>
      </c>
      <c r="P81" s="77">
        <v>2920.9568740381833</v>
      </c>
      <c r="Q81" s="77">
        <v>2920.1356516291366</v>
      </c>
    </row>
    <row r="82" spans="1:17" ht="11.45" customHeight="1" x14ac:dyDescent="0.25">
      <c r="A82" s="128" t="s">
        <v>18</v>
      </c>
      <c r="B82" s="133">
        <f>IF(B17=0,0,B17*1000000/B26)</f>
        <v>1642.2260760085976</v>
      </c>
      <c r="C82" s="133">
        <f t="shared" ref="C82:Q82" si="36">IF(C17=0,0,C17*1000000/C26)</f>
        <v>1655.632922359436</v>
      </c>
      <c r="D82" s="133">
        <f t="shared" si="36"/>
        <v>1701.0257409567319</v>
      </c>
      <c r="E82" s="133">
        <f t="shared" si="36"/>
        <v>1724.2075215580985</v>
      </c>
      <c r="F82" s="133">
        <f t="shared" si="36"/>
        <v>1766.3489004941919</v>
      </c>
      <c r="G82" s="133">
        <f t="shared" si="36"/>
        <v>1837.1827466781674</v>
      </c>
      <c r="H82" s="133">
        <f t="shared" si="36"/>
        <v>1873.7975205659639</v>
      </c>
      <c r="I82" s="133">
        <f t="shared" si="36"/>
        <v>1876.6157625307642</v>
      </c>
      <c r="J82" s="133">
        <f t="shared" si="36"/>
        <v>1796.9674393214643</v>
      </c>
      <c r="K82" s="133">
        <f t="shared" si="36"/>
        <v>1798.9451259106315</v>
      </c>
      <c r="L82" s="133">
        <f t="shared" si="36"/>
        <v>1960.4196133502157</v>
      </c>
      <c r="M82" s="133">
        <f t="shared" si="36"/>
        <v>1963.4161093139198</v>
      </c>
      <c r="N82" s="133">
        <f t="shared" si="36"/>
        <v>1962.6904102260348</v>
      </c>
      <c r="O82" s="133">
        <f t="shared" si="36"/>
        <v>1981.9281779962071</v>
      </c>
      <c r="P82" s="133">
        <f t="shared" si="36"/>
        <v>1988.6088938461285</v>
      </c>
      <c r="Q82" s="133">
        <f t="shared" si="36"/>
        <v>1958.9993884563833</v>
      </c>
    </row>
    <row r="83" spans="1:17" ht="11.45" customHeight="1" x14ac:dyDescent="0.25">
      <c r="A83" s="95" t="s">
        <v>126</v>
      </c>
      <c r="B83" s="75">
        <v>409.99174282928362</v>
      </c>
      <c r="C83" s="75">
        <v>409.4996978456208</v>
      </c>
      <c r="D83" s="75">
        <v>403.96886602392624</v>
      </c>
      <c r="E83" s="75">
        <v>379.2886152745138</v>
      </c>
      <c r="F83" s="75">
        <v>377.35320101468244</v>
      </c>
      <c r="G83" s="75">
        <v>397.05337211640546</v>
      </c>
      <c r="H83" s="75">
        <v>416.64235985774604</v>
      </c>
      <c r="I83" s="75">
        <v>400.56390227952579</v>
      </c>
      <c r="J83" s="75">
        <v>412.03422398632091</v>
      </c>
      <c r="K83" s="75">
        <v>413.06834798765385</v>
      </c>
      <c r="L83" s="75">
        <v>471.6995235052089</v>
      </c>
      <c r="M83" s="75">
        <v>438.9315218673371</v>
      </c>
      <c r="N83" s="75">
        <v>441.1408214879541</v>
      </c>
      <c r="O83" s="75">
        <v>434.55460389103922</v>
      </c>
      <c r="P83" s="75">
        <v>430.88514465172034</v>
      </c>
      <c r="Q83" s="75">
        <v>420.7701205166361</v>
      </c>
    </row>
    <row r="84" spans="1:17" ht="11.45" customHeight="1" x14ac:dyDescent="0.25">
      <c r="A84" s="93" t="s">
        <v>125</v>
      </c>
      <c r="B84" s="74">
        <v>3201.3780886313148</v>
      </c>
      <c r="C84" s="74">
        <v>3201.3198235452192</v>
      </c>
      <c r="D84" s="74">
        <v>3200.404568253402</v>
      </c>
      <c r="E84" s="74">
        <v>3196.4033846889761</v>
      </c>
      <c r="F84" s="74">
        <v>3196.0819558481603</v>
      </c>
      <c r="G84" s="74">
        <v>3199.2870763416076</v>
      </c>
      <c r="H84" s="74">
        <v>3215.3803949207645</v>
      </c>
      <c r="I84" s="74">
        <v>3231.5721236178724</v>
      </c>
      <c r="J84" s="74">
        <v>3247.7756630241388</v>
      </c>
      <c r="K84" s="74">
        <v>3264.1137199011887</v>
      </c>
      <c r="L84" s="74">
        <v>3280.487916735457</v>
      </c>
      <c r="M84" s="74">
        <v>3226.7432745075034</v>
      </c>
      <c r="N84" s="74">
        <v>3252.5366414326504</v>
      </c>
      <c r="O84" s="74">
        <v>3260.5138954027188</v>
      </c>
      <c r="P84" s="74">
        <v>3277.7334680587114</v>
      </c>
      <c r="Q84" s="74">
        <v>3273.4055588626784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133342.84862003467</v>
      </c>
      <c r="C87" s="132">
        <f t="shared" si="37"/>
        <v>133493.08614728125</v>
      </c>
      <c r="D87" s="132">
        <f t="shared" si="37"/>
        <v>136900.08462416785</v>
      </c>
      <c r="E87" s="132">
        <f t="shared" si="37"/>
        <v>135405.41920118121</v>
      </c>
      <c r="F87" s="132">
        <f t="shared" si="37"/>
        <v>141744.10503221495</v>
      </c>
      <c r="G87" s="132">
        <f t="shared" si="37"/>
        <v>143355.06308285674</v>
      </c>
      <c r="H87" s="132">
        <f t="shared" si="37"/>
        <v>141318.18509109473</v>
      </c>
      <c r="I87" s="132">
        <f t="shared" si="37"/>
        <v>145632.25247318851</v>
      </c>
      <c r="J87" s="132">
        <f t="shared" si="37"/>
        <v>145287.45456589694</v>
      </c>
      <c r="K87" s="132">
        <f t="shared" si="37"/>
        <v>148122.01567390715</v>
      </c>
      <c r="L87" s="132">
        <f t="shared" si="37"/>
        <v>157759.49885964612</v>
      </c>
      <c r="M87" s="132">
        <f t="shared" si="37"/>
        <v>154759.99001291522</v>
      </c>
      <c r="N87" s="132">
        <f t="shared" si="37"/>
        <v>160323.5401212023</v>
      </c>
      <c r="O87" s="132">
        <f t="shared" si="37"/>
        <v>165933.50536773703</v>
      </c>
      <c r="P87" s="132">
        <f t="shared" si="37"/>
        <v>166701.3703956246</v>
      </c>
      <c r="Q87" s="132">
        <f t="shared" si="37"/>
        <v>168613.02449890744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28907.229524877024</v>
      </c>
      <c r="C88" s="42">
        <f t="shared" si="38"/>
        <v>28256.995290155151</v>
      </c>
      <c r="D88" s="42">
        <f t="shared" si="38"/>
        <v>30521.651116861976</v>
      </c>
      <c r="E88" s="42">
        <f t="shared" si="38"/>
        <v>30045.65757403677</v>
      </c>
      <c r="F88" s="42">
        <f t="shared" si="38"/>
        <v>30811.56123067252</v>
      </c>
      <c r="G88" s="42">
        <f t="shared" si="38"/>
        <v>30733.345627348823</v>
      </c>
      <c r="H88" s="42">
        <f t="shared" si="38"/>
        <v>31237.174542695124</v>
      </c>
      <c r="I88" s="42">
        <f t="shared" si="38"/>
        <v>31866.3537095627</v>
      </c>
      <c r="J88" s="42">
        <f t="shared" si="38"/>
        <v>32226.238392833235</v>
      </c>
      <c r="K88" s="42">
        <f t="shared" si="38"/>
        <v>32239.817732788986</v>
      </c>
      <c r="L88" s="42">
        <f t="shared" si="38"/>
        <v>33239.310247768604</v>
      </c>
      <c r="M88" s="42">
        <f t="shared" si="38"/>
        <v>32554.009713039661</v>
      </c>
      <c r="N88" s="42">
        <f t="shared" si="38"/>
        <v>33280.333586520821</v>
      </c>
      <c r="O88" s="42">
        <f t="shared" si="38"/>
        <v>34213.684880245703</v>
      </c>
      <c r="P88" s="42">
        <f t="shared" si="38"/>
        <v>35963.86597798876</v>
      </c>
      <c r="Q88" s="42">
        <f t="shared" si="38"/>
        <v>36902.817279842267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64976.904175833311</v>
      </c>
      <c r="C89" s="42">
        <f t="shared" si="39"/>
        <v>65114.025562983297</v>
      </c>
      <c r="D89" s="42">
        <f t="shared" si="39"/>
        <v>64592.67922284524</v>
      </c>
      <c r="E89" s="42">
        <f t="shared" si="39"/>
        <v>65648.989103896267</v>
      </c>
      <c r="F89" s="42">
        <f t="shared" si="39"/>
        <v>64846.888442755961</v>
      </c>
      <c r="G89" s="42">
        <f t="shared" si="39"/>
        <v>66736.175927601143</v>
      </c>
      <c r="H89" s="42">
        <f t="shared" si="39"/>
        <v>70431.49678856555</v>
      </c>
      <c r="I89" s="42">
        <f t="shared" si="39"/>
        <v>62858.006355299884</v>
      </c>
      <c r="J89" s="42">
        <f t="shared" si="39"/>
        <v>61323.592607300954</v>
      </c>
      <c r="K89" s="42">
        <f t="shared" si="39"/>
        <v>61728.937159355861</v>
      </c>
      <c r="L89" s="42">
        <f t="shared" si="39"/>
        <v>62477.515031092189</v>
      </c>
      <c r="M89" s="42">
        <f t="shared" si="39"/>
        <v>63457.264021847091</v>
      </c>
      <c r="N89" s="42">
        <f t="shared" si="39"/>
        <v>63923.875865822411</v>
      </c>
      <c r="O89" s="42">
        <f t="shared" si="39"/>
        <v>66649.325068868857</v>
      </c>
      <c r="P89" s="42">
        <f t="shared" si="39"/>
        <v>67390.941149883205</v>
      </c>
      <c r="Q89" s="42">
        <f t="shared" si="39"/>
        <v>67851.444834702052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427497.0327499953</v>
      </c>
      <c r="C90" s="42">
        <f t="shared" si="40"/>
        <v>428586.49418335012</v>
      </c>
      <c r="D90" s="42">
        <f t="shared" si="40"/>
        <v>418486.42722740344</v>
      </c>
      <c r="E90" s="42">
        <f t="shared" si="40"/>
        <v>411103.33038954623</v>
      </c>
      <c r="F90" s="42">
        <f t="shared" si="40"/>
        <v>421371.9034142351</v>
      </c>
      <c r="G90" s="42">
        <f t="shared" si="40"/>
        <v>420939.67627088807</v>
      </c>
      <c r="H90" s="42">
        <f t="shared" si="40"/>
        <v>401490.40493935591</v>
      </c>
      <c r="I90" s="42">
        <f t="shared" si="40"/>
        <v>425378.43127351179</v>
      </c>
      <c r="J90" s="42">
        <f t="shared" si="40"/>
        <v>417879.83989894268</v>
      </c>
      <c r="K90" s="42">
        <f t="shared" si="40"/>
        <v>419738.35241916834</v>
      </c>
      <c r="L90" s="42">
        <f t="shared" si="40"/>
        <v>473232.04889805237</v>
      </c>
      <c r="M90" s="42">
        <f t="shared" si="40"/>
        <v>487395.06159965543</v>
      </c>
      <c r="N90" s="42">
        <f t="shared" si="40"/>
        <v>495211.1858870103</v>
      </c>
      <c r="O90" s="42">
        <f t="shared" si="40"/>
        <v>503801.25788828364</v>
      </c>
      <c r="P90" s="42">
        <f t="shared" si="40"/>
        <v>506152.72489705705</v>
      </c>
      <c r="Q90" s="42">
        <f t="shared" si="40"/>
        <v>511467.01098369947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80549.203506618273</v>
      </c>
      <c r="C91" s="131">
        <f t="shared" si="41"/>
        <v>81179.803039966107</v>
      </c>
      <c r="D91" s="131">
        <f t="shared" si="41"/>
        <v>84924.693761079296</v>
      </c>
      <c r="E91" s="131">
        <f t="shared" si="41"/>
        <v>86212.739469429856</v>
      </c>
      <c r="F91" s="131">
        <f t="shared" si="41"/>
        <v>89944.717988094635</v>
      </c>
      <c r="G91" s="131">
        <f t="shared" si="41"/>
        <v>94650.64684427061</v>
      </c>
      <c r="H91" s="131">
        <f t="shared" si="41"/>
        <v>95421.983337892438</v>
      </c>
      <c r="I91" s="131">
        <f t="shared" si="41"/>
        <v>95886.755275872332</v>
      </c>
      <c r="J91" s="131">
        <f t="shared" si="41"/>
        <v>90259.13110749537</v>
      </c>
      <c r="K91" s="131">
        <f t="shared" si="41"/>
        <v>89455.108546721254</v>
      </c>
      <c r="L91" s="131">
        <f t="shared" si="41"/>
        <v>100383.9013064101</v>
      </c>
      <c r="M91" s="131">
        <f t="shared" si="41"/>
        <v>99835.146451649445</v>
      </c>
      <c r="N91" s="131">
        <f t="shared" si="41"/>
        <v>97367.58335261661</v>
      </c>
      <c r="O91" s="131">
        <f t="shared" si="41"/>
        <v>94439.751686641976</v>
      </c>
      <c r="P91" s="131">
        <f t="shared" si="41"/>
        <v>99587.336614444284</v>
      </c>
      <c r="Q91" s="131">
        <f t="shared" si="41"/>
        <v>94252.679908118589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8381.6508995364366</v>
      </c>
      <c r="C92" s="37">
        <f t="shared" si="42"/>
        <v>8584.8568199360052</v>
      </c>
      <c r="D92" s="37">
        <f t="shared" si="42"/>
        <v>8600.0001994179147</v>
      </c>
      <c r="E92" s="37">
        <f t="shared" si="42"/>
        <v>8188.9842382805718</v>
      </c>
      <c r="F92" s="37">
        <f t="shared" si="42"/>
        <v>8251.9299823487199</v>
      </c>
      <c r="G92" s="37">
        <f t="shared" si="42"/>
        <v>8592.330562455114</v>
      </c>
      <c r="H92" s="37">
        <f t="shared" si="42"/>
        <v>8657.9665825441753</v>
      </c>
      <c r="I92" s="37">
        <f t="shared" si="42"/>
        <v>8230.8221547194862</v>
      </c>
      <c r="J92" s="37">
        <f t="shared" si="42"/>
        <v>8272.1072829087825</v>
      </c>
      <c r="K92" s="37">
        <f t="shared" si="42"/>
        <v>8418.2965578077237</v>
      </c>
      <c r="L92" s="37">
        <f t="shared" si="42"/>
        <v>9980.9828917454743</v>
      </c>
      <c r="M92" s="37">
        <f t="shared" si="42"/>
        <v>9629.0720447275598</v>
      </c>
      <c r="N92" s="37">
        <f t="shared" si="42"/>
        <v>9594.2940227232011</v>
      </c>
      <c r="O92" s="37">
        <f t="shared" si="42"/>
        <v>9559.7703436407264</v>
      </c>
      <c r="P92" s="37">
        <f t="shared" si="42"/>
        <v>10234.937478158014</v>
      </c>
      <c r="Q92" s="37">
        <f t="shared" si="42"/>
        <v>9864.2201473767254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171863.15399773288</v>
      </c>
      <c r="C93" s="36">
        <f t="shared" si="43"/>
        <v>171225.5985112857</v>
      </c>
      <c r="D93" s="36">
        <f t="shared" si="43"/>
        <v>173154.92617258412</v>
      </c>
      <c r="E93" s="36">
        <f t="shared" si="43"/>
        <v>171620.30504127845</v>
      </c>
      <c r="F93" s="36">
        <f t="shared" si="43"/>
        <v>174033.44442519342</v>
      </c>
      <c r="G93" s="36">
        <f t="shared" si="43"/>
        <v>176046.39314427043</v>
      </c>
      <c r="H93" s="36">
        <f t="shared" si="43"/>
        <v>175304.42971555475</v>
      </c>
      <c r="I93" s="36">
        <f t="shared" si="43"/>
        <v>176351.38349653411</v>
      </c>
      <c r="J93" s="36">
        <f t="shared" si="43"/>
        <v>176145.90679063389</v>
      </c>
      <c r="K93" s="36">
        <f t="shared" si="43"/>
        <v>175128.37602236134</v>
      </c>
      <c r="L93" s="36">
        <f t="shared" si="43"/>
        <v>180545.39569797509</v>
      </c>
      <c r="M93" s="36">
        <f t="shared" si="43"/>
        <v>174588.13851345421</v>
      </c>
      <c r="N93" s="36">
        <f t="shared" si="43"/>
        <v>171774.6531456337</v>
      </c>
      <c r="O93" s="36">
        <f t="shared" si="43"/>
        <v>164575.58291385701</v>
      </c>
      <c r="P93" s="36">
        <f t="shared" si="43"/>
        <v>173532.65172632312</v>
      </c>
      <c r="Q93" s="36">
        <f t="shared" si="43"/>
        <v>166362.02962109467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1293.6753861088916</v>
      </c>
      <c r="C96" s="132">
        <f t="shared" si="44"/>
        <v>1295.1322955503736</v>
      </c>
      <c r="D96" s="132">
        <f t="shared" si="44"/>
        <v>1267.128168465734</v>
      </c>
      <c r="E96" s="132">
        <f t="shared" si="44"/>
        <v>1269.9184186740474</v>
      </c>
      <c r="F96" s="132">
        <f t="shared" si="44"/>
        <v>1266.9921409645704</v>
      </c>
      <c r="G96" s="132">
        <f t="shared" si="44"/>
        <v>1259.4870079932393</v>
      </c>
      <c r="H96" s="132">
        <f t="shared" si="44"/>
        <v>1263.7172205870911</v>
      </c>
      <c r="I96" s="132">
        <f t="shared" si="44"/>
        <v>1253.3513348567071</v>
      </c>
      <c r="J96" s="132">
        <f t="shared" si="44"/>
        <v>1256.3564683871318</v>
      </c>
      <c r="K96" s="132">
        <f t="shared" si="44"/>
        <v>1248.2327529289828</v>
      </c>
      <c r="L96" s="132">
        <f t="shared" si="44"/>
        <v>1281.9270634577904</v>
      </c>
      <c r="M96" s="132">
        <f t="shared" si="44"/>
        <v>1310.6702597302128</v>
      </c>
      <c r="N96" s="132">
        <f t="shared" si="44"/>
        <v>1298.0838218675044</v>
      </c>
      <c r="O96" s="132">
        <f t="shared" si="44"/>
        <v>1290.7900333930966</v>
      </c>
      <c r="P96" s="132">
        <f t="shared" si="44"/>
        <v>1294.3476197388438</v>
      </c>
      <c r="Q96" s="132">
        <f t="shared" si="44"/>
        <v>1294.9204450207471</v>
      </c>
    </row>
    <row r="97" spans="1:17" ht="11.45" customHeight="1" x14ac:dyDescent="0.25">
      <c r="A97" s="116" t="s">
        <v>23</v>
      </c>
      <c r="B97" s="42">
        <f t="shared" ref="B97:Q97" si="45">IF(B23=0,0,B23/B50)</f>
        <v>2229.0000000000027</v>
      </c>
      <c r="C97" s="42">
        <f t="shared" si="45"/>
        <v>2234.0000000000023</v>
      </c>
      <c r="D97" s="42">
        <f t="shared" si="45"/>
        <v>2183.0000000000059</v>
      </c>
      <c r="E97" s="42">
        <f t="shared" si="45"/>
        <v>2207.0000000000023</v>
      </c>
      <c r="F97" s="42">
        <f t="shared" si="45"/>
        <v>2206.0000000000009</v>
      </c>
      <c r="G97" s="42">
        <f t="shared" si="45"/>
        <v>2204.999999999995</v>
      </c>
      <c r="H97" s="42">
        <f t="shared" si="45"/>
        <v>2203.9999999999936</v>
      </c>
      <c r="I97" s="42">
        <f t="shared" si="45"/>
        <v>2202.9999999999982</v>
      </c>
      <c r="J97" s="42">
        <f t="shared" si="45"/>
        <v>2202.0000000000014</v>
      </c>
      <c r="K97" s="42">
        <f t="shared" si="45"/>
        <v>2200.9999999999964</v>
      </c>
      <c r="L97" s="42">
        <f t="shared" si="45"/>
        <v>2199.9999999999973</v>
      </c>
      <c r="M97" s="42">
        <f t="shared" si="45"/>
        <v>2200.9999999999995</v>
      </c>
      <c r="N97" s="42">
        <f t="shared" si="45"/>
        <v>2201.9999999999977</v>
      </c>
      <c r="O97" s="42">
        <f t="shared" si="45"/>
        <v>2202.9999999999995</v>
      </c>
      <c r="P97" s="42">
        <f t="shared" si="45"/>
        <v>2203.9999999999959</v>
      </c>
      <c r="Q97" s="42">
        <f t="shared" si="45"/>
        <v>2205.0000000000041</v>
      </c>
    </row>
    <row r="98" spans="1:17" ht="11.45" customHeight="1" x14ac:dyDescent="0.25">
      <c r="A98" s="116" t="s">
        <v>127</v>
      </c>
      <c r="B98" s="42">
        <f t="shared" ref="B98:Q98" si="46">IF(B24=0,0,B24/B51)</f>
        <v>1744.9999999999998</v>
      </c>
      <c r="C98" s="42">
        <f t="shared" si="46"/>
        <v>1745.0000000000005</v>
      </c>
      <c r="D98" s="42">
        <f t="shared" si="46"/>
        <v>1754.9999999999995</v>
      </c>
      <c r="E98" s="42">
        <f t="shared" si="46"/>
        <v>1750.0000000000014</v>
      </c>
      <c r="F98" s="42">
        <f t="shared" si="46"/>
        <v>1779.0000000000009</v>
      </c>
      <c r="G98" s="42">
        <f t="shared" si="46"/>
        <v>1772</v>
      </c>
      <c r="H98" s="42">
        <f t="shared" si="46"/>
        <v>1750</v>
      </c>
      <c r="I98" s="42">
        <f t="shared" si="46"/>
        <v>1831.9999999999991</v>
      </c>
      <c r="J98" s="42">
        <f t="shared" si="46"/>
        <v>1850.0000000000009</v>
      </c>
      <c r="K98" s="42">
        <f t="shared" si="46"/>
        <v>1850.0000000000002</v>
      </c>
      <c r="L98" s="42">
        <f t="shared" si="46"/>
        <v>1858.999999999998</v>
      </c>
      <c r="M98" s="42">
        <f t="shared" si="46"/>
        <v>1858.999999999998</v>
      </c>
      <c r="N98" s="42">
        <f t="shared" si="46"/>
        <v>1863.9999999999984</v>
      </c>
      <c r="O98" s="42">
        <f t="shared" si="46"/>
        <v>1861.0000000000011</v>
      </c>
      <c r="P98" s="42">
        <f t="shared" si="46"/>
        <v>1865.9999999999998</v>
      </c>
      <c r="Q98" s="42">
        <f t="shared" si="46"/>
        <v>1871.0000000000011</v>
      </c>
    </row>
    <row r="99" spans="1:17" ht="11.45" customHeight="1" x14ac:dyDescent="0.25">
      <c r="A99" s="116" t="s">
        <v>125</v>
      </c>
      <c r="B99" s="42">
        <f t="shared" ref="B99:Q99" si="47">IF(B25=0,0,B25/B52)</f>
        <v>604.00000000000023</v>
      </c>
      <c r="C99" s="42">
        <f t="shared" si="47"/>
        <v>604.99999999999955</v>
      </c>
      <c r="D99" s="42">
        <f t="shared" si="47"/>
        <v>604.99999999999932</v>
      </c>
      <c r="E99" s="42">
        <f t="shared" si="47"/>
        <v>606.00000000000045</v>
      </c>
      <c r="F99" s="42">
        <f t="shared" si="47"/>
        <v>616.00000000000023</v>
      </c>
      <c r="G99" s="42">
        <f t="shared" si="47"/>
        <v>613.99999999999989</v>
      </c>
      <c r="H99" s="42">
        <f t="shared" si="47"/>
        <v>627.00000000000045</v>
      </c>
      <c r="I99" s="42">
        <f t="shared" si="47"/>
        <v>607.00000000000023</v>
      </c>
      <c r="J99" s="42">
        <f t="shared" si="47"/>
        <v>616.00000000000034</v>
      </c>
      <c r="K99" s="42">
        <f t="shared" si="47"/>
        <v>618.00000000000011</v>
      </c>
      <c r="L99" s="42">
        <f t="shared" si="47"/>
        <v>629.00000000000057</v>
      </c>
      <c r="M99" s="42">
        <f t="shared" si="47"/>
        <v>628.99999999999955</v>
      </c>
      <c r="N99" s="42">
        <f t="shared" si="47"/>
        <v>628.99999999999977</v>
      </c>
      <c r="O99" s="42">
        <f t="shared" si="47"/>
        <v>629.99999999999977</v>
      </c>
      <c r="P99" s="42">
        <f t="shared" si="47"/>
        <v>630.00000000000011</v>
      </c>
      <c r="Q99" s="42">
        <f t="shared" si="47"/>
        <v>629.99999999999955</v>
      </c>
    </row>
    <row r="100" spans="1:17" ht="11.45" customHeight="1" x14ac:dyDescent="0.25">
      <c r="A100" s="128" t="s">
        <v>18</v>
      </c>
      <c r="B100" s="131">
        <f t="shared" ref="B100:Q100" si="48">IF(B26=0,0,B26/B53)</f>
        <v>1013.6615061556163</v>
      </c>
      <c r="C100" s="131">
        <f t="shared" si="48"/>
        <v>1007.3042603381879</v>
      </c>
      <c r="D100" s="131">
        <f t="shared" si="48"/>
        <v>998.25047615452138</v>
      </c>
      <c r="E100" s="131">
        <f t="shared" si="48"/>
        <v>1004.523676727568</v>
      </c>
      <c r="F100" s="131">
        <f t="shared" si="48"/>
        <v>1001.953982636321</v>
      </c>
      <c r="G100" s="131">
        <f t="shared" si="48"/>
        <v>995.46213984336009</v>
      </c>
      <c r="H100" s="131">
        <f t="shared" si="48"/>
        <v>999.15054534275362</v>
      </c>
      <c r="I100" s="131">
        <f t="shared" si="48"/>
        <v>995.05622306001692</v>
      </c>
      <c r="J100" s="131">
        <f t="shared" si="48"/>
        <v>1027.2282045455295</v>
      </c>
      <c r="K100" s="131">
        <f t="shared" si="48"/>
        <v>1028.4556140341549</v>
      </c>
      <c r="L100" s="131">
        <f t="shared" si="48"/>
        <v>992.1393578938912</v>
      </c>
      <c r="M100" s="131">
        <f t="shared" si="48"/>
        <v>1012.338487793161</v>
      </c>
      <c r="N100" s="131">
        <f t="shared" si="48"/>
        <v>1024.1626548325451</v>
      </c>
      <c r="O100" s="131">
        <f t="shared" si="48"/>
        <v>1074.535186133789</v>
      </c>
      <c r="P100" s="131">
        <f t="shared" si="48"/>
        <v>1047.6734680078994</v>
      </c>
      <c r="Q100" s="131">
        <f t="shared" si="48"/>
        <v>1041.7329305735807</v>
      </c>
    </row>
    <row r="101" spans="1:17" ht="11.45" customHeight="1" x14ac:dyDescent="0.25">
      <c r="A101" s="95" t="s">
        <v>126</v>
      </c>
      <c r="B101" s="37">
        <f t="shared" ref="B101:Q101" si="49">IF(B27=0,0,B27/B54)</f>
        <v>1433.2273092369539</v>
      </c>
      <c r="C101" s="37">
        <f t="shared" si="49"/>
        <v>1427.1872358410869</v>
      </c>
      <c r="D101" s="37">
        <f t="shared" si="49"/>
        <v>1438.3012217103728</v>
      </c>
      <c r="E101" s="37">
        <f t="shared" si="49"/>
        <v>1463.9582126723208</v>
      </c>
      <c r="F101" s="37">
        <f t="shared" si="49"/>
        <v>1476.998000821596</v>
      </c>
      <c r="G101" s="37">
        <f t="shared" si="49"/>
        <v>1493.3858522680011</v>
      </c>
      <c r="H101" s="37">
        <f t="shared" si="49"/>
        <v>1467.881909293367</v>
      </c>
      <c r="I101" s="37">
        <f t="shared" si="49"/>
        <v>1433.9331030005071</v>
      </c>
      <c r="J101" s="37">
        <f t="shared" si="49"/>
        <v>1465.6139211230097</v>
      </c>
      <c r="K101" s="37">
        <f t="shared" si="49"/>
        <v>1472.1521179103961</v>
      </c>
      <c r="L101" s="37">
        <f t="shared" si="49"/>
        <v>1406.7762290826136</v>
      </c>
      <c r="M101" s="37">
        <f t="shared" si="49"/>
        <v>1491.3089721109031</v>
      </c>
      <c r="N101" s="37">
        <f t="shared" si="49"/>
        <v>1433.8510736226885</v>
      </c>
      <c r="O101" s="37">
        <f t="shared" si="49"/>
        <v>1497.3130631096972</v>
      </c>
      <c r="P101" s="37">
        <f t="shared" si="49"/>
        <v>1398.7446868459094</v>
      </c>
      <c r="Q101" s="37">
        <f t="shared" si="49"/>
        <v>1405.4402328491776</v>
      </c>
    </row>
    <row r="102" spans="1:17" ht="11.45" customHeight="1" x14ac:dyDescent="0.25">
      <c r="A102" s="93" t="s">
        <v>125</v>
      </c>
      <c r="B102" s="36">
        <f t="shared" ref="B102:Q102" si="50">IF(B28=0,0,B28/B55)</f>
        <v>739.67871535093786</v>
      </c>
      <c r="C102" s="36">
        <f t="shared" si="50"/>
        <v>737.99204839168226</v>
      </c>
      <c r="D102" s="36">
        <f t="shared" si="50"/>
        <v>737.4369280407949</v>
      </c>
      <c r="E102" s="36">
        <f t="shared" si="50"/>
        <v>747.67500927010769</v>
      </c>
      <c r="F102" s="36">
        <f t="shared" si="50"/>
        <v>752.74836664294139</v>
      </c>
      <c r="G102" s="36">
        <f t="shared" si="50"/>
        <v>756.80115556532121</v>
      </c>
      <c r="H102" s="36">
        <f t="shared" si="50"/>
        <v>772.1421722875632</v>
      </c>
      <c r="I102" s="36">
        <f t="shared" si="50"/>
        <v>776.8078129264087</v>
      </c>
      <c r="J102" s="36">
        <f t="shared" si="50"/>
        <v>782.1485600788078</v>
      </c>
      <c r="K102" s="36">
        <f t="shared" si="50"/>
        <v>779.9383441522391</v>
      </c>
      <c r="L102" s="36">
        <f t="shared" si="50"/>
        <v>786.56802966468638</v>
      </c>
      <c r="M102" s="36">
        <f t="shared" si="50"/>
        <v>799.53784206611886</v>
      </c>
      <c r="N102" s="36">
        <f t="shared" si="50"/>
        <v>824.46473029045069</v>
      </c>
      <c r="O102" s="36">
        <f t="shared" si="50"/>
        <v>871.26086473577004</v>
      </c>
      <c r="P102" s="36">
        <f t="shared" si="50"/>
        <v>867.48630395083433</v>
      </c>
      <c r="Q102" s="36">
        <f t="shared" si="50"/>
        <v>853.08911988912052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5.4836380604041092E-2</v>
      </c>
      <c r="C106" s="52">
        <f t="shared" si="52"/>
        <v>5.4292673911960486E-2</v>
      </c>
      <c r="D106" s="52">
        <f t="shared" si="52"/>
        <v>5.7266034590988585E-2</v>
      </c>
      <c r="E106" s="52">
        <f t="shared" si="52"/>
        <v>5.5942189683139326E-2</v>
      </c>
      <c r="F106" s="52">
        <f t="shared" si="52"/>
        <v>5.0530334648719068E-2</v>
      </c>
      <c r="G106" s="52">
        <f t="shared" si="52"/>
        <v>4.78813551334034E-2</v>
      </c>
      <c r="H106" s="52">
        <f t="shared" si="52"/>
        <v>4.7367688945279651E-2</v>
      </c>
      <c r="I106" s="52">
        <f t="shared" si="52"/>
        <v>4.6912942160434283E-2</v>
      </c>
      <c r="J106" s="52">
        <f t="shared" si="52"/>
        <v>4.7517382687305973E-2</v>
      </c>
      <c r="K106" s="52">
        <f t="shared" si="52"/>
        <v>4.7230435392381087E-2</v>
      </c>
      <c r="L106" s="52">
        <f t="shared" si="52"/>
        <v>4.5988110860242896E-2</v>
      </c>
      <c r="M106" s="52">
        <f t="shared" si="52"/>
        <v>4.5733128980923153E-2</v>
      </c>
      <c r="N106" s="52">
        <f t="shared" si="52"/>
        <v>4.2969869939551625E-2</v>
      </c>
      <c r="O106" s="52">
        <f t="shared" si="52"/>
        <v>4.0676909441941349E-2</v>
      </c>
      <c r="P106" s="52">
        <f t="shared" si="52"/>
        <v>4.0507318255608681E-2</v>
      </c>
      <c r="Q106" s="52">
        <f t="shared" si="52"/>
        <v>3.9690097757647959E-2</v>
      </c>
    </row>
    <row r="107" spans="1:17" ht="11.45" customHeight="1" x14ac:dyDescent="0.25">
      <c r="A107" s="116" t="s">
        <v>127</v>
      </c>
      <c r="B107" s="52">
        <f t="shared" ref="B107:Q107" si="53">IF(B6=0,0,B6/B$4)</f>
        <v>0.25987218499681364</v>
      </c>
      <c r="C107" s="52">
        <f t="shared" si="53"/>
        <v>0.25821205301611166</v>
      </c>
      <c r="D107" s="52">
        <f t="shared" si="53"/>
        <v>0.24256150618321878</v>
      </c>
      <c r="E107" s="52">
        <f t="shared" si="53"/>
        <v>0.2521023645858696</v>
      </c>
      <c r="F107" s="52">
        <f t="shared" si="53"/>
        <v>0.24231825532138251</v>
      </c>
      <c r="G107" s="52">
        <f t="shared" si="53"/>
        <v>0.25028965514652735</v>
      </c>
      <c r="H107" s="52">
        <f t="shared" si="53"/>
        <v>0.27222797263077059</v>
      </c>
      <c r="I107" s="52">
        <f t="shared" si="53"/>
        <v>0.23262018650965652</v>
      </c>
      <c r="J107" s="52">
        <f t="shared" si="53"/>
        <v>0.22488951178990263</v>
      </c>
      <c r="K107" s="52">
        <f t="shared" si="53"/>
        <v>0.21829729468556455</v>
      </c>
      <c r="L107" s="52">
        <f t="shared" si="53"/>
        <v>0.21157024950684655</v>
      </c>
      <c r="M107" s="52">
        <f t="shared" si="53"/>
        <v>0.22608210581630425</v>
      </c>
      <c r="N107" s="52">
        <f t="shared" si="53"/>
        <v>0.22119858560347458</v>
      </c>
      <c r="O107" s="52">
        <f t="shared" si="53"/>
        <v>0.22531950812253207</v>
      </c>
      <c r="P107" s="52">
        <f t="shared" si="53"/>
        <v>0.23141842637671364</v>
      </c>
      <c r="Q107" s="52">
        <f t="shared" si="53"/>
        <v>0.23293973513095298</v>
      </c>
    </row>
    <row r="108" spans="1:17" ht="11.45" customHeight="1" x14ac:dyDescent="0.25">
      <c r="A108" s="116" t="s">
        <v>125</v>
      </c>
      <c r="B108" s="52">
        <f t="shared" ref="B108:Q108" si="54">IF(B7=0,0,B7/B$4)</f>
        <v>0.68529143439914531</v>
      </c>
      <c r="C108" s="52">
        <f t="shared" si="54"/>
        <v>0.68749527307192793</v>
      </c>
      <c r="D108" s="52">
        <f t="shared" si="54"/>
        <v>0.70017245922579274</v>
      </c>
      <c r="E108" s="52">
        <f t="shared" si="54"/>
        <v>0.6919554457309911</v>
      </c>
      <c r="F108" s="52">
        <f t="shared" si="54"/>
        <v>0.70715141002989845</v>
      </c>
      <c r="G108" s="52">
        <f t="shared" si="54"/>
        <v>0.70182898972006924</v>
      </c>
      <c r="H108" s="52">
        <f t="shared" si="54"/>
        <v>0.68040433842394976</v>
      </c>
      <c r="I108" s="52">
        <f t="shared" si="54"/>
        <v>0.72046687132990916</v>
      </c>
      <c r="J108" s="52">
        <f t="shared" si="54"/>
        <v>0.72759310552279133</v>
      </c>
      <c r="K108" s="52">
        <f t="shared" si="54"/>
        <v>0.73447226992205439</v>
      </c>
      <c r="L108" s="52">
        <f t="shared" si="54"/>
        <v>0.74244163963291054</v>
      </c>
      <c r="M108" s="52">
        <f t="shared" si="54"/>
        <v>0.72818476520277264</v>
      </c>
      <c r="N108" s="52">
        <f t="shared" si="54"/>
        <v>0.73583154445697374</v>
      </c>
      <c r="O108" s="52">
        <f t="shared" si="54"/>
        <v>0.73400358243552666</v>
      </c>
      <c r="P108" s="52">
        <f t="shared" si="54"/>
        <v>0.72807425536767778</v>
      </c>
      <c r="Q108" s="52">
        <f t="shared" si="54"/>
        <v>0.72737016711139901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5.8121501837825607E-2</v>
      </c>
      <c r="C110" s="48">
        <f t="shared" si="56"/>
        <v>5.8548956055279829E-2</v>
      </c>
      <c r="D110" s="48">
        <f t="shared" si="56"/>
        <v>5.4296396492479547E-2</v>
      </c>
      <c r="E110" s="48">
        <f t="shared" si="56"/>
        <v>4.9638613506525965E-2</v>
      </c>
      <c r="F110" s="48">
        <f t="shared" si="56"/>
        <v>4.6535195432244422E-2</v>
      </c>
      <c r="G110" s="48">
        <f t="shared" si="56"/>
        <v>4.4125883251030812E-2</v>
      </c>
      <c r="H110" s="48">
        <f t="shared" si="56"/>
        <v>4.3493336201443911E-2</v>
      </c>
      <c r="I110" s="48">
        <f t="shared" si="56"/>
        <v>4.1083626542695352E-2</v>
      </c>
      <c r="J110" s="48">
        <f t="shared" si="56"/>
        <v>4.6888721254736539E-2</v>
      </c>
      <c r="K110" s="48">
        <f t="shared" si="56"/>
        <v>4.8361809949921807E-2</v>
      </c>
      <c r="L110" s="48">
        <f t="shared" si="56"/>
        <v>4.6729014554874659E-2</v>
      </c>
      <c r="M110" s="48">
        <f t="shared" si="56"/>
        <v>4.3707238408857173E-2</v>
      </c>
      <c r="N110" s="48">
        <f t="shared" si="56"/>
        <v>4.5207925311253928E-2</v>
      </c>
      <c r="O110" s="48">
        <f t="shared" si="56"/>
        <v>4.579906059374543E-2</v>
      </c>
      <c r="P110" s="48">
        <f t="shared" si="56"/>
        <v>4.6538419989720602E-2</v>
      </c>
      <c r="Q110" s="48">
        <f t="shared" si="56"/>
        <v>4.8222793472166077E-2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0.94187849816217439</v>
      </c>
      <c r="C111" s="46">
        <f t="shared" si="57"/>
        <v>0.94145104394472023</v>
      </c>
      <c r="D111" s="46">
        <f t="shared" si="57"/>
        <v>0.94570360350752036</v>
      </c>
      <c r="E111" s="46">
        <f t="shared" si="57"/>
        <v>0.95036138649347413</v>
      </c>
      <c r="F111" s="46">
        <f t="shared" si="57"/>
        <v>0.95346480456775551</v>
      </c>
      <c r="G111" s="46">
        <f t="shared" si="57"/>
        <v>0.95587411674896927</v>
      </c>
      <c r="H111" s="46">
        <f t="shared" si="57"/>
        <v>0.95650666379855609</v>
      </c>
      <c r="I111" s="46">
        <f t="shared" si="57"/>
        <v>0.95891637345730474</v>
      </c>
      <c r="J111" s="46">
        <f t="shared" si="57"/>
        <v>0.95311127874526347</v>
      </c>
      <c r="K111" s="46">
        <f t="shared" si="57"/>
        <v>0.9516381900500781</v>
      </c>
      <c r="L111" s="46">
        <f t="shared" si="57"/>
        <v>0.95327098544512534</v>
      </c>
      <c r="M111" s="46">
        <f t="shared" si="57"/>
        <v>0.95629276159114285</v>
      </c>
      <c r="N111" s="46">
        <f t="shared" si="57"/>
        <v>0.95479207468874594</v>
      </c>
      <c r="O111" s="46">
        <f t="shared" si="57"/>
        <v>0.95420093940625461</v>
      </c>
      <c r="P111" s="46">
        <f t="shared" si="57"/>
        <v>0.95346158001027947</v>
      </c>
      <c r="Q111" s="46">
        <f t="shared" si="57"/>
        <v>0.95177720652783382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9.2698547926683472E-2</v>
      </c>
      <c r="C115" s="52">
        <f t="shared" si="59"/>
        <v>9.3403023552130121E-2</v>
      </c>
      <c r="D115" s="52">
        <f t="shared" si="59"/>
        <v>9.7325191303815839E-2</v>
      </c>
      <c r="E115" s="52">
        <f t="shared" si="59"/>
        <v>9.2666481084542743E-2</v>
      </c>
      <c r="F115" s="52">
        <f t="shared" si="59"/>
        <v>8.5823944204047764E-2</v>
      </c>
      <c r="G115" s="52">
        <f t="shared" si="59"/>
        <v>8.1670302126411076E-2</v>
      </c>
      <c r="H115" s="52">
        <f t="shared" si="59"/>
        <v>7.8705466345187894E-2</v>
      </c>
      <c r="I115" s="52">
        <f t="shared" si="59"/>
        <v>7.8754308678795945E-2</v>
      </c>
      <c r="J115" s="52">
        <f t="shared" si="59"/>
        <v>7.9388637513102434E-2</v>
      </c>
      <c r="K115" s="52">
        <f t="shared" si="59"/>
        <v>7.9794838121242592E-2</v>
      </c>
      <c r="L115" s="52">
        <f t="shared" si="59"/>
        <v>8.3867252447409543E-2</v>
      </c>
      <c r="M115" s="52">
        <f t="shared" si="59"/>
        <v>8.6378239011133631E-2</v>
      </c>
      <c r="N115" s="52">
        <f t="shared" si="59"/>
        <v>8.1058188702959805E-2</v>
      </c>
      <c r="O115" s="52">
        <f t="shared" si="59"/>
        <v>7.6414939916463628E-2</v>
      </c>
      <c r="P115" s="52">
        <f t="shared" si="59"/>
        <v>7.3048653846093048E-2</v>
      </c>
      <c r="Q115" s="52">
        <f t="shared" si="59"/>
        <v>7.0610167839004992E-2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0.32955907498576353</v>
      </c>
      <c r="C116" s="52">
        <f t="shared" si="60"/>
        <v>0.32792137219692807</v>
      </c>
      <c r="D116" s="52">
        <f t="shared" si="60"/>
        <v>0.30336616151717072</v>
      </c>
      <c r="E116" s="52">
        <f t="shared" si="60"/>
        <v>0.31047329175955352</v>
      </c>
      <c r="F116" s="52">
        <f t="shared" si="60"/>
        <v>0.30283351464468994</v>
      </c>
      <c r="G116" s="52">
        <f t="shared" si="60"/>
        <v>0.30722513399395002</v>
      </c>
      <c r="H116" s="52">
        <f t="shared" si="60"/>
        <v>0.32448711429545957</v>
      </c>
      <c r="I116" s="52">
        <f t="shared" si="60"/>
        <v>0.2799979394225639</v>
      </c>
      <c r="J116" s="52">
        <f t="shared" si="60"/>
        <v>0.27043420922378375</v>
      </c>
      <c r="K116" s="52">
        <f t="shared" si="60"/>
        <v>0.26358091038951015</v>
      </c>
      <c r="L116" s="52">
        <f t="shared" si="60"/>
        <v>0.27623702183310234</v>
      </c>
      <c r="M116" s="52">
        <f t="shared" si="60"/>
        <v>0.29512599217532254</v>
      </c>
      <c r="N116" s="52">
        <f t="shared" si="60"/>
        <v>0.29049629428776202</v>
      </c>
      <c r="O116" s="52">
        <f t="shared" si="60"/>
        <v>0.29236183879547806</v>
      </c>
      <c r="P116" s="52">
        <f t="shared" si="60"/>
        <v>0.2976871243440245</v>
      </c>
      <c r="Q116" s="52">
        <f t="shared" si="60"/>
        <v>0.29906935470449736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0.57774237708755294</v>
      </c>
      <c r="C117" s="52">
        <f t="shared" si="61"/>
        <v>0.57867560425094189</v>
      </c>
      <c r="D117" s="52">
        <f t="shared" si="61"/>
        <v>0.59930864717901344</v>
      </c>
      <c r="E117" s="52">
        <f t="shared" si="61"/>
        <v>0.5968602271559037</v>
      </c>
      <c r="F117" s="52">
        <f t="shared" si="61"/>
        <v>0.61134254115126219</v>
      </c>
      <c r="G117" s="52">
        <f t="shared" si="61"/>
        <v>0.61110456387963885</v>
      </c>
      <c r="H117" s="52">
        <f t="shared" si="61"/>
        <v>0.59680741935935255</v>
      </c>
      <c r="I117" s="52">
        <f t="shared" si="61"/>
        <v>0.64124775189864003</v>
      </c>
      <c r="J117" s="52">
        <f t="shared" si="61"/>
        <v>0.65017715326311376</v>
      </c>
      <c r="K117" s="52">
        <f t="shared" si="61"/>
        <v>0.6566242514892473</v>
      </c>
      <c r="L117" s="52">
        <f t="shared" si="61"/>
        <v>0.63989572571948816</v>
      </c>
      <c r="M117" s="52">
        <f t="shared" si="61"/>
        <v>0.61849576881354373</v>
      </c>
      <c r="N117" s="52">
        <f t="shared" si="61"/>
        <v>0.6284455170092782</v>
      </c>
      <c r="O117" s="52">
        <f t="shared" si="61"/>
        <v>0.6312232212880583</v>
      </c>
      <c r="P117" s="52">
        <f t="shared" si="61"/>
        <v>0.6292642218098824</v>
      </c>
      <c r="Q117" s="52">
        <f t="shared" si="61"/>
        <v>0.63032047745649755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0.13944748188599851</v>
      </c>
      <c r="C119" s="48">
        <f t="shared" si="63"/>
        <v>0.13693788777693033</v>
      </c>
      <c r="D119" s="48">
        <f t="shared" si="63"/>
        <v>0.12733375468472857</v>
      </c>
      <c r="E119" s="48">
        <f t="shared" si="63"/>
        <v>0.11495856244737419</v>
      </c>
      <c r="F119" s="48">
        <f t="shared" si="63"/>
        <v>0.1083610534167276</v>
      </c>
      <c r="G119" s="48">
        <f t="shared" si="63"/>
        <v>0.10505157104391036</v>
      </c>
      <c r="H119" s="48">
        <f t="shared" si="63"/>
        <v>0.10658498251060768</v>
      </c>
      <c r="I119" s="48">
        <f t="shared" si="63"/>
        <v>0.10215993949710579</v>
      </c>
      <c r="J119" s="48">
        <f t="shared" si="63"/>
        <v>0.11731038541424813</v>
      </c>
      <c r="K119" s="48">
        <f t="shared" si="63"/>
        <v>0.11800148530212476</v>
      </c>
      <c r="L119" s="48">
        <f t="shared" si="63"/>
        <v>0.11308207788661553</v>
      </c>
      <c r="M119" s="48">
        <f t="shared" si="63"/>
        <v>0.10130638330739311</v>
      </c>
      <c r="N119" s="48">
        <f t="shared" si="63"/>
        <v>0.10311964075331274</v>
      </c>
      <c r="O119" s="48">
        <f t="shared" si="63"/>
        <v>9.9201991426242003E-2</v>
      </c>
      <c r="P119" s="48">
        <f t="shared" si="63"/>
        <v>9.8116647878318128E-2</v>
      </c>
      <c r="Q119" s="48">
        <f t="shared" si="63"/>
        <v>9.896779812192559E-2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0.86055251811400146</v>
      </c>
      <c r="C120" s="46">
        <f t="shared" si="64"/>
        <v>0.86306211222306961</v>
      </c>
      <c r="D120" s="46">
        <f t="shared" si="64"/>
        <v>0.87266624531527148</v>
      </c>
      <c r="E120" s="46">
        <f t="shared" si="64"/>
        <v>0.88504143755262576</v>
      </c>
      <c r="F120" s="46">
        <f t="shared" si="64"/>
        <v>0.89163894658327247</v>
      </c>
      <c r="G120" s="46">
        <f t="shared" si="64"/>
        <v>0.8949484289560895</v>
      </c>
      <c r="H120" s="46">
        <f t="shared" si="64"/>
        <v>0.89341501748939245</v>
      </c>
      <c r="I120" s="46">
        <f t="shared" si="64"/>
        <v>0.89784006050289422</v>
      </c>
      <c r="J120" s="46">
        <f t="shared" si="64"/>
        <v>0.8826896145857519</v>
      </c>
      <c r="K120" s="46">
        <f t="shared" si="64"/>
        <v>0.88199851469787516</v>
      </c>
      <c r="L120" s="46">
        <f t="shared" si="64"/>
        <v>0.88691792211338449</v>
      </c>
      <c r="M120" s="46">
        <f t="shared" si="64"/>
        <v>0.89869361669260683</v>
      </c>
      <c r="N120" s="46">
        <f t="shared" si="64"/>
        <v>0.8968803592466873</v>
      </c>
      <c r="O120" s="46">
        <f t="shared" si="64"/>
        <v>0.90079800857375802</v>
      </c>
      <c r="P120" s="46">
        <f t="shared" si="64"/>
        <v>0.90188335212168191</v>
      </c>
      <c r="Q120" s="46">
        <f t="shared" si="64"/>
        <v>0.90103220187807442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7362.4241744974461</v>
      </c>
      <c r="C4" s="100">
        <v>7021.3836000000001</v>
      </c>
      <c r="D4" s="100">
        <v>6991.5</v>
      </c>
      <c r="E4" s="100">
        <v>7123.4069399999998</v>
      </c>
      <c r="F4" s="100">
        <v>7694.7961799999994</v>
      </c>
      <c r="G4" s="100">
        <v>8281.597769752203</v>
      </c>
      <c r="H4" s="100">
        <v>8701.7805700000026</v>
      </c>
      <c r="I4" s="100">
        <v>9018.617909999999</v>
      </c>
      <c r="J4" s="100">
        <v>9138.1973300000009</v>
      </c>
      <c r="K4" s="100">
        <v>8891.8847100000003</v>
      </c>
      <c r="L4" s="100">
        <v>8732.371232661033</v>
      </c>
      <c r="M4" s="100">
        <v>8380.7637174796291</v>
      </c>
      <c r="N4" s="100">
        <v>8892.8793991778057</v>
      </c>
      <c r="O4" s="100">
        <v>9010.417478757503</v>
      </c>
      <c r="P4" s="100">
        <v>8728.2610602966561</v>
      </c>
      <c r="Q4" s="100">
        <v>8740.5630849071167</v>
      </c>
    </row>
    <row r="5" spans="1:17" ht="11.45" customHeight="1" x14ac:dyDescent="0.25">
      <c r="A5" s="141" t="s">
        <v>91</v>
      </c>
      <c r="B5" s="140">
        <f t="shared" ref="B5:Q5" si="0">B4</f>
        <v>7362.4241744974461</v>
      </c>
      <c r="C5" s="140">
        <f t="shared" si="0"/>
        <v>7021.3836000000001</v>
      </c>
      <c r="D5" s="140">
        <f t="shared" si="0"/>
        <v>6991.5</v>
      </c>
      <c r="E5" s="140">
        <f t="shared" si="0"/>
        <v>7123.4069399999998</v>
      </c>
      <c r="F5" s="140">
        <f t="shared" si="0"/>
        <v>7694.7961799999994</v>
      </c>
      <c r="G5" s="140">
        <f t="shared" si="0"/>
        <v>8281.597769752203</v>
      </c>
      <c r="H5" s="140">
        <f t="shared" si="0"/>
        <v>8701.7805700000026</v>
      </c>
      <c r="I5" s="140">
        <f t="shared" si="0"/>
        <v>9018.617909999999</v>
      </c>
      <c r="J5" s="140">
        <f t="shared" si="0"/>
        <v>9138.1973300000009</v>
      </c>
      <c r="K5" s="140">
        <f t="shared" si="0"/>
        <v>8891.8847100000003</v>
      </c>
      <c r="L5" s="140">
        <f t="shared" si="0"/>
        <v>8732.371232661033</v>
      </c>
      <c r="M5" s="140">
        <f t="shared" si="0"/>
        <v>8380.7637174796291</v>
      </c>
      <c r="N5" s="140">
        <f t="shared" si="0"/>
        <v>8892.8793991778057</v>
      </c>
      <c r="O5" s="140">
        <f t="shared" si="0"/>
        <v>9010.417478757503</v>
      </c>
      <c r="P5" s="140">
        <f t="shared" si="0"/>
        <v>8728.2610602966561</v>
      </c>
      <c r="Q5" s="140">
        <f t="shared" si="0"/>
        <v>8740.5630849071167</v>
      </c>
    </row>
    <row r="7" spans="1:17" ht="11.45" customHeight="1" x14ac:dyDescent="0.25">
      <c r="A7" s="27" t="s">
        <v>81</v>
      </c>
      <c r="B7" s="71">
        <f t="shared" ref="B7:Q7" si="1">SUM(B8,B12)</f>
        <v>7362.4241744974461</v>
      </c>
      <c r="C7" s="71">
        <f t="shared" si="1"/>
        <v>7021.3835999999992</v>
      </c>
      <c r="D7" s="71">
        <f t="shared" si="1"/>
        <v>6991.5000000000027</v>
      </c>
      <c r="E7" s="71">
        <f t="shared" si="1"/>
        <v>7123.4069399999998</v>
      </c>
      <c r="F7" s="71">
        <f t="shared" si="1"/>
        <v>7694.7961799999975</v>
      </c>
      <c r="G7" s="71">
        <f t="shared" si="1"/>
        <v>8281.597769752203</v>
      </c>
      <c r="H7" s="71">
        <f t="shared" si="1"/>
        <v>8701.7805700000026</v>
      </c>
      <c r="I7" s="71">
        <f t="shared" si="1"/>
        <v>9018.617909999999</v>
      </c>
      <c r="J7" s="71">
        <f t="shared" si="1"/>
        <v>9138.1973300000027</v>
      </c>
      <c r="K7" s="71">
        <f t="shared" si="1"/>
        <v>8891.8847100000021</v>
      </c>
      <c r="L7" s="71">
        <f t="shared" si="1"/>
        <v>8732.371232661033</v>
      </c>
      <c r="M7" s="71">
        <f t="shared" si="1"/>
        <v>8380.7637174796291</v>
      </c>
      <c r="N7" s="71">
        <f t="shared" si="1"/>
        <v>8892.8793991778057</v>
      </c>
      <c r="O7" s="71">
        <f t="shared" si="1"/>
        <v>9010.417478757503</v>
      </c>
      <c r="P7" s="71">
        <f t="shared" si="1"/>
        <v>8728.2610602966579</v>
      </c>
      <c r="Q7" s="71">
        <f t="shared" si="1"/>
        <v>8740.5630849071167</v>
      </c>
    </row>
    <row r="8" spans="1:17" ht="11.45" customHeight="1" x14ac:dyDescent="0.25">
      <c r="A8" s="130" t="s">
        <v>39</v>
      </c>
      <c r="B8" s="139">
        <f t="shared" ref="B8:Q8" si="2">SUM(B9:B11)</f>
        <v>6784.4091913847406</v>
      </c>
      <c r="C8" s="139">
        <f t="shared" si="2"/>
        <v>6439.7874191335259</v>
      </c>
      <c r="D8" s="139">
        <f t="shared" si="2"/>
        <v>6375.435296107431</v>
      </c>
      <c r="E8" s="139">
        <f t="shared" si="2"/>
        <v>6499.2619546785972</v>
      </c>
      <c r="F8" s="139">
        <f t="shared" si="2"/>
        <v>7006.7736890701835</v>
      </c>
      <c r="G8" s="139">
        <f t="shared" si="2"/>
        <v>7535.2691283714776</v>
      </c>
      <c r="H8" s="139">
        <f t="shared" si="2"/>
        <v>7879.5111465800182</v>
      </c>
      <c r="I8" s="139">
        <f t="shared" si="2"/>
        <v>8147.2727911345673</v>
      </c>
      <c r="J8" s="139">
        <f t="shared" si="2"/>
        <v>8209.870838543924</v>
      </c>
      <c r="K8" s="139">
        <f t="shared" si="2"/>
        <v>8004.5243115681442</v>
      </c>
      <c r="L8" s="139">
        <f t="shared" si="2"/>
        <v>7665.5945904704186</v>
      </c>
      <c r="M8" s="139">
        <f t="shared" si="2"/>
        <v>7303.826760930715</v>
      </c>
      <c r="N8" s="139">
        <f t="shared" si="2"/>
        <v>7777.9613263042993</v>
      </c>
      <c r="O8" s="139">
        <f t="shared" si="2"/>
        <v>7857.3257783075933</v>
      </c>
      <c r="P8" s="139">
        <f t="shared" si="2"/>
        <v>7673.4350685877043</v>
      </c>
      <c r="Q8" s="139">
        <f t="shared" si="2"/>
        <v>7689.3927111100593</v>
      </c>
    </row>
    <row r="9" spans="1:17" ht="11.45" customHeight="1" x14ac:dyDescent="0.25">
      <c r="A9" s="116" t="s">
        <v>23</v>
      </c>
      <c r="B9" s="70">
        <v>906.46788103243216</v>
      </c>
      <c r="C9" s="70">
        <v>843.71209000000022</v>
      </c>
      <c r="D9" s="70">
        <v>824.10215000000017</v>
      </c>
      <c r="E9" s="70">
        <v>816.10081000000002</v>
      </c>
      <c r="F9" s="70">
        <v>808.89960000000019</v>
      </c>
      <c r="G9" s="70">
        <v>837.51018218706315</v>
      </c>
      <c r="H9" s="70">
        <v>862.00782000000015</v>
      </c>
      <c r="I9" s="70">
        <v>871.11858999999981</v>
      </c>
      <c r="J9" s="70">
        <v>870.19974999999999</v>
      </c>
      <c r="K9" s="70">
        <v>841.59856999999988</v>
      </c>
      <c r="L9" s="70">
        <v>786.35216670644502</v>
      </c>
      <c r="M9" s="70">
        <v>725.0422552067281</v>
      </c>
      <c r="N9" s="70">
        <v>725.01686634004761</v>
      </c>
      <c r="O9" s="70">
        <v>678.99140123156667</v>
      </c>
      <c r="P9" s="70">
        <v>728.04973810886474</v>
      </c>
      <c r="Q9" s="70">
        <v>730.12779116163586</v>
      </c>
    </row>
    <row r="10" spans="1:17" ht="11.45" customHeight="1" x14ac:dyDescent="0.25">
      <c r="A10" s="116" t="s">
        <v>127</v>
      </c>
      <c r="B10" s="70">
        <v>2306.6953003769659</v>
      </c>
      <c r="C10" s="70">
        <v>2397.2672293674327</v>
      </c>
      <c r="D10" s="70">
        <v>2262.8063491798034</v>
      </c>
      <c r="E10" s="70">
        <v>2359.9094321713051</v>
      </c>
      <c r="F10" s="70">
        <v>2464.0467057929045</v>
      </c>
      <c r="G10" s="70">
        <v>2671.8874940254614</v>
      </c>
      <c r="H10" s="70">
        <v>2875.1053399788198</v>
      </c>
      <c r="I10" s="70">
        <v>2756.7525283826108</v>
      </c>
      <c r="J10" s="70">
        <v>2658.9746770197607</v>
      </c>
      <c r="K10" s="70">
        <v>2517.5052002113762</v>
      </c>
      <c r="L10" s="70">
        <v>2550.8980370638783</v>
      </c>
      <c r="M10" s="70">
        <v>2651.8775313741698</v>
      </c>
      <c r="N10" s="70">
        <v>2777.299269523608</v>
      </c>
      <c r="O10" s="70">
        <v>2803.5040762235631</v>
      </c>
      <c r="P10" s="70">
        <v>2743.9933635421098</v>
      </c>
      <c r="Q10" s="70">
        <v>2735.455652523287</v>
      </c>
    </row>
    <row r="11" spans="1:17" ht="11.45" customHeight="1" x14ac:dyDescent="0.25">
      <c r="A11" s="116" t="s">
        <v>125</v>
      </c>
      <c r="B11" s="70">
        <v>3571.246009975343</v>
      </c>
      <c r="C11" s="70">
        <v>3198.8080997660927</v>
      </c>
      <c r="D11" s="70">
        <v>3288.5267969276269</v>
      </c>
      <c r="E11" s="70">
        <v>3323.2517125072927</v>
      </c>
      <c r="F11" s="70">
        <v>3733.8273832772788</v>
      </c>
      <c r="G11" s="70">
        <v>4025.8714521589527</v>
      </c>
      <c r="H11" s="70">
        <v>4142.3979866011987</v>
      </c>
      <c r="I11" s="70">
        <v>4519.4016727519565</v>
      </c>
      <c r="J11" s="70">
        <v>4680.6964115241635</v>
      </c>
      <c r="K11" s="70">
        <v>4645.4205413567679</v>
      </c>
      <c r="L11" s="70">
        <v>4328.3443867000951</v>
      </c>
      <c r="M11" s="70">
        <v>3926.9069743498171</v>
      </c>
      <c r="N11" s="70">
        <v>4275.6451904406431</v>
      </c>
      <c r="O11" s="70">
        <v>4374.8303008524636</v>
      </c>
      <c r="P11" s="70">
        <v>4201.3919669367297</v>
      </c>
      <c r="Q11" s="70">
        <v>4223.8092674251366</v>
      </c>
    </row>
    <row r="12" spans="1:17" ht="11.45" customHeight="1" x14ac:dyDescent="0.25">
      <c r="A12" s="128" t="s">
        <v>18</v>
      </c>
      <c r="B12" s="138">
        <f t="shared" ref="B12:Q12" si="3">SUM(B13:B14)</f>
        <v>578.01498311270598</v>
      </c>
      <c r="C12" s="138">
        <f t="shared" si="3"/>
        <v>581.59618086647356</v>
      </c>
      <c r="D12" s="138">
        <f t="shared" si="3"/>
        <v>616.06470389257174</v>
      </c>
      <c r="E12" s="138">
        <f t="shared" si="3"/>
        <v>624.1449853214026</v>
      </c>
      <c r="F12" s="138">
        <f t="shared" si="3"/>
        <v>688.02249092981424</v>
      </c>
      <c r="G12" s="138">
        <f t="shared" si="3"/>
        <v>746.32864138072568</v>
      </c>
      <c r="H12" s="138">
        <f t="shared" si="3"/>
        <v>822.26942341998347</v>
      </c>
      <c r="I12" s="138">
        <f t="shared" si="3"/>
        <v>871.34511886543169</v>
      </c>
      <c r="J12" s="138">
        <f t="shared" si="3"/>
        <v>928.32649145607854</v>
      </c>
      <c r="K12" s="138">
        <f t="shared" si="3"/>
        <v>887.36039843185722</v>
      </c>
      <c r="L12" s="138">
        <f t="shared" si="3"/>
        <v>1066.7766421906147</v>
      </c>
      <c r="M12" s="138">
        <f t="shared" si="3"/>
        <v>1076.9369565489135</v>
      </c>
      <c r="N12" s="138">
        <f t="shared" si="3"/>
        <v>1114.9180728735059</v>
      </c>
      <c r="O12" s="138">
        <f t="shared" si="3"/>
        <v>1153.0917004499097</v>
      </c>
      <c r="P12" s="138">
        <f t="shared" si="3"/>
        <v>1054.8259917089536</v>
      </c>
      <c r="Q12" s="138">
        <f t="shared" si="3"/>
        <v>1051.170373797057</v>
      </c>
    </row>
    <row r="13" spans="1:17" ht="11.45" customHeight="1" x14ac:dyDescent="0.25">
      <c r="A13" s="95" t="s">
        <v>126</v>
      </c>
      <c r="B13" s="20">
        <v>135.71126272423842</v>
      </c>
      <c r="C13" s="20">
        <v>133.37004674883323</v>
      </c>
      <c r="D13" s="20">
        <v>132.05702410370841</v>
      </c>
      <c r="E13" s="20">
        <v>124.28797207185823</v>
      </c>
      <c r="F13" s="20">
        <v>130.4558975108784</v>
      </c>
      <c r="G13" s="20">
        <v>134.89053282611553</v>
      </c>
      <c r="H13" s="20">
        <v>148.66226312359368</v>
      </c>
      <c r="I13" s="20">
        <v>154.01780448760297</v>
      </c>
      <c r="J13" s="20">
        <v>184.4054344663322</v>
      </c>
      <c r="K13" s="20">
        <v>176.26012237450462</v>
      </c>
      <c r="L13" s="20">
        <v>195.45341016796263</v>
      </c>
      <c r="M13" s="20">
        <v>181.38054369013716</v>
      </c>
      <c r="N13" s="20">
        <v>189.72806548183758</v>
      </c>
      <c r="O13" s="20">
        <v>189.10123234910404</v>
      </c>
      <c r="P13" s="20">
        <v>170.95062205004956</v>
      </c>
      <c r="Q13" s="20">
        <v>173.16098542541977</v>
      </c>
    </row>
    <row r="14" spans="1:17" ht="11.45" customHeight="1" x14ac:dyDescent="0.25">
      <c r="A14" s="93" t="s">
        <v>125</v>
      </c>
      <c r="B14" s="69">
        <v>442.30372038846753</v>
      </c>
      <c r="C14" s="69">
        <v>448.22613411764036</v>
      </c>
      <c r="D14" s="69">
        <v>484.0076797888633</v>
      </c>
      <c r="E14" s="69">
        <v>499.85701324954437</v>
      </c>
      <c r="F14" s="69">
        <v>557.56659341893589</v>
      </c>
      <c r="G14" s="69">
        <v>611.43810855461015</v>
      </c>
      <c r="H14" s="69">
        <v>673.60716029638979</v>
      </c>
      <c r="I14" s="69">
        <v>717.32731437782877</v>
      </c>
      <c r="J14" s="69">
        <v>743.92105698974638</v>
      </c>
      <c r="K14" s="69">
        <v>711.10027605735263</v>
      </c>
      <c r="L14" s="69">
        <v>871.32323202265195</v>
      </c>
      <c r="M14" s="69">
        <v>895.55641285877641</v>
      </c>
      <c r="N14" s="69">
        <v>925.19000739166836</v>
      </c>
      <c r="O14" s="69">
        <v>963.99046810080574</v>
      </c>
      <c r="P14" s="69">
        <v>883.87536965890388</v>
      </c>
      <c r="Q14" s="69">
        <v>878.00938837163733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458.0904642425719</v>
      </c>
      <c r="C18" s="68">
        <f>IF(C7=0,"",C7/TrAvia_act!C12*100)</f>
        <v>441.54953967935108</v>
      </c>
      <c r="D18" s="68">
        <f>IF(D7=0,"",D7/TrAvia_act!D12*100)</f>
        <v>447.56987924860454</v>
      </c>
      <c r="E18" s="68">
        <f>IF(E7=0,"",E7/TrAvia_act!E12*100)</f>
        <v>441.85659618349382</v>
      </c>
      <c r="F18" s="68">
        <f>IF(F7=0,"",F7/TrAvia_act!F12*100)</f>
        <v>445.44240808435518</v>
      </c>
      <c r="G18" s="68">
        <f>IF(G7=0,"",G7/TrAvia_act!G12*100)</f>
        <v>445.37579705322833</v>
      </c>
      <c r="H18" s="68">
        <f>IF(H7=0,"",H7/TrAvia_act!H12*100)</f>
        <v>445.73450057961753</v>
      </c>
      <c r="I18" s="68">
        <f>IF(I7=0,"",I7/TrAvia_act!I12*100)</f>
        <v>442.90254649022233</v>
      </c>
      <c r="J18" s="68">
        <f>IF(J7=0,"",J7/TrAvia_act!J12*100)</f>
        <v>447.91951737788702</v>
      </c>
      <c r="K18" s="68">
        <f>IF(K7=0,"",K7/TrAvia_act!K12*100)</f>
        <v>454.9801337306568</v>
      </c>
      <c r="L18" s="68">
        <f>IF(L7=0,"",L7/TrAvia_act!L12*100)</f>
        <v>459.39015790565509</v>
      </c>
      <c r="M18" s="68">
        <f>IF(M7=0,"",M7/TrAvia_act!M12*100)</f>
        <v>444.64852559794855</v>
      </c>
      <c r="N18" s="68">
        <f>IF(N7=0,"",N7/TrAvia_act!N12*100)</f>
        <v>471.04484204398932</v>
      </c>
      <c r="O18" s="68">
        <f>IF(O7=0,"",O7/TrAvia_act!O12*100)</f>
        <v>480.83830542267344</v>
      </c>
      <c r="P18" s="68">
        <f>IF(P7=0,"",P7/TrAvia_act!P12*100)</f>
        <v>467.79386325571613</v>
      </c>
      <c r="Q18" s="68">
        <f>IF(Q7=0,"",Q7/TrAvia_act!Q12*100)</f>
        <v>458.77161038433451</v>
      </c>
    </row>
    <row r="19" spans="1:17" ht="11.45" customHeight="1" x14ac:dyDescent="0.25">
      <c r="A19" s="130" t="s">
        <v>39</v>
      </c>
      <c r="B19" s="134">
        <f>IF(B8=0,"",B8/TrAvia_act!B13*100)</f>
        <v>454.52054220608443</v>
      </c>
      <c r="C19" s="134">
        <f>IF(C8=0,"",C8/TrAvia_act!C13*100)</f>
        <v>435.1174212608081</v>
      </c>
      <c r="D19" s="134">
        <f>IF(D8=0,"",D8/TrAvia_act!D13*100)</f>
        <v>440.76387886442865</v>
      </c>
      <c r="E19" s="134">
        <f>IF(E8=0,"",E8/TrAvia_act!E13*100)</f>
        <v>435.43564371792581</v>
      </c>
      <c r="F19" s="134">
        <f>IF(F8=0,"",F8/TrAvia_act!F13*100)</f>
        <v>439.84494337156059</v>
      </c>
      <c r="G19" s="134">
        <f>IF(G8=0,"",G8/TrAvia_act!G13*100)</f>
        <v>440.14574392783589</v>
      </c>
      <c r="H19" s="134">
        <f>IF(H8=0,"",H8/TrAvia_act!H13*100)</f>
        <v>440.99787111234639</v>
      </c>
      <c r="I19" s="134">
        <f>IF(I8=0,"",I8/TrAvia_act!I13*100)</f>
        <v>437.86600447181712</v>
      </c>
      <c r="J19" s="134">
        <f>IF(J8=0,"",J8/TrAvia_act!J13*100)</f>
        <v>442.88669350331196</v>
      </c>
      <c r="K19" s="134">
        <f>IF(K8=0,"",K8/TrAvia_act!K13*100)</f>
        <v>450.58696617177202</v>
      </c>
      <c r="L19" s="134">
        <f>IF(L8=0,"",L8/TrAvia_act!L13*100)</f>
        <v>456.12923402479782</v>
      </c>
      <c r="M19" s="134">
        <f>IF(M8=0,"",M8/TrAvia_act!M13*100)</f>
        <v>440.95309452522321</v>
      </c>
      <c r="N19" s="134">
        <f>IF(N8=0,"",N8/TrAvia_act!N13*100)</f>
        <v>468.12199860617818</v>
      </c>
      <c r="O19" s="134">
        <f>IF(O8=0,"",O8/TrAvia_act!O13*100)</f>
        <v>478.89909489043146</v>
      </c>
      <c r="P19" s="134">
        <f>IF(P8=0,"",P8/TrAvia_act!P13*100)</f>
        <v>467.44332984225406</v>
      </c>
      <c r="Q19" s="134">
        <f>IF(Q8=0,"",Q8/TrAvia_act!Q13*100)</f>
        <v>459.15461031950724</v>
      </c>
    </row>
    <row r="20" spans="1:17" ht="11.45" customHeight="1" x14ac:dyDescent="0.25">
      <c r="A20" s="116" t="s">
        <v>23</v>
      </c>
      <c r="B20" s="77">
        <f>IF(B9=0,"",B9/TrAvia_act!B14*100)</f>
        <v>655.12017079292798</v>
      </c>
      <c r="C20" s="77">
        <f>IF(C9=0,"",C9/TrAvia_act!C14*100)</f>
        <v>610.33500350491204</v>
      </c>
      <c r="D20" s="77">
        <f>IF(D9=0,"",D9/TrAvia_act!D14*100)</f>
        <v>585.39894442358968</v>
      </c>
      <c r="E20" s="77">
        <f>IF(E9=0,"",E9/TrAvia_act!E14*100)</f>
        <v>590.03948087445588</v>
      </c>
      <c r="F20" s="77">
        <f>IF(F9=0,"",F9/TrAvia_act!F14*100)</f>
        <v>591.65380816770585</v>
      </c>
      <c r="G20" s="77">
        <f>IF(G9=0,"",G9/TrAvia_act!G14*100)</f>
        <v>598.99565507785746</v>
      </c>
      <c r="H20" s="77">
        <f>IF(H9=0,"",H9/TrAvia_act!H14*100)</f>
        <v>612.97608053823433</v>
      </c>
      <c r="I20" s="77">
        <f>IF(I9=0,"",I9/TrAvia_act!I14*100)</f>
        <v>594.47271843794624</v>
      </c>
      <c r="J20" s="77">
        <f>IF(J9=0,"",J9/TrAvia_act!J14*100)</f>
        <v>591.31230026417848</v>
      </c>
      <c r="K20" s="77">
        <f>IF(K9=0,"",K9/TrAvia_act!K14*100)</f>
        <v>593.70852898339729</v>
      </c>
      <c r="L20" s="77">
        <f>IF(L9=0,"",L9/TrAvia_act!L14*100)</f>
        <v>557.91332366536665</v>
      </c>
      <c r="M20" s="77">
        <f>IF(M9=0,"",M9/TrAvia_act!M14*100)</f>
        <v>506.75833793987863</v>
      </c>
      <c r="N20" s="77">
        <f>IF(N9=0,"",N9/TrAvia_act!N14*100)</f>
        <v>538.32492188683943</v>
      </c>
      <c r="O20" s="77">
        <f>IF(O9=0,"",O9/TrAvia_act!O14*100)</f>
        <v>541.57081769830961</v>
      </c>
      <c r="P20" s="77">
        <f>IF(P9=0,"",P9/TrAvia_act!P14*100)</f>
        <v>607.13878526873123</v>
      </c>
      <c r="Q20" s="77">
        <f>IF(Q9=0,"",Q9/TrAvia_act!Q14*100)</f>
        <v>617.4453771548317</v>
      </c>
    </row>
    <row r="21" spans="1:17" ht="11.45" customHeight="1" x14ac:dyDescent="0.25">
      <c r="A21" s="116" t="s">
        <v>127</v>
      </c>
      <c r="B21" s="77">
        <f>IF(B10=0,"",B10/TrAvia_act!B15*100)</f>
        <v>468.91965612513235</v>
      </c>
      <c r="C21" s="77">
        <f>IF(C10=0,"",C10/TrAvia_act!C15*100)</f>
        <v>493.94849513250153</v>
      </c>
      <c r="D21" s="77">
        <f>IF(D10=0,"",D10/TrAvia_act!D15*100)</f>
        <v>515.67539038276755</v>
      </c>
      <c r="E21" s="77">
        <f>IF(E10=0,"",E10/TrAvia_act!E15*100)</f>
        <v>509.24998467882563</v>
      </c>
      <c r="F21" s="77">
        <f>IF(F10=0,"",F10/TrAvia_act!F15*100)</f>
        <v>510.77132962522967</v>
      </c>
      <c r="G21" s="77">
        <f>IF(G10=0,"",G10/TrAvia_act!G15*100)</f>
        <v>507.99467927171452</v>
      </c>
      <c r="H21" s="77">
        <f>IF(H10=0,"",H10/TrAvia_act!H15*100)</f>
        <v>495.89933372473814</v>
      </c>
      <c r="I21" s="77">
        <f>IF(I10=0,"",I10/TrAvia_act!I15*100)</f>
        <v>529.14161284441843</v>
      </c>
      <c r="J21" s="77">
        <f>IF(J10=0,"",J10/TrAvia_act!J15*100)</f>
        <v>530.40655291412349</v>
      </c>
      <c r="K21" s="77">
        <f>IF(K10=0,"",K10/TrAvia_act!K15*100)</f>
        <v>537.649838460311</v>
      </c>
      <c r="L21" s="77">
        <f>IF(L10=0,"",L10/TrAvia_act!L15*100)</f>
        <v>549.48175559698529</v>
      </c>
      <c r="M21" s="77">
        <f>IF(M10=0,"",M10/TrAvia_act!M15*100)</f>
        <v>542.48525036375565</v>
      </c>
      <c r="N21" s="77">
        <f>IF(N10=0,"",N10/TrAvia_act!N15*100)</f>
        <v>575.40728282507757</v>
      </c>
      <c r="O21" s="77">
        <f>IF(O10=0,"",O10/TrAvia_act!O15*100)</f>
        <v>584.45323025910307</v>
      </c>
      <c r="P21" s="77">
        <f>IF(P10=0,"",P10/TrAvia_act!P15*100)</f>
        <v>561.5160189539605</v>
      </c>
      <c r="Q21" s="77">
        <f>IF(Q10=0,"",Q10/TrAvia_act!Q15*100)</f>
        <v>546.16601448075107</v>
      </c>
    </row>
    <row r="22" spans="1:17" ht="11.45" customHeight="1" x14ac:dyDescent="0.25">
      <c r="A22" s="116" t="s">
        <v>125</v>
      </c>
      <c r="B22" s="77">
        <f>IF(B11=0,"",B11/TrAvia_act!B16*100)</f>
        <v>414.12078294648052</v>
      </c>
      <c r="C22" s="77">
        <f>IF(C11=0,"",C11/TrAvia_act!C16*100)</f>
        <v>373.49771901143691</v>
      </c>
      <c r="D22" s="77">
        <f>IF(D11=0,"",D11/TrAvia_act!D16*100)</f>
        <v>379.35603283920631</v>
      </c>
      <c r="E22" s="77">
        <f>IF(E11=0,"",E11/TrAvia_act!E16*100)</f>
        <v>373.0358166325679</v>
      </c>
      <c r="F22" s="77">
        <f>IF(F11=0,"",F11/TrAvia_act!F16*100)</f>
        <v>383.39913754361072</v>
      </c>
      <c r="G22" s="77">
        <f>IF(G11=0,"",G11/TrAvia_act!G16*100)</f>
        <v>384.80624805817899</v>
      </c>
      <c r="H22" s="77">
        <f>IF(H11=0,"",H11/TrAvia_act!H16*100)</f>
        <v>388.4676221060198</v>
      </c>
      <c r="I22" s="77">
        <f>IF(I11=0,"",I11/TrAvia_act!I16*100)</f>
        <v>378.77739847742305</v>
      </c>
      <c r="J22" s="77">
        <f>IF(J11=0,"",J11/TrAvia_act!J16*100)</f>
        <v>388.3605224651339</v>
      </c>
      <c r="K22" s="77">
        <f>IF(K11=0,"",K11/TrAvia_act!K16*100)</f>
        <v>398.24580911398328</v>
      </c>
      <c r="L22" s="77">
        <f>IF(L11=0,"",L11/TrAvia_act!L16*100)</f>
        <v>402.48959696966074</v>
      </c>
      <c r="M22" s="77">
        <f>IF(M11=0,"",M11/TrAvia_act!M16*100)</f>
        <v>383.31499727228925</v>
      </c>
      <c r="N22" s="77">
        <f>IF(N11=0,"",N11/TrAvia_act!N16*100)</f>
        <v>409.47491098690449</v>
      </c>
      <c r="O22" s="77">
        <f>IF(O11=0,"",O11/TrAvia_act!O16*100)</f>
        <v>422.42294534553298</v>
      </c>
      <c r="P22" s="77">
        <f>IF(P11=0,"",P11/TrAvia_act!P16*100)</f>
        <v>406.72353687770465</v>
      </c>
      <c r="Q22" s="77">
        <f>IF(Q11=0,"",Q11/TrAvia_act!Q16*100)</f>
        <v>400.1379934738174</v>
      </c>
    </row>
    <row r="23" spans="1:17" ht="11.45" customHeight="1" x14ac:dyDescent="0.25">
      <c r="A23" s="128" t="s">
        <v>18</v>
      </c>
      <c r="B23" s="133">
        <f>IF(B12=0,"",B12/TrAvia_act!B17*100)</f>
        <v>504.60983882232472</v>
      </c>
      <c r="C23" s="133">
        <f>IF(C12=0,"",C12/TrAvia_act!C17*100)</f>
        <v>527.96767193824542</v>
      </c>
      <c r="D23" s="133">
        <f>IF(D12=0,"",D12/TrAvia_act!D17*100)</f>
        <v>532.69275285085791</v>
      </c>
      <c r="E23" s="133">
        <f>IF(E12=0,"",E12/TrAvia_act!E17*100)</f>
        <v>522.01237390534436</v>
      </c>
      <c r="F23" s="133">
        <f>IF(F12=0,"",F12/TrAvia_act!F17*100)</f>
        <v>511.76786109991895</v>
      </c>
      <c r="G23" s="133">
        <f>IF(G12=0,"",G12/TrAvia_act!G17*100)</f>
        <v>506.09249589156462</v>
      </c>
      <c r="H23" s="133">
        <f>IF(H12=0,"",H12/TrAvia_act!H17*100)</f>
        <v>496.87503069047477</v>
      </c>
      <c r="I23" s="133">
        <f>IF(I12=0,"",I12/TrAvia_act!I17*100)</f>
        <v>496.2775501830202</v>
      </c>
      <c r="J23" s="133">
        <f>IF(J12=0,"",J12/TrAvia_act!J17*100)</f>
        <v>497.96354189742721</v>
      </c>
      <c r="K23" s="133">
        <f>IF(K12=0,"",K12/TrAvia_act!K17*100)</f>
        <v>498.85424144152972</v>
      </c>
      <c r="L23" s="133">
        <f>IF(L12=0,"",L12/TrAvia_act!L17*100)</f>
        <v>484.26788936836226</v>
      </c>
      <c r="M23" s="133">
        <f>IF(M12=0,"",M12/TrAvia_act!M17*100)</f>
        <v>471.44410185171762</v>
      </c>
      <c r="N23" s="133">
        <f>IF(N12=0,"",N12/TrAvia_act!N17*100)</f>
        <v>492.49709965887217</v>
      </c>
      <c r="O23" s="133">
        <f>IF(O12=0,"",O12/TrAvia_act!O17*100)</f>
        <v>494.48233461381301</v>
      </c>
      <c r="P23" s="133">
        <f>IF(P12=0,"",P12/TrAvia_act!P17*100)</f>
        <v>470.35976260976742</v>
      </c>
      <c r="Q23" s="133">
        <f>IF(Q12=0,"",Q12/TrAvia_act!Q17*100)</f>
        <v>455.98925061374621</v>
      </c>
    </row>
    <row r="24" spans="1:17" ht="11.45" customHeight="1" x14ac:dyDescent="0.25">
      <c r="A24" s="95" t="s">
        <v>126</v>
      </c>
      <c r="B24" s="75">
        <f>IF(B13=0,"",B13/TrAvia_act!B18*100)</f>
        <v>849.61433820942864</v>
      </c>
      <c r="C24" s="75">
        <f>IF(C13=0,"",C13/TrAvia_act!C18*100)</f>
        <v>884.13882825686267</v>
      </c>
      <c r="D24" s="75">
        <f>IF(D13=0,"",D13/TrAvia_act!D18*100)</f>
        <v>896.74388073099567</v>
      </c>
      <c r="E24" s="75">
        <f>IF(E13=0,"",E13/TrAvia_act!E18*100)</f>
        <v>904.23869923983625</v>
      </c>
      <c r="F24" s="75">
        <f>IF(F13=0,"",F13/TrAvia_act!F18*100)</f>
        <v>895.49027190109791</v>
      </c>
      <c r="G24" s="75">
        <f>IF(G13=0,"",G13/TrAvia_act!G18*100)</f>
        <v>870.72037624383154</v>
      </c>
      <c r="H24" s="75">
        <f>IF(H13=0,"",H13/TrAvia_act!H18*100)</f>
        <v>842.82566788941335</v>
      </c>
      <c r="I24" s="75">
        <f>IF(I13=0,"",I13/TrAvia_act!I18*100)</f>
        <v>858.66691236847907</v>
      </c>
      <c r="J24" s="75">
        <f>IF(J13=0,"",J13/TrAvia_act!J18*100)</f>
        <v>843.20671671788716</v>
      </c>
      <c r="K24" s="75">
        <f>IF(K13=0,"",K13/TrAvia_act!K18*100)</f>
        <v>839.73106475711995</v>
      </c>
      <c r="L24" s="75">
        <f>IF(L13=0,"",L13/TrAvia_act!L18*100)</f>
        <v>784.62410658912654</v>
      </c>
      <c r="M24" s="75">
        <f>IF(M13=0,"",M13/TrAvia_act!M18*100)</f>
        <v>783.77934517506344</v>
      </c>
      <c r="N24" s="75">
        <f>IF(N13=0,"",N13/TrAvia_act!N18*100)</f>
        <v>812.73864208731118</v>
      </c>
      <c r="O24" s="75">
        <f>IF(O13=0,"",O13/TrAvia_act!O18*100)</f>
        <v>817.44944520397291</v>
      </c>
      <c r="P24" s="75">
        <f>IF(P13=0,"",P13/TrAvia_act!P18*100)</f>
        <v>776.92182753740497</v>
      </c>
      <c r="Q24" s="75">
        <f>IF(Q13=0,"",Q13/TrAvia_act!Q18*100)</f>
        <v>758.9927600586085</v>
      </c>
    </row>
    <row r="25" spans="1:17" ht="11.45" customHeight="1" x14ac:dyDescent="0.25">
      <c r="A25" s="93" t="s">
        <v>125</v>
      </c>
      <c r="B25" s="74">
        <f>IF(B14=0,"",B14/TrAvia_act!B19*100)</f>
        <v>448.70388576752481</v>
      </c>
      <c r="C25" s="74">
        <f>IF(C14=0,"",C14/TrAvia_act!C19*100)</f>
        <v>471.4557185775443</v>
      </c>
      <c r="D25" s="74">
        <f>IF(D14=0,"",D14/TrAvia_act!D19*100)</f>
        <v>479.57279174425969</v>
      </c>
      <c r="E25" s="74">
        <f>IF(E14=0,"",E14/TrAvia_act!E19*100)</f>
        <v>472.36476756105634</v>
      </c>
      <c r="F25" s="74">
        <f>IF(F14=0,"",F14/TrAvia_act!F19*100)</f>
        <v>465.13400239134955</v>
      </c>
      <c r="G25" s="74">
        <f>IF(G14=0,"",G14/TrAvia_act!G19*100)</f>
        <v>463.29144676061418</v>
      </c>
      <c r="H25" s="74">
        <f>IF(H14=0,"",H14/TrAvia_act!H19*100)</f>
        <v>455.60289859782131</v>
      </c>
      <c r="I25" s="74">
        <f>IF(I14=0,"",I14/TrAvia_act!I19*100)</f>
        <v>455.04339619068793</v>
      </c>
      <c r="J25" s="74">
        <f>IF(J14=0,"",J14/TrAvia_act!J19*100)</f>
        <v>452.08035801196394</v>
      </c>
      <c r="K25" s="74">
        <f>IF(K14=0,"",K14/TrAvia_act!K19*100)</f>
        <v>453.24875482674997</v>
      </c>
      <c r="L25" s="74">
        <f>IF(L14=0,"",L14/TrAvia_act!L19*100)</f>
        <v>445.97245717261325</v>
      </c>
      <c r="M25" s="74">
        <f>IF(M14=0,"",M14/TrAvia_act!M19*100)</f>
        <v>436.23571348353192</v>
      </c>
      <c r="N25" s="74">
        <f>IF(N14=0,"",N14/TrAvia_act!N19*100)</f>
        <v>455.67703501028916</v>
      </c>
      <c r="O25" s="74">
        <f>IF(O14=0,"",O14/TrAvia_act!O19*100)</f>
        <v>458.91500405715379</v>
      </c>
      <c r="P25" s="74">
        <f>IF(P14=0,"",P14/TrAvia_act!P19*100)</f>
        <v>437.00861791173679</v>
      </c>
      <c r="Q25" s="74">
        <f>IF(Q14=0,"",Q14/TrAvia_act!Q19*100)</f>
        <v>422.70787610740877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38.889435945679082</v>
      </c>
      <c r="C28" s="134">
        <f>IF(C8=0,"",C8/TrAvia_act!C4*1000)</f>
        <v>37.147792567085418</v>
      </c>
      <c r="D28" s="134">
        <f>IF(D8=0,"",D8/TrAvia_act!D4*1000)</f>
        <v>37.863471931757559</v>
      </c>
      <c r="E28" s="134">
        <f>IF(E8=0,"",E8/TrAvia_act!E4*1000)</f>
        <v>37.701976029867481</v>
      </c>
      <c r="F28" s="134">
        <f>IF(F8=0,"",F8/TrAvia_act!F4*1000)</f>
        <v>36.274280401252845</v>
      </c>
      <c r="G28" s="134">
        <f>IF(G8=0,"",G8/TrAvia_act!G4*1000)</f>
        <v>36.295341854393406</v>
      </c>
      <c r="H28" s="134">
        <f>IF(H8=0,"",H8/TrAvia_act!H4*1000)</f>
        <v>36.793060591755712</v>
      </c>
      <c r="I28" s="134">
        <f>IF(I8=0,"",I8/TrAvia_act!I4*1000)</f>
        <v>35.486952483756212</v>
      </c>
      <c r="J28" s="134">
        <f>IF(J8=0,"",J8/TrAvia_act!J4*1000)</f>
        <v>35.700831123517787</v>
      </c>
      <c r="K28" s="134">
        <f>IF(K8=0,"",K8/TrAvia_act!K4*1000)</f>
        <v>35.943445323878805</v>
      </c>
      <c r="L28" s="134">
        <f>IF(L8=0,"",L8/TrAvia_act!L4*1000)</f>
        <v>32.732435340149891</v>
      </c>
      <c r="M28" s="134">
        <f>IF(M8=0,"",M8/TrAvia_act!M4*1000)</f>
        <v>31.160253822766933</v>
      </c>
      <c r="N28" s="134">
        <f>IF(N8=0,"",N8/TrAvia_act!N4*1000)</f>
        <v>32.362404234442302</v>
      </c>
      <c r="O28" s="134">
        <f>IF(O8=0,"",O8/TrAvia_act!O4*1000)</f>
        <v>32.302756701019646</v>
      </c>
      <c r="P28" s="134">
        <f>IF(P8=0,"",P8/TrAvia_act!P4*1000)</f>
        <v>31.211537855832308</v>
      </c>
      <c r="Q28" s="134">
        <f>IF(Q8=0,"",Q8/TrAvia_act!Q4*1000)</f>
        <v>30.25090812902787</v>
      </c>
    </row>
    <row r="29" spans="1:17" ht="11.45" customHeight="1" x14ac:dyDescent="0.25">
      <c r="A29" s="116" t="s">
        <v>23</v>
      </c>
      <c r="B29" s="77">
        <f>IF(B9=0,"",B9/TrAvia_act!B5*1000)</f>
        <v>94.755242744635481</v>
      </c>
      <c r="C29" s="77">
        <f>IF(C9=0,"",C9/TrAvia_act!C5*1000)</f>
        <v>89.642615966795404</v>
      </c>
      <c r="D29" s="77">
        <f>IF(D9=0,"",D9/TrAvia_act!D5*1000)</f>
        <v>85.466226214285626</v>
      </c>
      <c r="E29" s="77">
        <f>IF(E9=0,"",E9/TrAvia_act!E5*1000)</f>
        <v>84.626117902017569</v>
      </c>
      <c r="F29" s="77">
        <f>IF(F9=0,"",F9/TrAvia_act!F5*1000)</f>
        <v>82.874927499891456</v>
      </c>
      <c r="G29" s="77">
        <f>IF(G9=0,"",G9/TrAvia_act!G5*1000)</f>
        <v>84.251139923587075</v>
      </c>
      <c r="H29" s="77">
        <f>IF(H9=0,"",H9/TrAvia_act!H5*1000)</f>
        <v>84.975876125227799</v>
      </c>
      <c r="I29" s="77">
        <f>IF(I9=0,"",I9/TrAvia_act!I5*1000)</f>
        <v>80.879984304635059</v>
      </c>
      <c r="J29" s="77">
        <f>IF(J9=0,"",J9/TrAvia_act!J5*1000)</f>
        <v>79.635817938498519</v>
      </c>
      <c r="K29" s="77">
        <f>IF(K9=0,"",K9/TrAvia_act!K5*1000)</f>
        <v>80.014227260739716</v>
      </c>
      <c r="L29" s="77">
        <f>IF(L9=0,"",L9/TrAvia_act!L5*1000)</f>
        <v>73.013638251772065</v>
      </c>
      <c r="M29" s="77">
        <f>IF(M9=0,"",M9/TrAvia_act!M5*1000)</f>
        <v>67.636780144279072</v>
      </c>
      <c r="N29" s="77">
        <f>IF(N9=0,"",N9/TrAvia_act!N5*1000)</f>
        <v>70.203549321055561</v>
      </c>
      <c r="O29" s="77">
        <f>IF(O9=0,"",O9/TrAvia_act!O5*1000)</f>
        <v>68.624809530869413</v>
      </c>
      <c r="P29" s="77">
        <f>IF(P9=0,"",P9/TrAvia_act!P5*1000)</f>
        <v>73.105979965619838</v>
      </c>
      <c r="Q29" s="77">
        <f>IF(Q9=0,"",Q9/TrAvia_act!Q5*1000)</f>
        <v>72.370752085717882</v>
      </c>
    </row>
    <row r="30" spans="1:17" ht="11.45" customHeight="1" x14ac:dyDescent="0.25">
      <c r="A30" s="116" t="s">
        <v>127</v>
      </c>
      <c r="B30" s="77">
        <f>IF(B10=0,"",B10/TrAvia_act!B6*1000)</f>
        <v>50.880344496545483</v>
      </c>
      <c r="C30" s="77">
        <f>IF(C10=0,"",C10/TrAvia_act!C6*1000)</f>
        <v>53.555171991926301</v>
      </c>
      <c r="D30" s="77">
        <f>IF(D10=0,"",D10/TrAvia_act!D6*1000)</f>
        <v>55.403359516229678</v>
      </c>
      <c r="E30" s="77">
        <f>IF(E10=0,"",E10/TrAvia_act!E6*1000)</f>
        <v>54.302332945610587</v>
      </c>
      <c r="F30" s="77">
        <f>IF(F10=0,"",F10/TrAvia_act!F6*1000)</f>
        <v>52.643349913767267</v>
      </c>
      <c r="G30" s="77">
        <f>IF(G10=0,"",G10/TrAvia_act!G6*1000)</f>
        <v>51.419445672760681</v>
      </c>
      <c r="H30" s="77">
        <f>IF(H10=0,"",H10/TrAvia_act!H6*1000)</f>
        <v>49.315978420552668</v>
      </c>
      <c r="I30" s="77">
        <f>IF(I10=0,"",I10/TrAvia_act!I6*1000)</f>
        <v>51.618672230732976</v>
      </c>
      <c r="J30" s="77">
        <f>IF(J10=0,"",J10/TrAvia_act!J6*1000)</f>
        <v>51.414663967624563</v>
      </c>
      <c r="K30" s="77">
        <f>IF(K10=0,"",K10/TrAvia_act!K6*1000)</f>
        <v>51.785264443155178</v>
      </c>
      <c r="L30" s="77">
        <f>IF(L10=0,"",L10/TrAvia_act!L6*1000)</f>
        <v>51.48384486441045</v>
      </c>
      <c r="M30" s="77">
        <f>IF(M10=0,"",M10/TrAvia_act!M6*1000)</f>
        <v>50.042361627474065</v>
      </c>
      <c r="N30" s="77">
        <f>IF(N10=0,"",N10/TrAvia_act!N6*1000)</f>
        <v>52.241463299237296</v>
      </c>
      <c r="O30" s="77">
        <f>IF(O10=0,"",O10/TrAvia_act!O6*1000)</f>
        <v>51.152542357349873</v>
      </c>
      <c r="P30" s="77">
        <f>IF(P10=0,"",P10/TrAvia_act!P6*1000)</f>
        <v>48.229245272163197</v>
      </c>
      <c r="Q30" s="77">
        <f>IF(Q10=0,"",Q10/TrAvia_act!Q6*1000)</f>
        <v>46.198989455973191</v>
      </c>
    </row>
    <row r="31" spans="1:17" ht="11.45" customHeight="1" x14ac:dyDescent="0.25">
      <c r="A31" s="116" t="s">
        <v>125</v>
      </c>
      <c r="B31" s="77">
        <f>IF(B11=0,"",B11/TrAvia_act!B7*1000)</f>
        <v>29.871984479926841</v>
      </c>
      <c r="C31" s="77">
        <f>IF(C11=0,"",C11/TrAvia_act!C7*1000)</f>
        <v>26.839841760174988</v>
      </c>
      <c r="D31" s="77">
        <f>IF(D11=0,"",D11/TrAvia_act!D7*1000)</f>
        <v>27.89375314010141</v>
      </c>
      <c r="E31" s="77">
        <f>IF(E11=0,"",E11/TrAvia_act!E7*1000)</f>
        <v>27.86026075936422</v>
      </c>
      <c r="F31" s="77">
        <f>IF(F11=0,"",F11/TrAvia_act!F7*1000)</f>
        <v>27.335217891314922</v>
      </c>
      <c r="G31" s="77">
        <f>IF(G11=0,"",G11/TrAvia_act!G7*1000)</f>
        <v>27.629989729822483</v>
      </c>
      <c r="H31" s="77">
        <f>IF(H11=0,"",H11/TrAvia_act!H7*1000)</f>
        <v>28.428332695052916</v>
      </c>
      <c r="I31" s="77">
        <f>IF(I11=0,"",I11/TrAvia_act!I7*1000)</f>
        <v>27.32268488640624</v>
      </c>
      <c r="J31" s="77">
        <f>IF(J11=0,"",J11/TrAvia_act!J7*1000)</f>
        <v>27.974600987693062</v>
      </c>
      <c r="K31" s="77">
        <f>IF(K11=0,"",K11/TrAvia_act!K7*1000)</f>
        <v>28.401011521463623</v>
      </c>
      <c r="L31" s="77">
        <f>IF(L11=0,"",L11/TrAvia_act!L7*1000)</f>
        <v>24.893843717495283</v>
      </c>
      <c r="M31" s="77">
        <f>IF(M11=0,"",M11/TrAvia_act!M7*1000)</f>
        <v>23.006976438388868</v>
      </c>
      <c r="N31" s="77">
        <f>IF(N11=0,"",N11/TrAvia_act!N7*1000)</f>
        <v>24.176768709070696</v>
      </c>
      <c r="O31" s="77">
        <f>IF(O11=0,"",O11/TrAvia_act!O7*1000)</f>
        <v>24.50348511298548</v>
      </c>
      <c r="P31" s="77">
        <f>IF(P11=0,"",P11/TrAvia_act!P7*1000)</f>
        <v>23.471609505168182</v>
      </c>
      <c r="Q31" s="77">
        <f>IF(Q11=0,"",Q11/TrAvia_act!Q7*1000)</f>
        <v>22.84521181663229</v>
      </c>
    </row>
    <row r="32" spans="1:17" ht="11.45" customHeight="1" x14ac:dyDescent="0.25">
      <c r="A32" s="128" t="s">
        <v>36</v>
      </c>
      <c r="B32" s="133">
        <f>IF(B12=0,"",B12/TrAvia_act!B8*1000)</f>
        <v>102.87915950111521</v>
      </c>
      <c r="C32" s="133">
        <f>IF(C12=0,"",C12/TrAvia_act!C8*1000)</f>
        <v>107.67711017629368</v>
      </c>
      <c r="D32" s="133">
        <f>IF(D12=0,"",D12/TrAvia_act!D8*1000)</f>
        <v>106.69736262689773</v>
      </c>
      <c r="E32" s="133">
        <f>IF(E12=0,"",E12/TrAvia_act!E8*1000)</f>
        <v>104.39961274553215</v>
      </c>
      <c r="F32" s="133">
        <f>IF(F12=0,"",F12/TrAvia_act!F8*1000)</f>
        <v>100.50179921424149</v>
      </c>
      <c r="G32" s="133">
        <f>IF(G12=0,"",G12/TrAvia_act!G8*1000)</f>
        <v>98.233285526833754</v>
      </c>
      <c r="H32" s="133">
        <f>IF(H12=0,"",H12/TrAvia_act!H8*1000)</f>
        <v>97.571143249254604</v>
      </c>
      <c r="I32" s="133">
        <f>IF(I12=0,"",I12/TrAvia_act!I8*1000)</f>
        <v>97.127311335557707</v>
      </c>
      <c r="J32" s="133">
        <f>IF(J12=0,"",J12/TrAvia_act!J8*1000)</f>
        <v>99.139473178969922</v>
      </c>
      <c r="K32" s="133">
        <f>IF(K12=0,"",K12/TrAvia_act!K8*1000)</f>
        <v>100.31974928657975</v>
      </c>
      <c r="L32" s="133">
        <f>IF(L12=0,"",L12/TrAvia_act!L8*1000)</f>
        <v>94.573756954874113</v>
      </c>
      <c r="M32" s="133">
        <f>IF(M12=0,"",M12/TrAvia_act!M8*1000)</f>
        <v>92.716941589802374</v>
      </c>
      <c r="N32" s="133">
        <f>IF(N12=0,"",N12/TrAvia_act!N8*1000)</f>
        <v>99.275272249902045</v>
      </c>
      <c r="O32" s="133">
        <f>IF(O12=0,"",O12/TrAvia_act!O8*1000)</f>
        <v>103.77287688602482</v>
      </c>
      <c r="P32" s="133">
        <f>IF(P12=0,"",P12/TrAvia_act!P8*1000)</f>
        <v>93.923749648453921</v>
      </c>
      <c r="Q32" s="133">
        <f>IF(Q12=0,"",Q12/TrAvia_act!Q8*1000)</f>
        <v>94.775306544686288</v>
      </c>
    </row>
    <row r="33" spans="1:17" ht="11.45" customHeight="1" x14ac:dyDescent="0.25">
      <c r="A33" s="95" t="s">
        <v>126</v>
      </c>
      <c r="B33" s="75">
        <f>IF(B13=0,"",B13/TrAvia_act!B9*1000)</f>
        <v>415.59218754207171</v>
      </c>
      <c r="C33" s="75">
        <f>IF(C13=0,"",C13/TrAvia_act!C9*1000)</f>
        <v>421.7363091996977</v>
      </c>
      <c r="D33" s="75">
        <f>IF(D13=0,"",D13/TrAvia_act!D9*1000)</f>
        <v>421.22860489853758</v>
      </c>
      <c r="E33" s="75">
        <f>IF(E13=0,"",E13/TrAvia_act!E9*1000)</f>
        <v>418.81561147603014</v>
      </c>
      <c r="F33" s="75">
        <f>IF(F13=0,"",F13/TrAvia_act!F9*1000)</f>
        <v>409.49950048316788</v>
      </c>
      <c r="G33" s="75">
        <f>IF(G13=0,"",G13/TrAvia_act!G9*1000)</f>
        <v>402.36168644248971</v>
      </c>
      <c r="H33" s="75">
        <f>IF(H13=0,"",H13/TrAvia_act!H9*1000)</f>
        <v>405.58816192027547</v>
      </c>
      <c r="I33" s="75">
        <f>IF(I13=0,"",I13/TrAvia_act!I9*1000)</f>
        <v>417.88166808999864</v>
      </c>
      <c r="J33" s="75">
        <f>IF(J13=0,"",J13/TrAvia_act!J9*1000)</f>
        <v>420.00183665502311</v>
      </c>
      <c r="K33" s="75">
        <f>IF(K13=0,"",K13/TrAvia_act!K9*1000)</f>
        <v>412.03861290848539</v>
      </c>
      <c r="L33" s="75">
        <f>IF(L13=0,"",L13/TrAvia_act!L9*1000)</f>
        <v>370.81199439273547</v>
      </c>
      <c r="M33" s="75">
        <f>IF(M13=0,"",M13/TrAvia_act!M9*1000)</f>
        <v>357.27789675667469</v>
      </c>
      <c r="N33" s="75">
        <f>IF(N13=0,"",N13/TrAvia_act!N9*1000)</f>
        <v>373.69314654757329</v>
      </c>
      <c r="O33" s="75">
        <f>IF(O13=0,"",O13/TrAvia_act!O9*1000)</f>
        <v>371.584679435174</v>
      </c>
      <c r="P33" s="75">
        <f>IF(P13=0,"",P13/TrAvia_act!P9*1000)</f>
        <v>327.07974499691943</v>
      </c>
      <c r="Q33" s="75">
        <f>IF(Q13=0,"",Q13/TrAvia_act!Q9*1000)</f>
        <v>323.75744899209849</v>
      </c>
    </row>
    <row r="34" spans="1:17" ht="11.45" customHeight="1" x14ac:dyDescent="0.25">
      <c r="A34" s="93" t="s">
        <v>125</v>
      </c>
      <c r="B34" s="74">
        <f>IF(B14=0,"",B14/TrAvia_act!B10*1000)</f>
        <v>83.582242893018915</v>
      </c>
      <c r="C34" s="74">
        <f>IF(C14=0,"",C14/TrAvia_act!C10*1000)</f>
        <v>88.145730015163011</v>
      </c>
      <c r="D34" s="74">
        <f>IF(D14=0,"",D14/TrAvia_act!D10*1000)</f>
        <v>88.638942445021698</v>
      </c>
      <c r="E34" s="74">
        <f>IF(E14=0,"",E14/TrAvia_act!E10*1000)</f>
        <v>87.977255458019684</v>
      </c>
      <c r="F34" s="74">
        <f>IF(F14=0,"",F14/TrAvia_act!F10*1000)</f>
        <v>85.420730308732729</v>
      </c>
      <c r="G34" s="74">
        <f>IF(G14=0,"",G14/TrAvia_act!G10*1000)</f>
        <v>84.193848662731213</v>
      </c>
      <c r="H34" s="74">
        <f>IF(H14=0,"",H14/TrAvia_act!H10*1000)</f>
        <v>83.565294407989725</v>
      </c>
      <c r="I34" s="74">
        <f>IF(I14=0,"",I14/TrAvia_act!I10*1000)</f>
        <v>83.384974079045463</v>
      </c>
      <c r="J34" s="74">
        <f>IF(J14=0,"",J14/TrAvia_act!J10*1000)</f>
        <v>83.354510543787825</v>
      </c>
      <c r="K34" s="74">
        <f>IF(K14=0,"",K14/TrAvia_act!K10*1000)</f>
        <v>84.47834170341531</v>
      </c>
      <c r="L34" s="74">
        <f>IF(L14=0,"",L14/TrAvia_act!L10*1000)</f>
        <v>81.03265393701686</v>
      </c>
      <c r="M34" s="74">
        <f>IF(M14=0,"",M14/TrAvia_act!M10*1000)</f>
        <v>80.625216957364714</v>
      </c>
      <c r="N34" s="74">
        <f>IF(N14=0,"",N14/TrAvia_act!N10*1000)</f>
        <v>86.282011105200581</v>
      </c>
      <c r="O34" s="74">
        <f>IF(O14=0,"",O14/TrAvia_act!O10*1000)</f>
        <v>90.918635744425416</v>
      </c>
      <c r="P34" s="74">
        <f>IF(P14=0,"",P14/TrAvia_act!P10*1000)</f>
        <v>82.543415231065779</v>
      </c>
      <c r="Q34" s="74">
        <f>IF(Q14=0,"",Q14/TrAvia_act!Q10*1000)</f>
        <v>83.173685400239677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5185.62817022322</v>
      </c>
      <c r="C37" s="134">
        <f>IF(C8=0,"",1000000*C8/TrAvia_act!C22)</f>
        <v>4958.973473339267</v>
      </c>
      <c r="D37" s="134">
        <f>IF(D8=0,"",1000000*D8/TrAvia_act!D22)</f>
        <v>5183.5125116224153</v>
      </c>
      <c r="E37" s="134">
        <f>IF(E8=0,"",1000000*E8/TrAvia_act!E22)</f>
        <v>5105.0518690370918</v>
      </c>
      <c r="F37" s="134">
        <f>IF(F8=0,"",1000000*F8/TrAvia_act!F22)</f>
        <v>5141.6654111631997</v>
      </c>
      <c r="G37" s="134">
        <f>IF(G8=0,"",1000000*G8/TrAvia_act!G22)</f>
        <v>5203.1210211504167</v>
      </c>
      <c r="H37" s="134">
        <f>IF(H8=0,"",1000000*H8/TrAvia_act!H22)</f>
        <v>5199.5285467735966</v>
      </c>
      <c r="I37" s="134">
        <f>IF(I8=0,"",1000000*I8/TrAvia_act!I22)</f>
        <v>5168.0448236184284</v>
      </c>
      <c r="J37" s="134">
        <f>IF(J8=0,"",1000000*J8/TrAvia_act!J22)</f>
        <v>5186.8828798228496</v>
      </c>
      <c r="K37" s="134">
        <f>IF(K8=0,"",1000000*K8/TrAvia_act!K22)</f>
        <v>5324.0155716378013</v>
      </c>
      <c r="L37" s="134">
        <f>IF(L8=0,"",1000000*L8/TrAvia_act!L22)</f>
        <v>5163.8525957178172</v>
      </c>
      <c r="M37" s="134">
        <f>IF(M8=0,"",1000000*M8/TrAvia_act!M22)</f>
        <v>4822.3605704113133</v>
      </c>
      <c r="N37" s="134">
        <f>IF(N8=0,"",1000000*N8/TrAvia_act!N22)</f>
        <v>5188.455213699177</v>
      </c>
      <c r="O37" s="134">
        <f>IF(O8=0,"",1000000*O8/TrAvia_act!O22)</f>
        <v>5360.109652441347</v>
      </c>
      <c r="P37" s="134">
        <f>IF(P8=0,"",1000000*P8/TrAvia_act!P22)</f>
        <v>5203.0061327221611</v>
      </c>
      <c r="Q37" s="134">
        <f>IF(Q8=0,"",1000000*Q8/TrAvia_act!Q22)</f>
        <v>5100.6971134739752</v>
      </c>
    </row>
    <row r="38" spans="1:17" ht="11.45" customHeight="1" x14ac:dyDescent="0.25">
      <c r="A38" s="116" t="s">
        <v>23</v>
      </c>
      <c r="B38" s="77">
        <f>IF(B9=0,"",1000000*B9/TrAvia_act!B23)</f>
        <v>2739.1115507046161</v>
      </c>
      <c r="C38" s="77">
        <f>IF(C9=0,"",1000000*C9/TrAvia_act!C23)</f>
        <v>2533.0309771709244</v>
      </c>
      <c r="D38" s="77">
        <f>IF(D9=0,"",1000000*D9/TrAvia_act!D23)</f>
        <v>2608.570338787229</v>
      </c>
      <c r="E38" s="77">
        <f>IF(E9=0,"",1000000*E9/TrAvia_act!E23)</f>
        <v>2542.6473603040831</v>
      </c>
      <c r="F38" s="77">
        <f>IF(F9=0,"",1000000*F9/TrAvia_act!F23)</f>
        <v>2553.505903150452</v>
      </c>
      <c r="G38" s="77">
        <f>IF(G9=0,"",1000000*G9/TrAvia_act!G23)</f>
        <v>2589.3194027697282</v>
      </c>
      <c r="H38" s="77">
        <f>IF(H9=0,"",1000000*H9/TrAvia_act!H23)</f>
        <v>2654.4062744421799</v>
      </c>
      <c r="I38" s="77">
        <f>IF(I9=0,"",1000000*I9/TrAvia_act!I23)</f>
        <v>2577.35018787538</v>
      </c>
      <c r="J38" s="77">
        <f>IF(J9=0,"",1000000*J9/TrAvia_act!J23)</f>
        <v>2566.3628534943186</v>
      </c>
      <c r="K38" s="77">
        <f>IF(K9=0,"",1000000*K9/TrAvia_act!K23)</f>
        <v>2579.6441029162038</v>
      </c>
      <c r="L38" s="77">
        <f>IF(L9=0,"",1000000*L9/TrAvia_act!L23)</f>
        <v>2426.9229741689969</v>
      </c>
      <c r="M38" s="77">
        <f>IF(M9=0,"",1000000*M9/TrAvia_act!M23)</f>
        <v>2201.8483977755886</v>
      </c>
      <c r="N38" s="77">
        <f>IF(N9=0,"",1000000*N9/TrAvia_act!N23)</f>
        <v>2336.3975403624959</v>
      </c>
      <c r="O38" s="77">
        <f>IF(O9=0,"",1000000*O9/TrAvia_act!O23)</f>
        <v>2347.9076082560487</v>
      </c>
      <c r="P38" s="77">
        <f>IF(P9=0,"",1000000*P9/TrAvia_act!P23)</f>
        <v>2629.1736656730832</v>
      </c>
      <c r="Q38" s="77">
        <f>IF(Q9=0,"",1000000*Q9/TrAvia_act!Q23)</f>
        <v>2670.6846406240111</v>
      </c>
    </row>
    <row r="39" spans="1:17" ht="11.45" customHeight="1" x14ac:dyDescent="0.25">
      <c r="A39" s="116" t="s">
        <v>127</v>
      </c>
      <c r="B39" s="77">
        <f>IF(B10=0,"",1000000*B10/TrAvia_act!B24)</f>
        <v>3306.047268785424</v>
      </c>
      <c r="C39" s="77">
        <f>IF(C10=0,"",1000000*C10/TrAvia_act!C24)</f>
        <v>3487.1928381122566</v>
      </c>
      <c r="D39" s="77">
        <f>IF(D10=0,"",1000000*D10/TrAvia_act!D24)</f>
        <v>3578.6514290997939</v>
      </c>
      <c r="E39" s="77">
        <f>IF(E10=0,"",1000000*E10/TrAvia_act!E24)</f>
        <v>3564.8932638625365</v>
      </c>
      <c r="F39" s="77">
        <f>IF(F10=0,"",1000000*F10/TrAvia_act!F24)</f>
        <v>3413.7574391110329</v>
      </c>
      <c r="G39" s="77">
        <f>IF(G10=0,"",1000000*G10/TrAvia_act!G24)</f>
        <v>3431.5371725170858</v>
      </c>
      <c r="H39" s="77">
        <f>IF(H10=0,"",1000000*H10/TrAvia_act!H24)</f>
        <v>3473.3981757521228</v>
      </c>
      <c r="I39" s="77">
        <f>IF(I10=0,"",1000000*I10/TrAvia_act!I24)</f>
        <v>3244.6468271315557</v>
      </c>
      <c r="J39" s="77">
        <f>IF(J10=0,"",1000000*J10/TrAvia_act!J24)</f>
        <v>3152.9319071918844</v>
      </c>
      <c r="K39" s="77">
        <f>IF(K10=0,"",1000000*K10/TrAvia_act!K24)</f>
        <v>3196.6493345921513</v>
      </c>
      <c r="L39" s="77">
        <f>IF(L10=0,"",1000000*L10/TrAvia_act!L24)</f>
        <v>3216.5826913746214</v>
      </c>
      <c r="M39" s="77">
        <f>IF(M10=0,"",1000000*M10/TrAvia_act!M24)</f>
        <v>3175.5513540713714</v>
      </c>
      <c r="N39" s="77">
        <f>IF(N10=0,"",1000000*N10/TrAvia_act!N24)</f>
        <v>3339.4768149893625</v>
      </c>
      <c r="O39" s="77">
        <f>IF(O10=0,"",1000000*O10/TrAvia_act!O24)</f>
        <v>3409.2824236740948</v>
      </c>
      <c r="P39" s="77">
        <f>IF(P10=0,"",1000000*P10/TrAvia_act!P24)</f>
        <v>3250.2142298396329</v>
      </c>
      <c r="Q39" s="77">
        <f>IF(Q10=0,"",1000000*Q10/TrAvia_act!Q24)</f>
        <v>3134.6681844909467</v>
      </c>
    </row>
    <row r="40" spans="1:17" ht="11.45" customHeight="1" x14ac:dyDescent="0.25">
      <c r="A40" s="116" t="s">
        <v>125</v>
      </c>
      <c r="B40" s="77">
        <f>IF(B11=0,"",1000000*B11/TrAvia_act!B25)</f>
        <v>12770.184727522636</v>
      </c>
      <c r="C40" s="77">
        <f>IF(C11=0,"",1000000*C11/TrAvia_act!C25)</f>
        <v>11503.193684429274</v>
      </c>
      <c r="D40" s="77">
        <f>IF(D11=0,"",1000000*D11/TrAvia_act!D25)</f>
        <v>11673.157093564205</v>
      </c>
      <c r="E40" s="77">
        <f>IF(E11=0,"",1000000*E11/TrAvia_act!E25)</f>
        <v>11453.445983695818</v>
      </c>
      <c r="F40" s="77">
        <f>IF(F11=0,"",1000000*F11/TrAvia_act!F25)</f>
        <v>11518.292793106224</v>
      </c>
      <c r="G40" s="77">
        <f>IF(G11=0,"",1000000*G11/TrAvia_act!G25)</f>
        <v>11630.558932239439</v>
      </c>
      <c r="H40" s="77">
        <f>IF(H11=0,"",1000000*H11/TrAvia_act!H25)</f>
        <v>11413.702805487526</v>
      </c>
      <c r="I40" s="77">
        <f>IF(I11=0,"",1000000*I11/TrAvia_act!I25)</f>
        <v>11622.480835159977</v>
      </c>
      <c r="J40" s="77">
        <f>IF(J11=0,"",1000000*J11/TrAvia_act!J25)</f>
        <v>11690.021781973979</v>
      </c>
      <c r="K40" s="77">
        <f>IF(K11=0,"",1000000*K11/TrAvia_act!K25)</f>
        <v>11920.993783056958</v>
      </c>
      <c r="L40" s="77">
        <f>IF(L11=0,"",1000000*L11/TrAvia_act!L25)</f>
        <v>11780.564667378203</v>
      </c>
      <c r="M40" s="77">
        <f>IF(M11=0,"",1000000*M11/TrAvia_act!M25)</f>
        <v>11213.486698410363</v>
      </c>
      <c r="N40" s="77">
        <f>IF(N11=0,"",1000000*N11/TrAvia_act!N25)</f>
        <v>11972.606303334864</v>
      </c>
      <c r="O40" s="77">
        <f>IF(O11=0,"",1000000*O11/TrAvia_act!O25)</f>
        <v>12344.886622568918</v>
      </c>
      <c r="P40" s="77">
        <f>IF(P11=0,"",1000000*P11/TrAvia_act!P25)</f>
        <v>11880.219108760539</v>
      </c>
      <c r="Q40" s="77">
        <f>IF(Q11=0,"",1000000*Q11/TrAvia_act!Q25)</f>
        <v>11684.572203142408</v>
      </c>
    </row>
    <row r="41" spans="1:17" ht="11.45" customHeight="1" x14ac:dyDescent="0.25">
      <c r="A41" s="128" t="s">
        <v>18</v>
      </c>
      <c r="B41" s="133">
        <f>IF(B12=0,"",1000000*B12/TrAvia_act!B26)</f>
        <v>8286.8343552451715</v>
      </c>
      <c r="C41" s="133">
        <f>IF(C12=0,"",1000000*C12/TrAvia_act!C26)</f>
        <v>8741.2065960242508</v>
      </c>
      <c r="D41" s="133">
        <f>IF(D12=0,"",1000000*D12/TrAvia_act!D26)</f>
        <v>9061.2408462041167</v>
      </c>
      <c r="E41" s="133">
        <f>IF(E12=0,"",1000000*E12/TrAvia_act!E26)</f>
        <v>9000.5766143399323</v>
      </c>
      <c r="F41" s="133">
        <f>IF(F12=0,"",1000000*F12/TrAvia_act!F26)</f>
        <v>9039.605987621062</v>
      </c>
      <c r="G41" s="133">
        <f>IF(G12=0,"",1000000*G12/TrAvia_act!G26)</f>
        <v>9297.8440167527406</v>
      </c>
      <c r="H41" s="133">
        <f>IF(H12=0,"",1000000*H12/TrAvia_act!H26)</f>
        <v>9310.4320053894899</v>
      </c>
      <c r="I41" s="133">
        <f>IF(I12=0,"",1000000*I12/TrAvia_act!I26)</f>
        <v>9313.2227326360808</v>
      </c>
      <c r="J41" s="133">
        <f>IF(J12=0,"",1000000*J12/TrAvia_act!J26)</f>
        <v>8948.2427075886662</v>
      </c>
      <c r="K41" s="133">
        <f>IF(K12=0,"",1000000*K12/TrAvia_act!K26)</f>
        <v>8974.1140618108529</v>
      </c>
      <c r="L41" s="133">
        <f>IF(L12=0,"",1000000*L12/TrAvia_act!L26)</f>
        <v>9493.6826843344988</v>
      </c>
      <c r="M41" s="133">
        <f>IF(M12=0,"",1000000*M12/TrAvia_act!M26)</f>
        <v>9256.409442166947</v>
      </c>
      <c r="N41" s="133">
        <f>IF(N12=0,"",1000000*N12/TrAvia_act!N26)</f>
        <v>9666.1933456460429</v>
      </c>
      <c r="O41" s="133">
        <f>IF(O12=0,"",1000000*O12/TrAvia_act!O26)</f>
        <v>9800.2847249246533</v>
      </c>
      <c r="P41" s="133">
        <f>IF(P12=0,"",1000000*P12/TrAvia_act!P26)</f>
        <v>9353.6160723313715</v>
      </c>
      <c r="Q41" s="133">
        <f>IF(Q12=0,"",1000000*Q12/TrAvia_act!Q26)</f>
        <v>8932.8266309501341</v>
      </c>
    </row>
    <row r="42" spans="1:17" ht="11.45" customHeight="1" x14ac:dyDescent="0.25">
      <c r="A42" s="95" t="s">
        <v>126</v>
      </c>
      <c r="B42" s="75">
        <f>IF(B13=0,"",1000000*B13/TrAvia_act!B27)</f>
        <v>3483.3486325523209</v>
      </c>
      <c r="C42" s="75">
        <f>IF(C13=0,"",1000000*C13/TrAvia_act!C27)</f>
        <v>3620.545830247665</v>
      </c>
      <c r="D42" s="75">
        <f>IF(D13=0,"",1000000*D13/TrAvia_act!D27)</f>
        <v>3622.5660861279534</v>
      </c>
      <c r="E42" s="75">
        <f>IF(E13=0,"",1000000*E13/TrAvia_act!E27)</f>
        <v>3429.6744411230511</v>
      </c>
      <c r="F42" s="75">
        <f>IF(F13=0,"",1000000*F13/TrAvia_act!F27)</f>
        <v>3379.1612057938764</v>
      </c>
      <c r="G42" s="75">
        <f>IF(G13=0,"",1000000*G13/TrAvia_act!G27)</f>
        <v>3457.2246155807857</v>
      </c>
      <c r="H42" s="75">
        <f>IF(H13=0,"",1000000*H13/TrAvia_act!H27)</f>
        <v>3511.5687521812611</v>
      </c>
      <c r="I42" s="75">
        <f>IF(I13=0,"",1000000*I13/TrAvia_act!I27)</f>
        <v>3439.5096917662963</v>
      </c>
      <c r="J42" s="75">
        <f>IF(J13=0,"",1000000*J13/TrAvia_act!J27)</f>
        <v>3474.3002518290818</v>
      </c>
      <c r="K42" s="75">
        <f>IF(K13=0,"",1000000*K13/TrAvia_act!K27)</f>
        <v>3468.6632367313709</v>
      </c>
      <c r="L42" s="75">
        <f>IF(L13=0,"",1000000*L13/TrAvia_act!L27)</f>
        <v>3701.068172087912</v>
      </c>
      <c r="M42" s="75">
        <f>IF(M13=0,"",1000000*M13/TrAvia_act!M27)</f>
        <v>3440.2546078587552</v>
      </c>
      <c r="N42" s="75">
        <f>IF(N13=0,"",1000000*N13/TrAvia_act!N27)</f>
        <v>3585.3219222540074</v>
      </c>
      <c r="O42" s="75">
        <f>IF(O13=0,"",1000000*O13/TrAvia_act!O27)</f>
        <v>3552.2641986156223</v>
      </c>
      <c r="P42" s="75">
        <f>IF(P13=0,"",1000000*P13/TrAvia_act!P27)</f>
        <v>3347.6407404153369</v>
      </c>
      <c r="Q42" s="75">
        <f>IF(Q13=0,"",1000000*Q13/TrAvia_act!Q27)</f>
        <v>3193.6147512111502</v>
      </c>
    </row>
    <row r="43" spans="1:17" ht="11.45" customHeight="1" x14ac:dyDescent="0.25">
      <c r="A43" s="93" t="s">
        <v>125</v>
      </c>
      <c r="B43" s="74">
        <f>IF(B14=0,"",1000000*B14/TrAvia_act!B28)</f>
        <v>14364.707881798824</v>
      </c>
      <c r="C43" s="74">
        <f>IF(C14=0,"",1000000*C14/TrAvia_act!C28)</f>
        <v>15092.805378060488</v>
      </c>
      <c r="D43" s="74">
        <f>IF(D14=0,"",1000000*D14/TrAvia_act!D28)</f>
        <v>15348.269535083662</v>
      </c>
      <c r="E43" s="74">
        <f>IF(E14=0,"",1000000*E14/TrAvia_act!E28)</f>
        <v>15098.683418399818</v>
      </c>
      <c r="F43" s="74">
        <f>IF(F14=0,"",1000000*F14/TrAvia_act!F28)</f>
        <v>14866.063920944272</v>
      </c>
      <c r="G43" s="74">
        <f>IF(G14=0,"",1000000*G14/TrAvia_act!G28)</f>
        <v>14822.023382008389</v>
      </c>
      <c r="H43" s="74">
        <f>IF(H14=0,"",1000000*H14/TrAvia_act!H28)</f>
        <v>14649.366280205077</v>
      </c>
      <c r="I43" s="74">
        <f>IF(I14=0,"",1000000*I14/TrAvia_act!I28)</f>
        <v>14705.055541662301</v>
      </c>
      <c r="J43" s="74">
        <f>IF(J14=0,"",1000000*J14/TrAvia_act!J28)</f>
        <v>14682.555844824961</v>
      </c>
      <c r="K43" s="74">
        <f>IF(K14=0,"",1000000*K14/TrAvia_act!K28)</f>
        <v>14794.554791581248</v>
      </c>
      <c r="L43" s="74">
        <f>IF(L14=0,"",1000000*L14/TrAvia_act!L28)</f>
        <v>14630.072569515789</v>
      </c>
      <c r="M43" s="74">
        <f>IF(M14=0,"",1000000*M14/TrAvia_act!M28)</f>
        <v>14076.206545829689</v>
      </c>
      <c r="N43" s="74">
        <f>IF(N14=0,"",1000000*N14/TrAvia_act!N28)</f>
        <v>14821.062530303543</v>
      </c>
      <c r="O43" s="74">
        <f>IF(O14=0,"",1000000*O14/TrAvia_act!O28)</f>
        <v>14962.987475371452</v>
      </c>
      <c r="P43" s="74">
        <f>IF(P14=0,"",1000000*P14/TrAvia_act!P28)</f>
        <v>14323.977727593814</v>
      </c>
      <c r="Q43" s="74">
        <f>IF(Q14=0,"",1000000*Q14/TrAvia_act!Q28)</f>
        <v>13836.943114250284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0.92149121411465529</v>
      </c>
      <c r="C46" s="129">
        <f t="shared" si="5"/>
        <v>0.91716786690496821</v>
      </c>
      <c r="D46" s="129">
        <f t="shared" si="5"/>
        <v>0.9118837582932745</v>
      </c>
      <c r="E46" s="129">
        <f t="shared" si="5"/>
        <v>0.91238111333824734</v>
      </c>
      <c r="F46" s="129">
        <f t="shared" si="5"/>
        <v>0.9105860019115134</v>
      </c>
      <c r="G46" s="129">
        <f t="shared" si="5"/>
        <v>0.90988108066457607</v>
      </c>
      <c r="H46" s="129">
        <f t="shared" si="5"/>
        <v>0.90550561269554242</v>
      </c>
      <c r="I46" s="129">
        <f t="shared" si="5"/>
        <v>0.90338374154877221</v>
      </c>
      <c r="J46" s="129">
        <f t="shared" si="5"/>
        <v>0.89841251420469403</v>
      </c>
      <c r="K46" s="129">
        <f t="shared" si="5"/>
        <v>0.90020558887432345</v>
      </c>
      <c r="L46" s="129">
        <f t="shared" si="5"/>
        <v>0.87783654476339368</v>
      </c>
      <c r="M46" s="129">
        <f t="shared" si="5"/>
        <v>0.87149894772683267</v>
      </c>
      <c r="N46" s="129">
        <f t="shared" si="5"/>
        <v>0.87462800035536448</v>
      </c>
      <c r="O46" s="129">
        <f t="shared" si="5"/>
        <v>0.87202682859386049</v>
      </c>
      <c r="P46" s="129">
        <f t="shared" si="5"/>
        <v>0.8791482078249041</v>
      </c>
      <c r="Q46" s="129">
        <f t="shared" si="5"/>
        <v>0.87973653830012621</v>
      </c>
    </row>
    <row r="47" spans="1:17" ht="11.45" customHeight="1" x14ac:dyDescent="0.25">
      <c r="A47" s="116" t="s">
        <v>23</v>
      </c>
      <c r="B47" s="52">
        <f t="shared" ref="B47:Q47" si="6">IF(B9=0,0,B9/B$7)</f>
        <v>0.12312084437790587</v>
      </c>
      <c r="C47" s="52">
        <f t="shared" si="6"/>
        <v>0.12016322395489122</v>
      </c>
      <c r="D47" s="52">
        <f t="shared" si="6"/>
        <v>0.11787200886791101</v>
      </c>
      <c r="E47" s="52">
        <f t="shared" si="6"/>
        <v>0.1145660800897611</v>
      </c>
      <c r="F47" s="52">
        <f t="shared" si="6"/>
        <v>0.10512294037137192</v>
      </c>
      <c r="G47" s="52">
        <f t="shared" si="6"/>
        <v>0.10112905812040213</v>
      </c>
      <c r="H47" s="52">
        <f t="shared" si="6"/>
        <v>9.9061084460326715E-2</v>
      </c>
      <c r="I47" s="52">
        <f t="shared" si="6"/>
        <v>9.6591140537630335E-2</v>
      </c>
      <c r="J47" s="52">
        <f t="shared" si="6"/>
        <v>9.5226631530838227E-2</v>
      </c>
      <c r="K47" s="52">
        <f t="shared" si="6"/>
        <v>9.4647939941632425E-2</v>
      </c>
      <c r="L47" s="52">
        <f t="shared" si="6"/>
        <v>9.0050244745128447E-2</v>
      </c>
      <c r="M47" s="52">
        <f t="shared" si="6"/>
        <v>8.6512671117850354E-2</v>
      </c>
      <c r="N47" s="52">
        <f t="shared" si="6"/>
        <v>8.1527796993072832E-2</v>
      </c>
      <c r="O47" s="52">
        <f t="shared" si="6"/>
        <v>7.535626432763208E-2</v>
      </c>
      <c r="P47" s="52">
        <f t="shared" si="6"/>
        <v>8.3412919604414271E-2</v>
      </c>
      <c r="Q47" s="52">
        <f t="shared" si="6"/>
        <v>8.3533267144126414E-2</v>
      </c>
    </row>
    <row r="48" spans="1:17" ht="11.45" customHeight="1" x14ac:dyDescent="0.25">
      <c r="A48" s="116" t="s">
        <v>127</v>
      </c>
      <c r="B48" s="52">
        <f t="shared" ref="B48:Q48" si="7">IF(B10=0,0,B10/B$7)</f>
        <v>0.31330649331059757</v>
      </c>
      <c r="C48" s="52">
        <f t="shared" si="7"/>
        <v>0.34142376573292949</v>
      </c>
      <c r="D48" s="52">
        <f t="shared" si="7"/>
        <v>0.32365105473500716</v>
      </c>
      <c r="E48" s="52">
        <f t="shared" si="7"/>
        <v>0.33128943103330627</v>
      </c>
      <c r="F48" s="52">
        <f t="shared" si="7"/>
        <v>0.32022247869246423</v>
      </c>
      <c r="G48" s="52">
        <f t="shared" si="7"/>
        <v>0.32262946937416981</v>
      </c>
      <c r="H48" s="52">
        <f t="shared" si="7"/>
        <v>0.33040425655996736</v>
      </c>
      <c r="I48" s="52">
        <f t="shared" si="7"/>
        <v>0.30567350295724094</v>
      </c>
      <c r="J48" s="52">
        <f t="shared" si="7"/>
        <v>0.29097365497794081</v>
      </c>
      <c r="K48" s="52">
        <f t="shared" si="7"/>
        <v>0.28312391380650004</v>
      </c>
      <c r="L48" s="52">
        <f t="shared" si="7"/>
        <v>0.29211974263335777</v>
      </c>
      <c r="M48" s="52">
        <f t="shared" si="7"/>
        <v>0.31642432847058916</v>
      </c>
      <c r="N48" s="52">
        <f t="shared" si="7"/>
        <v>0.31230596355331031</v>
      </c>
      <c r="O48" s="52">
        <f t="shared" si="7"/>
        <v>0.31114030874073928</v>
      </c>
      <c r="P48" s="52">
        <f t="shared" si="7"/>
        <v>0.31438030377254167</v>
      </c>
      <c r="Q48" s="52">
        <f t="shared" si="7"/>
        <v>0.31296103305366807</v>
      </c>
    </row>
    <row r="49" spans="1:17" ht="11.45" customHeight="1" x14ac:dyDescent="0.25">
      <c r="A49" s="116" t="s">
        <v>125</v>
      </c>
      <c r="B49" s="52">
        <f t="shared" ref="B49:Q49" si="8">IF(B11=0,0,B11/B$7)</f>
        <v>0.48506387642615195</v>
      </c>
      <c r="C49" s="52">
        <f t="shared" si="8"/>
        <v>0.45558087721714752</v>
      </c>
      <c r="D49" s="52">
        <f t="shared" si="8"/>
        <v>0.47036069469035624</v>
      </c>
      <c r="E49" s="52">
        <f t="shared" si="8"/>
        <v>0.46652560221518002</v>
      </c>
      <c r="F49" s="52">
        <f t="shared" si="8"/>
        <v>0.48524058284767718</v>
      </c>
      <c r="G49" s="52">
        <f t="shared" si="8"/>
        <v>0.48612255317000408</v>
      </c>
      <c r="H49" s="52">
        <f t="shared" si="8"/>
        <v>0.47604027167524837</v>
      </c>
      <c r="I49" s="52">
        <f t="shared" si="8"/>
        <v>0.50111909805390098</v>
      </c>
      <c r="J49" s="52">
        <f t="shared" si="8"/>
        <v>0.51221222769591501</v>
      </c>
      <c r="K49" s="52">
        <f t="shared" si="8"/>
        <v>0.52243373512619096</v>
      </c>
      <c r="L49" s="52">
        <f t="shared" si="8"/>
        <v>0.49566655738490745</v>
      </c>
      <c r="M49" s="52">
        <f t="shared" si="8"/>
        <v>0.46856194813839319</v>
      </c>
      <c r="N49" s="52">
        <f t="shared" si="8"/>
        <v>0.48079423980898128</v>
      </c>
      <c r="O49" s="52">
        <f t="shared" si="8"/>
        <v>0.48553025552548906</v>
      </c>
      <c r="P49" s="52">
        <f t="shared" si="8"/>
        <v>0.48135498444794822</v>
      </c>
      <c r="Q49" s="52">
        <f t="shared" si="8"/>
        <v>0.4832422381023318</v>
      </c>
    </row>
    <row r="50" spans="1:17" ht="11.45" customHeight="1" x14ac:dyDescent="0.25">
      <c r="A50" s="128" t="s">
        <v>18</v>
      </c>
      <c r="B50" s="127">
        <f t="shared" ref="B50:Q50" si="9">IF(B12=0,0,B12/B$7)</f>
        <v>7.850878588534474E-2</v>
      </c>
      <c r="C50" s="127">
        <f t="shared" si="9"/>
        <v>8.2832133095031818E-2</v>
      </c>
      <c r="D50" s="127">
        <f t="shared" si="9"/>
        <v>8.8116241706725523E-2</v>
      </c>
      <c r="E50" s="127">
        <f t="shared" si="9"/>
        <v>8.7618886661752701E-2</v>
      </c>
      <c r="F50" s="127">
        <f t="shared" si="9"/>
        <v>8.9413998088486657E-2</v>
      </c>
      <c r="G50" s="127">
        <f t="shared" si="9"/>
        <v>9.0118919335423958E-2</v>
      </c>
      <c r="H50" s="127">
        <f t="shared" si="9"/>
        <v>9.4494387304457528E-2</v>
      </c>
      <c r="I50" s="127">
        <f t="shared" si="9"/>
        <v>9.6616258451227788E-2</v>
      </c>
      <c r="J50" s="127">
        <f t="shared" si="9"/>
        <v>0.10158748579530601</v>
      </c>
      <c r="K50" s="127">
        <f t="shared" si="9"/>
        <v>9.9794411125676524E-2</v>
      </c>
      <c r="L50" s="127">
        <f t="shared" si="9"/>
        <v>0.12216345523660629</v>
      </c>
      <c r="M50" s="127">
        <f t="shared" si="9"/>
        <v>0.12850105227316727</v>
      </c>
      <c r="N50" s="127">
        <f t="shared" si="9"/>
        <v>0.12537199964463547</v>
      </c>
      <c r="O50" s="127">
        <f t="shared" si="9"/>
        <v>0.12797317140613956</v>
      </c>
      <c r="P50" s="127">
        <f t="shared" si="9"/>
        <v>0.12085179217509587</v>
      </c>
      <c r="Q50" s="127">
        <f t="shared" si="9"/>
        <v>0.1202634616998737</v>
      </c>
    </row>
    <row r="51" spans="1:17" ht="11.45" customHeight="1" x14ac:dyDescent="0.25">
      <c r="A51" s="95" t="s">
        <v>126</v>
      </c>
      <c r="B51" s="48">
        <f t="shared" ref="B51:Q51" si="10">IF(B13=0,0,B13/B$7)</f>
        <v>1.8432958969455463E-2</v>
      </c>
      <c r="C51" s="48">
        <f t="shared" si="10"/>
        <v>1.8994838388951323E-2</v>
      </c>
      <c r="D51" s="48">
        <f t="shared" si="10"/>
        <v>1.8888224859287473E-2</v>
      </c>
      <c r="E51" s="48">
        <f t="shared" si="10"/>
        <v>1.7447827018549952E-2</v>
      </c>
      <c r="F51" s="48">
        <f t="shared" si="10"/>
        <v>1.6953782070271605E-2</v>
      </c>
      <c r="G51" s="48">
        <f t="shared" si="10"/>
        <v>1.6287984103597879E-2</v>
      </c>
      <c r="H51" s="48">
        <f t="shared" si="10"/>
        <v>1.7084119960013383E-2</v>
      </c>
      <c r="I51" s="48">
        <f t="shared" si="10"/>
        <v>1.7077761362616923E-2</v>
      </c>
      <c r="J51" s="48">
        <f t="shared" si="10"/>
        <v>2.0179629286505258E-2</v>
      </c>
      <c r="K51" s="48">
        <f t="shared" si="10"/>
        <v>1.9822582964473073E-2</v>
      </c>
      <c r="L51" s="48">
        <f t="shared" si="10"/>
        <v>2.2382627233817419E-2</v>
      </c>
      <c r="M51" s="48">
        <f t="shared" si="10"/>
        <v>2.1642483883877382E-2</v>
      </c>
      <c r="N51" s="48">
        <f t="shared" si="10"/>
        <v>2.1334829470348933E-2</v>
      </c>
      <c r="O51" s="48">
        <f t="shared" si="10"/>
        <v>2.0986955687116539E-2</v>
      </c>
      <c r="P51" s="48">
        <f t="shared" si="10"/>
        <v>1.958587407836301E-2</v>
      </c>
      <c r="Q51" s="48">
        <f t="shared" si="10"/>
        <v>1.9811193368586034E-2</v>
      </c>
    </row>
    <row r="52" spans="1:17" ht="11.45" customHeight="1" x14ac:dyDescent="0.25">
      <c r="A52" s="93" t="s">
        <v>125</v>
      </c>
      <c r="B52" s="46">
        <f t="shared" ref="B52:Q52" si="11">IF(B14=0,0,B14/B$7)</f>
        <v>6.0075826915889273E-2</v>
      </c>
      <c r="C52" s="46">
        <f t="shared" si="11"/>
        <v>6.3837294706080489E-2</v>
      </c>
      <c r="D52" s="46">
        <f t="shared" si="11"/>
        <v>6.9228016847438054E-2</v>
      </c>
      <c r="E52" s="46">
        <f t="shared" si="11"/>
        <v>7.0171059643202749E-2</v>
      </c>
      <c r="F52" s="46">
        <f t="shared" si="11"/>
        <v>7.2460216018215062E-2</v>
      </c>
      <c r="G52" s="46">
        <f t="shared" si="11"/>
        <v>7.3830935231826073E-2</v>
      </c>
      <c r="H52" s="46">
        <f t="shared" si="11"/>
        <v>7.7410267344444145E-2</v>
      </c>
      <c r="I52" s="46">
        <f t="shared" si="11"/>
        <v>7.9538497088610868E-2</v>
      </c>
      <c r="J52" s="46">
        <f t="shared" si="11"/>
        <v>8.1407856508800752E-2</v>
      </c>
      <c r="K52" s="46">
        <f t="shared" si="11"/>
        <v>7.9971828161203462E-2</v>
      </c>
      <c r="L52" s="46">
        <f t="shared" si="11"/>
        <v>9.9780828002788868E-2</v>
      </c>
      <c r="M52" s="46">
        <f t="shared" si="11"/>
        <v>0.10685856838928991</v>
      </c>
      <c r="N52" s="46">
        <f t="shared" si="11"/>
        <v>0.10403717017428653</v>
      </c>
      <c r="O52" s="46">
        <f t="shared" si="11"/>
        <v>0.10698621571902302</v>
      </c>
      <c r="P52" s="46">
        <f t="shared" si="11"/>
        <v>0.10126591809673284</v>
      </c>
      <c r="Q52" s="46">
        <f t="shared" si="11"/>
        <v>0.10045226833128768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355.78460302631004</v>
      </c>
      <c r="C54" s="68">
        <f>IF(TrAvia_act!C39=0,"",(SUMPRODUCT(C56:C58,TrAvia_act!C14:C16)+SUMPRODUCT(C60:C61,TrAvia_act!C18:C19))/TrAvia_act!C12)</f>
        <v>330.10555399216821</v>
      </c>
      <c r="D54" s="68">
        <f>IF(TrAvia_act!D39=0,"",(SUMPRODUCT(D56:D58,TrAvia_act!D14:D16)+SUMPRODUCT(D60:D61,TrAvia_act!D18:D19))/TrAvia_act!D12)</f>
        <v>329.9837889571935</v>
      </c>
      <c r="E54" s="68">
        <f>IF(TrAvia_act!E39=0,"",(SUMPRODUCT(E56:E58,TrAvia_act!E14:E16)+SUMPRODUCT(E60:E61,TrAvia_act!E18:E19))/TrAvia_act!E12)</f>
        <v>325.16390726377307</v>
      </c>
      <c r="F54" s="68">
        <f>IF(TrAvia_act!F39=0,"",(SUMPRODUCT(F56:F58,TrAvia_act!F14:F16)+SUMPRODUCT(F60:F61,TrAvia_act!F18:F19))/TrAvia_act!F12)</f>
        <v>324.44342015004617</v>
      </c>
      <c r="G54" s="68">
        <f>IF(TrAvia_act!G39=0,"",(SUMPRODUCT(G56:G58,TrAvia_act!G14:G16)+SUMPRODUCT(G60:G61,TrAvia_act!G18:G19))/TrAvia_act!G12)</f>
        <v>320.4896024509905</v>
      </c>
      <c r="H54" s="68">
        <f>IF(TrAvia_act!H39=0,"",(SUMPRODUCT(H56:H58,TrAvia_act!H14:H16)+SUMPRODUCT(H60:H61,TrAvia_act!H18:H19))/TrAvia_act!H12)</f>
        <v>318.7665448451948</v>
      </c>
      <c r="I54" s="68">
        <f>IF(TrAvia_act!I39=0,"",(SUMPRODUCT(I56:I58,TrAvia_act!I14:I16)+SUMPRODUCT(I60:I61,TrAvia_act!I18:I19))/TrAvia_act!I12)</f>
        <v>314.25209335224827</v>
      </c>
      <c r="J54" s="68">
        <f>IF(TrAvia_act!J39=0,"",(SUMPRODUCT(J56:J58,TrAvia_act!J14:J16)+SUMPRODUCT(J60:J61,TrAvia_act!J18:J19))/TrAvia_act!J12)</f>
        <v>316.81150164267046</v>
      </c>
      <c r="K54" s="68">
        <f>IF(TrAvia_act!K39=0,"",(SUMPRODUCT(K56:K58,TrAvia_act!K14:K16)+SUMPRODUCT(K60:K61,TrAvia_act!K18:K19))/TrAvia_act!K12)</f>
        <v>319.0908969749849</v>
      </c>
      <c r="L54" s="68">
        <f>IF(TrAvia_act!L39=0,"",(SUMPRODUCT(L56:L58,TrAvia_act!L14:L16)+SUMPRODUCT(L60:L61,TrAvia_act!L18:L19))/TrAvia_act!L12)</f>
        <v>326.01241856439992</v>
      </c>
      <c r="M54" s="68">
        <f>IF(TrAvia_act!M39=0,"",(SUMPRODUCT(M56:M58,TrAvia_act!M14:M16)+SUMPRODUCT(M60:M61,TrAvia_act!M18:M19))/TrAvia_act!M12)</f>
        <v>322.82389561043368</v>
      </c>
      <c r="N54" s="68">
        <f>IF(TrAvia_act!N39=0,"",(SUMPRODUCT(N56:N58,TrAvia_act!N14:N16)+SUMPRODUCT(N60:N61,TrAvia_act!N18:N19))/TrAvia_act!N12)</f>
        <v>323.82831105802222</v>
      </c>
      <c r="O54" s="68">
        <f>IF(TrAvia_act!O39=0,"",(SUMPRODUCT(O56:O58,TrAvia_act!O14:O16)+SUMPRODUCT(O60:O61,TrAvia_act!O18:O19))/TrAvia_act!O12)</f>
        <v>325.43869954016361</v>
      </c>
      <c r="P54" s="68">
        <f>IF(TrAvia_act!P39=0,"",(SUMPRODUCT(P56:P58,TrAvia_act!P14:P16)+SUMPRODUCT(P60:P61,TrAvia_act!P18:P19))/TrAvia_act!P12)</f>
        <v>327.4602997530244</v>
      </c>
      <c r="Q54" s="68">
        <f>IF(TrAvia_act!Q39=0,"",(SUMPRODUCT(Q56:Q58,TrAvia_act!Q14:Q16)+SUMPRODUCT(Q60:Q61,TrAvia_act!Q18:Q19))/TrAvia_act!Q12)</f>
        <v>327.36910334503693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354.75144323261969</v>
      </c>
      <c r="C55" s="134">
        <f>IF(TrAvia_act!C40=0,"",SUMPRODUCT(C56:C58,TrAvia_act!C14:C16)/TrAvia_act!C13)</f>
        <v>327.45838961917809</v>
      </c>
      <c r="D55" s="134">
        <f>IF(TrAvia_act!D40=0,"",SUMPRODUCT(D56:D58,TrAvia_act!D14:D16)/TrAvia_act!D13)</f>
        <v>327.5782160935583</v>
      </c>
      <c r="E55" s="134">
        <f>IF(TrAvia_act!E40=0,"",SUMPRODUCT(E56:E58,TrAvia_act!E14:E16)/TrAvia_act!E13)</f>
        <v>322.8868267733024</v>
      </c>
      <c r="F55" s="134">
        <f>IF(TrAvia_act!F40=0,"",SUMPRODUCT(F56:F58,TrAvia_act!F14:F16)/TrAvia_act!F13)</f>
        <v>322.64211533881667</v>
      </c>
      <c r="G55" s="134">
        <f>IF(TrAvia_act!G40=0,"",SUMPRODUCT(G56:G58,TrAvia_act!G14:G16)/TrAvia_act!G13)</f>
        <v>318.81213118906362</v>
      </c>
      <c r="H55" s="134">
        <f>IF(TrAvia_act!H40=0,"",SUMPRODUCT(H56:H58,TrAvia_act!H14:H16)/TrAvia_act!H13)</f>
        <v>317.39504571333578</v>
      </c>
      <c r="I55" s="134">
        <f>IF(TrAvia_act!I40=0,"",SUMPRODUCT(I56:I58,TrAvia_act!I14:I16)/TrAvia_act!I13)</f>
        <v>312.89979695340941</v>
      </c>
      <c r="J55" s="134">
        <f>IF(TrAvia_act!J40=0,"",SUMPRODUCT(J56:J58,TrAvia_act!J14:J16)/TrAvia_act!J13)</f>
        <v>315.6576104190691</v>
      </c>
      <c r="K55" s="134">
        <f>IF(TrAvia_act!K40=0,"",SUMPRODUCT(K56:K58,TrAvia_act!K14:K16)/TrAvia_act!K13)</f>
        <v>318.3804024687559</v>
      </c>
      <c r="L55" s="134">
        <f>IF(TrAvia_act!L40=0,"",SUMPRODUCT(L56:L58,TrAvia_act!L14:L16)/TrAvia_act!L13)</f>
        <v>327.12812345608683</v>
      </c>
      <c r="M55" s="134">
        <f>IF(TrAvia_act!M40=0,"",SUMPRODUCT(M56:M58,TrAvia_act!M14:M16)/TrAvia_act!M13)</f>
        <v>323.92799432372362</v>
      </c>
      <c r="N55" s="134">
        <f>IF(TrAvia_act!N40=0,"",SUMPRODUCT(N56:N58,TrAvia_act!N14:N16)/TrAvia_act!N13)</f>
        <v>325.33455862007963</v>
      </c>
      <c r="O55" s="134">
        <f>IF(TrAvia_act!O40=0,"",SUMPRODUCT(O56:O58,TrAvia_act!O14:O16)/TrAvia_act!O13)</f>
        <v>327.57734944143601</v>
      </c>
      <c r="P55" s="134">
        <f>IF(TrAvia_act!P40=0,"",SUMPRODUCT(P56:P58,TrAvia_act!P14:P16)/TrAvia_act!P13)</f>
        <v>330.11034271630348</v>
      </c>
      <c r="Q55" s="134">
        <f>IF(TrAvia_act!Q40=0,"",SUMPRODUCT(Q56:Q58,TrAvia_act!Q14:Q16)/TrAvia_act!Q13)</f>
        <v>330.41817094757374</v>
      </c>
    </row>
    <row r="56" spans="1:17" ht="11.45" customHeight="1" x14ac:dyDescent="0.25">
      <c r="A56" s="116" t="s">
        <v>23</v>
      </c>
      <c r="B56" s="77">
        <v>718.40111115802165</v>
      </c>
      <c r="C56" s="77">
        <v>702.10336768187278</v>
      </c>
      <c r="D56" s="77">
        <v>700.31063543169159</v>
      </c>
      <c r="E56" s="77">
        <v>701.18616960274858</v>
      </c>
      <c r="F56" s="77">
        <v>696.31328215095755</v>
      </c>
      <c r="G56" s="77">
        <v>685.79874586410403</v>
      </c>
      <c r="H56" s="77">
        <v>682.57309516531325</v>
      </c>
      <c r="I56" s="77">
        <v>685.5270683233872</v>
      </c>
      <c r="J56" s="77">
        <v>688.13159970475192</v>
      </c>
      <c r="K56" s="77">
        <v>685.90326576534608</v>
      </c>
      <c r="L56" s="77">
        <v>700.55219140792792</v>
      </c>
      <c r="M56" s="77">
        <v>679.58569494918436</v>
      </c>
      <c r="N56" s="77">
        <v>687.81922759442989</v>
      </c>
      <c r="O56" s="77">
        <v>692.86019830176031</v>
      </c>
      <c r="P56" s="77">
        <v>725.62455942905422</v>
      </c>
      <c r="Q56" s="77">
        <v>740.16549469817971</v>
      </c>
    </row>
    <row r="57" spans="1:17" ht="11.45" customHeight="1" x14ac:dyDescent="0.25">
      <c r="A57" s="116" t="s">
        <v>127</v>
      </c>
      <c r="B57" s="77">
        <v>343.13138022956809</v>
      </c>
      <c r="C57" s="77">
        <v>342.10954781567978</v>
      </c>
      <c r="D57" s="77">
        <v>348.56758810102929</v>
      </c>
      <c r="E57" s="77">
        <v>344.94505774953495</v>
      </c>
      <c r="F57" s="77">
        <v>345.11410395742297</v>
      </c>
      <c r="G57" s="77">
        <v>341.24146781533693</v>
      </c>
      <c r="H57" s="77">
        <v>332.91934356839829</v>
      </c>
      <c r="I57" s="77">
        <v>350.34226872431822</v>
      </c>
      <c r="J57" s="77">
        <v>349.67348773435901</v>
      </c>
      <c r="K57" s="77">
        <v>351.55386390108271</v>
      </c>
      <c r="L57" s="77">
        <v>360.25683762888417</v>
      </c>
      <c r="M57" s="77">
        <v>362.25750013987226</v>
      </c>
      <c r="N57" s="77">
        <v>365.42746557359106</v>
      </c>
      <c r="O57" s="77">
        <v>366.86706037262849</v>
      </c>
      <c r="P57" s="77">
        <v>367.76479520234369</v>
      </c>
      <c r="Q57" s="77">
        <v>365.57897080692896</v>
      </c>
    </row>
    <row r="58" spans="1:17" ht="11.45" customHeight="1" x14ac:dyDescent="0.25">
      <c r="A58" s="116" t="s">
        <v>125</v>
      </c>
      <c r="B58" s="77">
        <v>303.03237234366668</v>
      </c>
      <c r="C58" s="77">
        <v>258.68514029365411</v>
      </c>
      <c r="D58" s="77">
        <v>256.42336218563082</v>
      </c>
      <c r="E58" s="77">
        <v>252.67916579736399</v>
      </c>
      <c r="F58" s="77">
        <v>259.05222579446081</v>
      </c>
      <c r="G58" s="77">
        <v>258.49059895694302</v>
      </c>
      <c r="H58" s="77">
        <v>260.79564329662884</v>
      </c>
      <c r="I58" s="77">
        <v>250.78680244166191</v>
      </c>
      <c r="J58" s="77">
        <v>256.02884738625795</v>
      </c>
      <c r="K58" s="77">
        <v>260.40155313237187</v>
      </c>
      <c r="L58" s="77">
        <v>263.8843381165205</v>
      </c>
      <c r="M58" s="77">
        <v>255.96775688347608</v>
      </c>
      <c r="N58" s="77">
        <v>260.04776686742849</v>
      </c>
      <c r="O58" s="77">
        <v>265.15905151924585</v>
      </c>
      <c r="P58" s="77">
        <v>266.3834925358845</v>
      </c>
      <c r="Q58" s="77">
        <v>267.83437994394535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369.24762741513086</v>
      </c>
      <c r="C59" s="133">
        <f>IF(TrAvia_act!C44=0,"",SUMPRODUCT(C60:C61,TrAvia_act!C18:C19)/TrAvia_act!C17)</f>
        <v>365.67128615229063</v>
      </c>
      <c r="D59" s="133">
        <f>IF(TrAvia_act!D44=0,"",SUMPRODUCT(D60:D61,TrAvia_act!D18:D19)/TrAvia_act!D17)</f>
        <v>360.07036892394251</v>
      </c>
      <c r="E59" s="133">
        <f>IF(TrAvia_act!E44=0,"",SUMPRODUCT(E60:E61,TrAvia_act!E18:E19)/TrAvia_act!E17)</f>
        <v>353.58977688789685</v>
      </c>
      <c r="F59" s="133">
        <f>IF(TrAvia_act!F44=0,"",SUMPRODUCT(F60:F61,TrAvia_act!F18:F19)/TrAvia_act!F17)</f>
        <v>345.78743279756202</v>
      </c>
      <c r="G59" s="133">
        <f>IF(TrAvia_act!G44=0,"",SUMPRODUCT(G60:G61,TrAvia_act!G18:G19)/TrAvia_act!G17)</f>
        <v>339.96369095037682</v>
      </c>
      <c r="H59" s="133">
        <f>IF(TrAvia_act!H44=0,"",SUMPRODUCT(H60:H61,TrAvia_act!H18:H19)/TrAvia_act!H17)</f>
        <v>333.57437246491827</v>
      </c>
      <c r="I59" s="133">
        <f>IF(TrAvia_act!I44=0,"",SUMPRODUCT(I60:I61,TrAvia_act!I18:I19)/TrAvia_act!I17)</f>
        <v>328.58312146995604</v>
      </c>
      <c r="J59" s="133">
        <f>IF(TrAvia_act!J44=0,"",SUMPRODUCT(J60:J61,TrAvia_act!J18:J19)/TrAvia_act!J17)</f>
        <v>328.28525119677391</v>
      </c>
      <c r="K59" s="133">
        <f>IF(TrAvia_act!K44=0,"",SUMPRODUCT(K60:K61,TrAvia_act!K18:K19)/TrAvia_act!K17)</f>
        <v>326.18653174794804</v>
      </c>
      <c r="L59" s="133">
        <f>IF(TrAvia_act!L44=0,"",SUMPRODUCT(L60:L61,TrAvia_act!L18:L19)/TrAvia_act!L17)</f>
        <v>317.50065695906022</v>
      </c>
      <c r="M59" s="133">
        <f>IF(TrAvia_act!M44=0,"",SUMPRODUCT(M60:M61,TrAvia_act!M18:M19)/TrAvia_act!M17)</f>
        <v>314.81807418353532</v>
      </c>
      <c r="N59" s="133">
        <f>IF(TrAvia_act!N44=0,"",SUMPRODUCT(N60:N61,TrAvia_act!N18:N19)/TrAvia_act!N17)</f>
        <v>312.77318223550702</v>
      </c>
      <c r="O59" s="133">
        <f>IF(TrAvia_act!O44=0,"",SUMPRODUCT(O60:O61,TrAvia_act!O18:O19)/TrAvia_act!O17)</f>
        <v>310.39144128870782</v>
      </c>
      <c r="P59" s="133">
        <f>IF(TrAvia_act!P44=0,"",SUMPRODUCT(P60:P61,TrAvia_act!P18:P19)/TrAvia_act!P17)</f>
        <v>308.06202481961094</v>
      </c>
      <c r="Q59" s="133">
        <f>IF(TrAvia_act!Q44=0,"",SUMPRODUCT(Q60:Q61,TrAvia_act!Q18:Q19)/TrAvia_act!Q17)</f>
        <v>305.21870002636587</v>
      </c>
    </row>
    <row r="60" spans="1:17" ht="11.45" customHeight="1" x14ac:dyDescent="0.25">
      <c r="A60" s="95" t="s">
        <v>126</v>
      </c>
      <c r="B60" s="75">
        <v>621.7042444790095</v>
      </c>
      <c r="C60" s="75">
        <v>612.3560203581593</v>
      </c>
      <c r="D60" s="75">
        <v>606.14847533977968</v>
      </c>
      <c r="E60" s="75">
        <v>612.49421642175821</v>
      </c>
      <c r="F60" s="75">
        <v>605.05808541856561</v>
      </c>
      <c r="G60" s="75">
        <v>584.89962861843628</v>
      </c>
      <c r="H60" s="75">
        <v>565.82646721620881</v>
      </c>
      <c r="I60" s="75">
        <v>568.51947920060763</v>
      </c>
      <c r="J60" s="75">
        <v>555.88874589850525</v>
      </c>
      <c r="K60" s="75">
        <v>549.07614461215553</v>
      </c>
      <c r="L60" s="75">
        <v>514.42326608293695</v>
      </c>
      <c r="M60" s="75">
        <v>523.38740279850811</v>
      </c>
      <c r="N60" s="75">
        <v>516.15096126959236</v>
      </c>
      <c r="O60" s="75">
        <v>513.12108384150156</v>
      </c>
      <c r="P60" s="75">
        <v>508.84478295881223</v>
      </c>
      <c r="Q60" s="75">
        <v>508.03562417909421</v>
      </c>
    </row>
    <row r="61" spans="1:17" ht="11.45" customHeight="1" x14ac:dyDescent="0.25">
      <c r="A61" s="93" t="s">
        <v>125</v>
      </c>
      <c r="B61" s="74">
        <v>328.33851519479805</v>
      </c>
      <c r="C61" s="74">
        <v>326.53101342967796</v>
      </c>
      <c r="D61" s="74">
        <v>324.16426002624291</v>
      </c>
      <c r="E61" s="74">
        <v>319.96052415781094</v>
      </c>
      <c r="F61" s="74">
        <v>314.27822030105449</v>
      </c>
      <c r="G61" s="74">
        <v>311.21241967639213</v>
      </c>
      <c r="H61" s="74">
        <v>305.86654914370098</v>
      </c>
      <c r="I61" s="74">
        <v>301.28217460065525</v>
      </c>
      <c r="J61" s="74">
        <v>298.03650549512616</v>
      </c>
      <c r="K61" s="74">
        <v>296.3664074074876</v>
      </c>
      <c r="L61" s="74">
        <v>292.39301478906134</v>
      </c>
      <c r="M61" s="74">
        <v>291.30683079828128</v>
      </c>
      <c r="N61" s="74">
        <v>289.38963581821611</v>
      </c>
      <c r="O61" s="74">
        <v>288.06547689830074</v>
      </c>
      <c r="P61" s="74">
        <v>286.21869981085354</v>
      </c>
      <c r="Q61" s="74">
        <v>282.94164448559928</v>
      </c>
    </row>
    <row r="63" spans="1:17" ht="11.45" customHeight="1" x14ac:dyDescent="0.25">
      <c r="A63" s="27" t="s">
        <v>141</v>
      </c>
      <c r="B63" s="26">
        <f t="shared" ref="B63:Q63" si="12">IF(B7=0,"",B18/B54)</f>
        <v>1.2875499961101364</v>
      </c>
      <c r="C63" s="26">
        <f t="shared" si="12"/>
        <v>1.3376010622645473</v>
      </c>
      <c r="D63" s="26">
        <f t="shared" si="12"/>
        <v>1.3563389906607342</v>
      </c>
      <c r="E63" s="26">
        <f t="shared" si="12"/>
        <v>1.35887343678971</v>
      </c>
      <c r="F63" s="26">
        <f t="shared" si="12"/>
        <v>1.3729432635075487</v>
      </c>
      <c r="G63" s="26">
        <f t="shared" si="12"/>
        <v>1.3896731552198656</v>
      </c>
      <c r="H63" s="26">
        <f t="shared" si="12"/>
        <v>1.3983101670725302</v>
      </c>
      <c r="I63" s="26">
        <f t="shared" si="12"/>
        <v>1.4093861452619458</v>
      </c>
      <c r="J63" s="26">
        <f t="shared" si="12"/>
        <v>1.4138360351673482</v>
      </c>
      <c r="K63" s="26">
        <f t="shared" si="12"/>
        <v>1.4258637211024072</v>
      </c>
      <c r="L63" s="26">
        <f t="shared" si="12"/>
        <v>1.4091185848949737</v>
      </c>
      <c r="M63" s="26">
        <f t="shared" si="12"/>
        <v>1.3773717858064827</v>
      </c>
      <c r="N63" s="26">
        <f t="shared" si="12"/>
        <v>1.4546129104801755</v>
      </c>
      <c r="O63" s="26">
        <f t="shared" si="12"/>
        <v>1.4775080717262128</v>
      </c>
      <c r="P63" s="26">
        <f t="shared" si="12"/>
        <v>1.4285513804529388</v>
      </c>
      <c r="Q63" s="26">
        <f t="shared" si="12"/>
        <v>1.4013894582495263</v>
      </c>
    </row>
    <row r="64" spans="1:17" ht="11.45" customHeight="1" x14ac:dyDescent="0.25">
      <c r="A64" s="130" t="s">
        <v>39</v>
      </c>
      <c r="B64" s="137">
        <f t="shared" ref="B64:Q64" si="13">IF(B8=0,"",B19/B55)</f>
        <v>1.2812366260284487</v>
      </c>
      <c r="C64" s="137">
        <f t="shared" si="13"/>
        <v>1.328771639556505</v>
      </c>
      <c r="D64" s="137">
        <f t="shared" si="13"/>
        <v>1.3455225567824201</v>
      </c>
      <c r="E64" s="137">
        <f t="shared" si="13"/>
        <v>1.3485704823245808</v>
      </c>
      <c r="F64" s="137">
        <f t="shared" si="13"/>
        <v>1.3632595450524663</v>
      </c>
      <c r="G64" s="137">
        <f t="shared" si="13"/>
        <v>1.3805802881033356</v>
      </c>
      <c r="H64" s="137">
        <f t="shared" si="13"/>
        <v>1.3894289689406367</v>
      </c>
      <c r="I64" s="137">
        <f t="shared" si="13"/>
        <v>1.399380915983832</v>
      </c>
      <c r="J64" s="137">
        <f t="shared" si="13"/>
        <v>1.4030604011584979</v>
      </c>
      <c r="K64" s="137">
        <f t="shared" si="13"/>
        <v>1.4152471781487559</v>
      </c>
      <c r="L64" s="137">
        <f t="shared" si="13"/>
        <v>1.3943442991260515</v>
      </c>
      <c r="M64" s="137">
        <f t="shared" si="13"/>
        <v>1.3612688691689558</v>
      </c>
      <c r="N64" s="137">
        <f t="shared" si="13"/>
        <v>1.4388941666441388</v>
      </c>
      <c r="O64" s="137">
        <f t="shared" si="13"/>
        <v>1.4619420289803908</v>
      </c>
      <c r="P64" s="137">
        <f t="shared" si="13"/>
        <v>1.4160214611754058</v>
      </c>
      <c r="Q64" s="137">
        <f t="shared" si="13"/>
        <v>1.3896167060145117</v>
      </c>
    </row>
    <row r="65" spans="1:17" ht="11.45" customHeight="1" x14ac:dyDescent="0.25">
      <c r="A65" s="116" t="s">
        <v>23</v>
      </c>
      <c r="B65" s="108">
        <f t="shared" ref="B65:Q65" si="14">IF(B9=0,"",B20/B56)</f>
        <v>0.9119141947552275</v>
      </c>
      <c r="C65" s="108">
        <f t="shared" si="14"/>
        <v>0.86929508046663928</v>
      </c>
      <c r="D65" s="108">
        <f t="shared" si="14"/>
        <v>0.8359132573543353</v>
      </c>
      <c r="E65" s="108">
        <f t="shared" si="14"/>
        <v>0.84148761976970832</v>
      </c>
      <c r="F65" s="108">
        <f t="shared" si="14"/>
        <v>0.84969484761233949</v>
      </c>
      <c r="G65" s="108">
        <f t="shared" si="14"/>
        <v>0.87342774930730593</v>
      </c>
      <c r="H65" s="108">
        <f t="shared" si="14"/>
        <v>0.89803727231554131</v>
      </c>
      <c r="I65" s="108">
        <f t="shared" si="14"/>
        <v>0.86717614213522576</v>
      </c>
      <c r="J65" s="108">
        <f t="shared" si="14"/>
        <v>0.859301186746671</v>
      </c>
      <c r="K65" s="108">
        <f t="shared" si="14"/>
        <v>0.86558638603495219</v>
      </c>
      <c r="L65" s="108">
        <f t="shared" si="14"/>
        <v>0.79639080500784076</v>
      </c>
      <c r="M65" s="108">
        <f t="shared" si="14"/>
        <v>0.74568717632847059</v>
      </c>
      <c r="N65" s="108">
        <f t="shared" si="14"/>
        <v>0.78265465734299122</v>
      </c>
      <c r="O65" s="108">
        <f t="shared" si="14"/>
        <v>0.7816451558708819</v>
      </c>
      <c r="P65" s="108">
        <f t="shared" si="14"/>
        <v>0.83671201226492176</v>
      </c>
      <c r="Q65" s="108">
        <f t="shared" si="14"/>
        <v>0.83419908328286763</v>
      </c>
    </row>
    <row r="66" spans="1:17" ht="11.45" customHeight="1" x14ac:dyDescent="0.25">
      <c r="A66" s="116" t="s">
        <v>127</v>
      </c>
      <c r="B66" s="108">
        <f t="shared" ref="B66:Q66" si="15">IF(B10=0,"",B21/B57)</f>
        <v>1.3665892516487623</v>
      </c>
      <c r="C66" s="108">
        <f t="shared" si="15"/>
        <v>1.443831364211527</v>
      </c>
      <c r="D66" s="108">
        <f t="shared" si="15"/>
        <v>1.4794129115450159</v>
      </c>
      <c r="E66" s="108">
        <f t="shared" si="15"/>
        <v>1.476322020675515</v>
      </c>
      <c r="F66" s="108">
        <f t="shared" si="15"/>
        <v>1.4800071158153651</v>
      </c>
      <c r="G66" s="108">
        <f t="shared" si="15"/>
        <v>1.4886663175022334</v>
      </c>
      <c r="H66" s="108">
        <f t="shared" si="15"/>
        <v>1.4895479740210877</v>
      </c>
      <c r="I66" s="108">
        <f t="shared" si="15"/>
        <v>1.510356186169463</v>
      </c>
      <c r="J66" s="108">
        <f t="shared" si="15"/>
        <v>1.5168623630884601</v>
      </c>
      <c r="K66" s="108">
        <f t="shared" si="15"/>
        <v>1.5293526644656377</v>
      </c>
      <c r="L66" s="108">
        <f t="shared" si="15"/>
        <v>1.5252500388709616</v>
      </c>
      <c r="M66" s="108">
        <f t="shared" si="15"/>
        <v>1.49751281934617</v>
      </c>
      <c r="N66" s="108">
        <f t="shared" si="15"/>
        <v>1.5746142176858353</v>
      </c>
      <c r="O66" s="108">
        <f t="shared" si="15"/>
        <v>1.5930926850327509</v>
      </c>
      <c r="P66" s="108">
        <f t="shared" si="15"/>
        <v>1.5268346135334001</v>
      </c>
      <c r="Q66" s="108">
        <f t="shared" si="15"/>
        <v>1.4939754693089129</v>
      </c>
    </row>
    <row r="67" spans="1:17" ht="11.45" customHeight="1" x14ac:dyDescent="0.25">
      <c r="A67" s="116" t="s">
        <v>125</v>
      </c>
      <c r="B67" s="108">
        <f t="shared" ref="B67:Q67" si="16">IF(B11=0,"",B22/B58)</f>
        <v>1.3665892516487623</v>
      </c>
      <c r="C67" s="108">
        <f t="shared" si="16"/>
        <v>1.4438313642115272</v>
      </c>
      <c r="D67" s="108">
        <f t="shared" si="16"/>
        <v>1.4794129115450163</v>
      </c>
      <c r="E67" s="108">
        <f t="shared" si="16"/>
        <v>1.476322020675515</v>
      </c>
      <c r="F67" s="108">
        <f t="shared" si="16"/>
        <v>1.4800071158153654</v>
      </c>
      <c r="G67" s="108">
        <f t="shared" si="16"/>
        <v>1.4886663175022332</v>
      </c>
      <c r="H67" s="108">
        <f t="shared" si="16"/>
        <v>1.489547974021088</v>
      </c>
      <c r="I67" s="108">
        <f t="shared" si="16"/>
        <v>1.510356186169463</v>
      </c>
      <c r="J67" s="108">
        <f t="shared" si="16"/>
        <v>1.5168623630884599</v>
      </c>
      <c r="K67" s="108">
        <f t="shared" si="16"/>
        <v>1.5293526644656379</v>
      </c>
      <c r="L67" s="108">
        <f t="shared" si="16"/>
        <v>1.5252500388709611</v>
      </c>
      <c r="M67" s="108">
        <f t="shared" si="16"/>
        <v>1.4975128193461698</v>
      </c>
      <c r="N67" s="108">
        <f t="shared" si="16"/>
        <v>1.5746142176858358</v>
      </c>
      <c r="O67" s="108">
        <f t="shared" si="16"/>
        <v>1.5930926850327511</v>
      </c>
      <c r="P67" s="108">
        <f t="shared" si="16"/>
        <v>1.5268346135334003</v>
      </c>
      <c r="Q67" s="108">
        <f t="shared" si="16"/>
        <v>1.4939754693089127</v>
      </c>
    </row>
    <row r="68" spans="1:17" ht="11.45" customHeight="1" x14ac:dyDescent="0.25">
      <c r="A68" s="128" t="s">
        <v>18</v>
      </c>
      <c r="B68" s="136">
        <f t="shared" ref="B68:Q68" si="17">IF(B12=0,"",B23/B59)</f>
        <v>1.3665892516487623</v>
      </c>
      <c r="C68" s="136">
        <f t="shared" si="17"/>
        <v>1.443831364211527</v>
      </c>
      <c r="D68" s="136">
        <f t="shared" si="17"/>
        <v>1.4794129115450163</v>
      </c>
      <c r="E68" s="136">
        <f t="shared" si="17"/>
        <v>1.476322020675515</v>
      </c>
      <c r="F68" s="136">
        <f t="shared" si="17"/>
        <v>1.4800071158153645</v>
      </c>
      <c r="G68" s="136">
        <f t="shared" si="17"/>
        <v>1.4886663175022328</v>
      </c>
      <c r="H68" s="136">
        <f t="shared" si="17"/>
        <v>1.489547974021088</v>
      </c>
      <c r="I68" s="136">
        <f t="shared" si="17"/>
        <v>1.510356186169463</v>
      </c>
      <c r="J68" s="136">
        <f t="shared" si="17"/>
        <v>1.5168623630884601</v>
      </c>
      <c r="K68" s="136">
        <f t="shared" si="17"/>
        <v>1.5293526644656379</v>
      </c>
      <c r="L68" s="136">
        <f t="shared" si="17"/>
        <v>1.5252500388709611</v>
      </c>
      <c r="M68" s="136">
        <f t="shared" si="17"/>
        <v>1.4975128193461698</v>
      </c>
      <c r="N68" s="136">
        <f t="shared" si="17"/>
        <v>1.5746142176858355</v>
      </c>
      <c r="O68" s="136">
        <f t="shared" si="17"/>
        <v>1.5930926850327509</v>
      </c>
      <c r="P68" s="136">
        <f t="shared" si="17"/>
        <v>1.5268346135334001</v>
      </c>
      <c r="Q68" s="136">
        <f t="shared" si="17"/>
        <v>1.4939754693089127</v>
      </c>
    </row>
    <row r="69" spans="1:17" ht="11.45" customHeight="1" x14ac:dyDescent="0.25">
      <c r="A69" s="95" t="s">
        <v>126</v>
      </c>
      <c r="B69" s="106">
        <f t="shared" ref="B69:Q69" si="18">IF(B13=0,"",B24/B60)</f>
        <v>1.3665892516487621</v>
      </c>
      <c r="C69" s="106">
        <f t="shared" si="18"/>
        <v>1.4438313642115268</v>
      </c>
      <c r="D69" s="106">
        <f t="shared" si="18"/>
        <v>1.4794129115450159</v>
      </c>
      <c r="E69" s="106">
        <f t="shared" si="18"/>
        <v>1.476322020675515</v>
      </c>
      <c r="F69" s="106">
        <f t="shared" si="18"/>
        <v>1.4800071158153647</v>
      </c>
      <c r="G69" s="106">
        <f t="shared" si="18"/>
        <v>1.4886663175022334</v>
      </c>
      <c r="H69" s="106">
        <f t="shared" si="18"/>
        <v>1.489547974021088</v>
      </c>
      <c r="I69" s="106">
        <f t="shared" si="18"/>
        <v>1.510356186169463</v>
      </c>
      <c r="J69" s="106">
        <f t="shared" si="18"/>
        <v>1.5168623630884601</v>
      </c>
      <c r="K69" s="106">
        <f t="shared" si="18"/>
        <v>1.5293526644656379</v>
      </c>
      <c r="L69" s="106">
        <f t="shared" si="18"/>
        <v>1.5252500388709616</v>
      </c>
      <c r="M69" s="106">
        <f t="shared" si="18"/>
        <v>1.4975128193461702</v>
      </c>
      <c r="N69" s="106">
        <f t="shared" si="18"/>
        <v>1.5746142176858355</v>
      </c>
      <c r="O69" s="106">
        <f t="shared" si="18"/>
        <v>1.5930926850327507</v>
      </c>
      <c r="P69" s="106">
        <f t="shared" si="18"/>
        <v>1.5268346135334001</v>
      </c>
      <c r="Q69" s="106">
        <f t="shared" si="18"/>
        <v>1.4939754693089125</v>
      </c>
    </row>
    <row r="70" spans="1:17" ht="11.45" customHeight="1" x14ac:dyDescent="0.25">
      <c r="A70" s="93" t="s">
        <v>125</v>
      </c>
      <c r="B70" s="105">
        <f t="shared" ref="B70:Q70" si="19">IF(B14=0,"",B25/B61)</f>
        <v>1.3665892516487623</v>
      </c>
      <c r="C70" s="105">
        <f t="shared" si="19"/>
        <v>1.4438313642115268</v>
      </c>
      <c r="D70" s="105">
        <f t="shared" si="19"/>
        <v>1.4794129115450161</v>
      </c>
      <c r="E70" s="105">
        <f t="shared" si="19"/>
        <v>1.476322020675515</v>
      </c>
      <c r="F70" s="105">
        <f t="shared" si="19"/>
        <v>1.4800071158153649</v>
      </c>
      <c r="G70" s="105">
        <f t="shared" si="19"/>
        <v>1.488666317502233</v>
      </c>
      <c r="H70" s="105">
        <f t="shared" si="19"/>
        <v>1.489547974021088</v>
      </c>
      <c r="I70" s="105">
        <f t="shared" si="19"/>
        <v>1.510356186169463</v>
      </c>
      <c r="J70" s="105">
        <f t="shared" si="19"/>
        <v>1.5168623630884603</v>
      </c>
      <c r="K70" s="105">
        <f t="shared" si="19"/>
        <v>1.5293526644656381</v>
      </c>
      <c r="L70" s="105">
        <f t="shared" si="19"/>
        <v>1.5252500388709609</v>
      </c>
      <c r="M70" s="105">
        <f t="shared" si="19"/>
        <v>1.49751281934617</v>
      </c>
      <c r="N70" s="105">
        <f t="shared" si="19"/>
        <v>1.5746142176858353</v>
      </c>
      <c r="O70" s="105">
        <f t="shared" si="19"/>
        <v>1.5930926850327509</v>
      </c>
      <c r="P70" s="105">
        <f t="shared" si="19"/>
        <v>1.5268346135334001</v>
      </c>
      <c r="Q70" s="105">
        <f t="shared" si="19"/>
        <v>1.4939754693089129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1.1864814813333993</v>
      </c>
      <c r="C74" s="108">
        <v>1.1827734680184263</v>
      </c>
      <c r="D74" s="108">
        <v>1.177978733335074</v>
      </c>
      <c r="E74" s="108">
        <v>1.1732074827927421</v>
      </c>
      <c r="F74" s="108">
        <v>1.1818572884859309</v>
      </c>
      <c r="G74" s="108">
        <v>1.1793780589149776</v>
      </c>
      <c r="H74" s="108">
        <v>1.1788149221341013</v>
      </c>
      <c r="I74" s="108">
        <v>1.1789378540733146</v>
      </c>
      <c r="J74" s="108">
        <v>1.1758767597230331</v>
      </c>
      <c r="K74" s="108">
        <v>1.1707920459996468</v>
      </c>
      <c r="L74" s="108">
        <v>1.173177853327851</v>
      </c>
      <c r="M74" s="108">
        <v>1.1748305524801428</v>
      </c>
      <c r="N74" s="108">
        <v>1.1720496408276997</v>
      </c>
      <c r="O74" s="108">
        <v>1.1684642898906794</v>
      </c>
      <c r="P74" s="108">
        <v>1.1686697693157246</v>
      </c>
      <c r="Q74" s="108">
        <v>1.16945521309412</v>
      </c>
    </row>
    <row r="75" spans="1:17" ht="11.45" customHeight="1" x14ac:dyDescent="0.25">
      <c r="A75" s="116" t="s">
        <v>127</v>
      </c>
      <c r="B75" s="108">
        <v>0.98869106549059371</v>
      </c>
      <c r="C75" s="108">
        <v>0.98847306767575605</v>
      </c>
      <c r="D75" s="108">
        <v>0.98790862744316021</v>
      </c>
      <c r="E75" s="108">
        <v>0.97678405565210025</v>
      </c>
      <c r="F75" s="108">
        <v>0.9881816625671932</v>
      </c>
      <c r="G75" s="108">
        <v>0.98135931683005473</v>
      </c>
      <c r="H75" s="108">
        <v>0.96012437995313815</v>
      </c>
      <c r="I75" s="108">
        <v>0.99763640607998816</v>
      </c>
      <c r="J75" s="108">
        <v>1.0065392541510239</v>
      </c>
      <c r="K75" s="108">
        <v>1.0086648772617071</v>
      </c>
      <c r="L75" s="108">
        <v>1.0232881012590409</v>
      </c>
      <c r="M75" s="108">
        <v>1.0242270578786383</v>
      </c>
      <c r="N75" s="108">
        <v>1.0236784385073143</v>
      </c>
      <c r="O75" s="108">
        <v>1.0221786432125928</v>
      </c>
      <c r="P75" s="108">
        <v>1.0236160723259697</v>
      </c>
      <c r="Q75" s="108">
        <v>1.0248312922332043</v>
      </c>
    </row>
    <row r="76" spans="1:17" ht="11.45" customHeight="1" x14ac:dyDescent="0.25">
      <c r="A76" s="116" t="s">
        <v>125</v>
      </c>
      <c r="B76" s="108">
        <v>1.0283391065504528</v>
      </c>
      <c r="C76" s="108">
        <v>1.0399118087713195</v>
      </c>
      <c r="D76" s="108">
        <v>1.0419651035430992</v>
      </c>
      <c r="E76" s="108">
        <v>1.0415220792854085</v>
      </c>
      <c r="F76" s="108">
        <v>1.0590592824355611</v>
      </c>
      <c r="G76" s="108">
        <v>1.0562100042714857</v>
      </c>
      <c r="H76" s="108">
        <v>1.0629196772026515</v>
      </c>
      <c r="I76" s="108">
        <v>1.0475266158790388</v>
      </c>
      <c r="J76" s="108">
        <v>1.0440816400648734</v>
      </c>
      <c r="K76" s="108">
        <v>1.0400609420752644</v>
      </c>
      <c r="L76" s="108">
        <v>1.0179323602425776</v>
      </c>
      <c r="M76" s="108">
        <v>1.0178506626458805</v>
      </c>
      <c r="N76" s="108">
        <v>1.0195269106968179</v>
      </c>
      <c r="O76" s="108">
        <v>1.018532860679193</v>
      </c>
      <c r="P76" s="108">
        <v>1.0147136562292101</v>
      </c>
      <c r="Q76" s="108">
        <v>1.0147519935589215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1.2050122194496875</v>
      </c>
      <c r="C78" s="106">
        <v>1.2175808930767389</v>
      </c>
      <c r="D78" s="106">
        <v>1.2251290199975748</v>
      </c>
      <c r="E78" s="106">
        <v>1.242583796048282</v>
      </c>
      <c r="F78" s="106">
        <v>1.2324155733019091</v>
      </c>
      <c r="G78" s="106">
        <v>1.2149476410414741</v>
      </c>
      <c r="H78" s="106">
        <v>1.1767197959927749</v>
      </c>
      <c r="I78" s="106">
        <v>1.1935597194400853</v>
      </c>
      <c r="J78" s="106">
        <v>1.1755958172905745</v>
      </c>
      <c r="K78" s="106">
        <v>1.1857256294780489</v>
      </c>
      <c r="L78" s="106">
        <v>1.1178774299454581</v>
      </c>
      <c r="M78" s="106">
        <v>1.1382599228005494</v>
      </c>
      <c r="N78" s="106">
        <v>1.1401810445859433</v>
      </c>
      <c r="O78" s="106">
        <v>1.1460217889830988</v>
      </c>
      <c r="P78" s="106">
        <v>1.1660247244886643</v>
      </c>
      <c r="Q78" s="106">
        <v>1.1753755228536669</v>
      </c>
    </row>
    <row r="79" spans="1:17" ht="11.45" customHeight="1" x14ac:dyDescent="0.25">
      <c r="A79" s="93" t="s">
        <v>125</v>
      </c>
      <c r="B79" s="105">
        <v>0.97213693513619626</v>
      </c>
      <c r="C79" s="105">
        <v>0.97201337276043742</v>
      </c>
      <c r="D79" s="105">
        <v>0.97263447067730646</v>
      </c>
      <c r="E79" s="105">
        <v>0.97156270564771552</v>
      </c>
      <c r="F79" s="105">
        <v>0.97133689044106108</v>
      </c>
      <c r="G79" s="105">
        <v>0.97081546571155997</v>
      </c>
      <c r="H79" s="105">
        <v>0.96819401277961148</v>
      </c>
      <c r="I79" s="105">
        <v>0.96988484722965884</v>
      </c>
      <c r="J79" s="105">
        <v>0.96771229919436419</v>
      </c>
      <c r="K79" s="105">
        <v>0.96651059026872344</v>
      </c>
      <c r="L79" s="105">
        <v>0.96799387893445565</v>
      </c>
      <c r="M79" s="105">
        <v>0.97207814126512704</v>
      </c>
      <c r="N79" s="105">
        <v>0.97059443917215116</v>
      </c>
      <c r="O79" s="105">
        <v>0.97139103029968188</v>
      </c>
      <c r="P79" s="105">
        <v>0.96191494923948562</v>
      </c>
      <c r="Q79" s="105">
        <v>0.9665167987459925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22160.999626362631</v>
      </c>
      <c r="C4" s="100">
        <v>21134.610578647407</v>
      </c>
      <c r="D4" s="100">
        <v>21044.985787800008</v>
      </c>
      <c r="E4" s="100">
        <v>21442.169874399373</v>
      </c>
      <c r="F4" s="100">
        <v>23162.474766054351</v>
      </c>
      <c r="G4" s="100">
        <v>24928.847557151945</v>
      </c>
      <c r="H4" s="100">
        <v>26193.809141118727</v>
      </c>
      <c r="I4" s="100">
        <v>27147.674487674449</v>
      </c>
      <c r="J4" s="100">
        <v>27507.558526394445</v>
      </c>
      <c r="K4" s="100">
        <v>26766.081381127824</v>
      </c>
      <c r="L4" s="100">
        <v>26286.062060087093</v>
      </c>
      <c r="M4" s="100">
        <v>25227.449421767957</v>
      </c>
      <c r="N4" s="100">
        <v>26769.159569456606</v>
      </c>
      <c r="O4" s="100">
        <v>27123.150831716088</v>
      </c>
      <c r="P4" s="100">
        <v>26273.772769692558</v>
      </c>
      <c r="Q4" s="100">
        <v>26310.722069823525</v>
      </c>
    </row>
    <row r="5" spans="1:17" ht="11.45" customHeight="1" x14ac:dyDescent="0.25">
      <c r="A5" s="141" t="s">
        <v>91</v>
      </c>
      <c r="B5" s="140">
        <f t="shared" ref="B5:Q5" si="0">B4</f>
        <v>22160.999626362631</v>
      </c>
      <c r="C5" s="140">
        <f t="shared" si="0"/>
        <v>21134.610578647407</v>
      </c>
      <c r="D5" s="140">
        <f t="shared" si="0"/>
        <v>21044.985787800008</v>
      </c>
      <c r="E5" s="140">
        <f t="shared" si="0"/>
        <v>21442.169874399373</v>
      </c>
      <c r="F5" s="140">
        <f t="shared" si="0"/>
        <v>23162.474766054351</v>
      </c>
      <c r="G5" s="140">
        <f t="shared" si="0"/>
        <v>24928.847557151945</v>
      </c>
      <c r="H5" s="140">
        <f t="shared" si="0"/>
        <v>26193.809141118727</v>
      </c>
      <c r="I5" s="140">
        <f t="shared" si="0"/>
        <v>27147.674487674449</v>
      </c>
      <c r="J5" s="140">
        <f t="shared" si="0"/>
        <v>27507.558526394445</v>
      </c>
      <c r="K5" s="140">
        <f t="shared" si="0"/>
        <v>26766.081381127824</v>
      </c>
      <c r="L5" s="140">
        <f t="shared" si="0"/>
        <v>26286.062060087093</v>
      </c>
      <c r="M5" s="140">
        <f t="shared" si="0"/>
        <v>25227.449421767957</v>
      </c>
      <c r="N5" s="140">
        <f t="shared" si="0"/>
        <v>26769.159569456606</v>
      </c>
      <c r="O5" s="140">
        <f t="shared" si="0"/>
        <v>27123.150831716088</v>
      </c>
      <c r="P5" s="140">
        <f t="shared" si="0"/>
        <v>26273.772769692558</v>
      </c>
      <c r="Q5" s="140">
        <f t="shared" si="0"/>
        <v>26310.722069823525</v>
      </c>
    </row>
    <row r="7" spans="1:17" ht="11.45" customHeight="1" x14ac:dyDescent="0.25">
      <c r="A7" s="27" t="s">
        <v>100</v>
      </c>
      <c r="B7" s="71">
        <f t="shared" ref="B7:Q7" si="1">SUM(B8,B12)</f>
        <v>22160.999626362634</v>
      </c>
      <c r="C7" s="71">
        <f t="shared" si="1"/>
        <v>21134.610578647404</v>
      </c>
      <c r="D7" s="71">
        <f t="shared" si="1"/>
        <v>21044.985787800011</v>
      </c>
      <c r="E7" s="71">
        <f t="shared" si="1"/>
        <v>21442.169874399373</v>
      </c>
      <c r="F7" s="71">
        <f t="shared" si="1"/>
        <v>23162.474766054343</v>
      </c>
      <c r="G7" s="71">
        <f t="shared" si="1"/>
        <v>24928.847557151945</v>
      </c>
      <c r="H7" s="71">
        <f t="shared" si="1"/>
        <v>26193.809141118727</v>
      </c>
      <c r="I7" s="71">
        <f t="shared" si="1"/>
        <v>27147.674487674452</v>
      </c>
      <c r="J7" s="71">
        <f t="shared" si="1"/>
        <v>27507.558526394452</v>
      </c>
      <c r="K7" s="71">
        <f t="shared" si="1"/>
        <v>26766.081381127831</v>
      </c>
      <c r="L7" s="71">
        <f t="shared" si="1"/>
        <v>26286.062060087097</v>
      </c>
      <c r="M7" s="71">
        <f t="shared" si="1"/>
        <v>25227.449421767953</v>
      </c>
      <c r="N7" s="71">
        <f t="shared" si="1"/>
        <v>26769.159569456602</v>
      </c>
      <c r="O7" s="71">
        <f t="shared" si="1"/>
        <v>27123.150831716091</v>
      </c>
      <c r="P7" s="71">
        <f t="shared" si="1"/>
        <v>26273.772769692565</v>
      </c>
      <c r="Q7" s="71">
        <f t="shared" si="1"/>
        <v>26310.722069823525</v>
      </c>
    </row>
    <row r="8" spans="1:17" ht="11.45" customHeight="1" x14ac:dyDescent="0.25">
      <c r="A8" s="130" t="s">
        <v>39</v>
      </c>
      <c r="B8" s="139">
        <f t="shared" ref="B8:Q8" si="2">SUM(B9:B11)</f>
        <v>20421.166451691326</v>
      </c>
      <c r="C8" s="139">
        <f t="shared" si="2"/>
        <v>19383.985702285216</v>
      </c>
      <c r="D8" s="139">
        <f t="shared" si="2"/>
        <v>19190.580733407623</v>
      </c>
      <c r="E8" s="139">
        <f t="shared" si="2"/>
        <v>19563.430822392325</v>
      </c>
      <c r="F8" s="139">
        <f t="shared" si="2"/>
        <v>21091.425291597741</v>
      </c>
      <c r="G8" s="139">
        <f t="shared" si="2"/>
        <v>22682.286755023888</v>
      </c>
      <c r="H8" s="139">
        <f t="shared" si="2"/>
        <v>23718.641195158812</v>
      </c>
      <c r="I8" s="139">
        <f t="shared" si="2"/>
        <v>24524.767753023494</v>
      </c>
      <c r="J8" s="139">
        <f t="shared" si="2"/>
        <v>24713.134815330806</v>
      </c>
      <c r="K8" s="139">
        <f t="shared" si="2"/>
        <v>24094.976051556245</v>
      </c>
      <c r="L8" s="139">
        <f t="shared" si="2"/>
        <v>23074.865894262992</v>
      </c>
      <c r="M8" s="139">
        <f t="shared" si="2"/>
        <v>21985.695624902666</v>
      </c>
      <c r="N8" s="139">
        <f t="shared" si="2"/>
        <v>23413.056505427499</v>
      </c>
      <c r="O8" s="139">
        <f t="shared" si="2"/>
        <v>23652.11520125431</v>
      </c>
      <c r="P8" s="139">
        <f t="shared" si="2"/>
        <v>23098.540243273987</v>
      </c>
      <c r="Q8" s="139">
        <f t="shared" si="2"/>
        <v>23146.503553883282</v>
      </c>
    </row>
    <row r="9" spans="1:17" ht="11.45" customHeight="1" x14ac:dyDescent="0.25">
      <c r="A9" s="116" t="s">
        <v>23</v>
      </c>
      <c r="B9" s="70">
        <v>2728.4809862562238</v>
      </c>
      <c r="C9" s="70">
        <v>2539.602944161421</v>
      </c>
      <c r="D9" s="70">
        <v>2480.6147514046243</v>
      </c>
      <c r="E9" s="70">
        <v>2456.545351128701</v>
      </c>
      <c r="F9" s="70">
        <v>2434.9074536853377</v>
      </c>
      <c r="G9" s="70">
        <v>2521.0308734818636</v>
      </c>
      <c r="H9" s="70">
        <v>2594.7871396660398</v>
      </c>
      <c r="I9" s="70">
        <v>2622.2248417088044</v>
      </c>
      <c r="J9" s="70">
        <v>2619.4521401059314</v>
      </c>
      <c r="K9" s="70">
        <v>2533.3544630338329</v>
      </c>
      <c r="L9" s="70">
        <v>2367.0663218964783</v>
      </c>
      <c r="M9" s="70">
        <v>2182.4940349676153</v>
      </c>
      <c r="N9" s="70">
        <v>2182.4306070538314</v>
      </c>
      <c r="O9" s="70">
        <v>2043.8993234730317</v>
      </c>
      <c r="P9" s="70">
        <v>2191.5720957430149</v>
      </c>
      <c r="Q9" s="70">
        <v>2197.820575413431</v>
      </c>
    </row>
    <row r="10" spans="1:17" ht="11.45" customHeight="1" x14ac:dyDescent="0.25">
      <c r="A10" s="116" t="s">
        <v>127</v>
      </c>
      <c r="B10" s="70">
        <v>6943.185081193139</v>
      </c>
      <c r="C10" s="70">
        <v>7215.8583310608046</v>
      </c>
      <c r="D10" s="70">
        <v>6811.2318471047101</v>
      </c>
      <c r="E10" s="70">
        <v>7103.5642578092675</v>
      </c>
      <c r="F10" s="70">
        <v>7417.1450822375782</v>
      </c>
      <c r="G10" s="70">
        <v>8042.7808594735016</v>
      </c>
      <c r="H10" s="70">
        <v>8654.5460357450102</v>
      </c>
      <c r="I10" s="70">
        <v>8298.3247577903712</v>
      </c>
      <c r="J10" s="70">
        <v>8003.9748439446121</v>
      </c>
      <c r="K10" s="70">
        <v>7578.1177178882017</v>
      </c>
      <c r="L10" s="70">
        <v>7678.6776838371125</v>
      </c>
      <c r="M10" s="70">
        <v>7982.5787423086776</v>
      </c>
      <c r="N10" s="70">
        <v>8360.1681728514632</v>
      </c>
      <c r="O10" s="70">
        <v>8439.1055238017834</v>
      </c>
      <c r="P10" s="70">
        <v>8259.9566645866817</v>
      </c>
      <c r="Q10" s="70">
        <v>8234.2307593599144</v>
      </c>
    </row>
    <row r="11" spans="1:17" ht="11.45" customHeight="1" x14ac:dyDescent="0.25">
      <c r="A11" s="116" t="s">
        <v>125</v>
      </c>
      <c r="B11" s="70">
        <v>10749.500384241963</v>
      </c>
      <c r="C11" s="70">
        <v>9628.5244270629901</v>
      </c>
      <c r="D11" s="70">
        <v>9898.7341348982882</v>
      </c>
      <c r="E11" s="70">
        <v>10003.321213454357</v>
      </c>
      <c r="F11" s="70">
        <v>11239.372755674825</v>
      </c>
      <c r="G11" s="70">
        <v>12118.475022068524</v>
      </c>
      <c r="H11" s="70">
        <v>12469.308019747763</v>
      </c>
      <c r="I11" s="70">
        <v>13604.218153524318</v>
      </c>
      <c r="J11" s="70">
        <v>14089.707831280261</v>
      </c>
      <c r="K11" s="70">
        <v>13983.503870634207</v>
      </c>
      <c r="L11" s="70">
        <v>13029.121888529398</v>
      </c>
      <c r="M11" s="70">
        <v>11820.622847626373</v>
      </c>
      <c r="N11" s="70">
        <v>12870.457725522207</v>
      </c>
      <c r="O11" s="70">
        <v>13169.110353979495</v>
      </c>
      <c r="P11" s="70">
        <v>12647.01148294429</v>
      </c>
      <c r="Q11" s="70">
        <v>12714.452219109937</v>
      </c>
    </row>
    <row r="12" spans="1:17" ht="11.45" customHeight="1" x14ac:dyDescent="0.25">
      <c r="A12" s="128" t="s">
        <v>18</v>
      </c>
      <c r="B12" s="138">
        <f t="shared" ref="B12:Q12" si="3">SUM(B13:B14)</f>
        <v>1739.8331746713084</v>
      </c>
      <c r="C12" s="138">
        <f t="shared" si="3"/>
        <v>1750.6248763621893</v>
      </c>
      <c r="D12" s="138">
        <f t="shared" si="3"/>
        <v>1854.4050543923893</v>
      </c>
      <c r="E12" s="138">
        <f t="shared" si="3"/>
        <v>1878.7390520070467</v>
      </c>
      <c r="F12" s="138">
        <f t="shared" si="3"/>
        <v>2071.049474456604</v>
      </c>
      <c r="G12" s="138">
        <f t="shared" si="3"/>
        <v>2246.5608021280568</v>
      </c>
      <c r="H12" s="138">
        <f t="shared" si="3"/>
        <v>2475.1679459599131</v>
      </c>
      <c r="I12" s="138">
        <f t="shared" si="3"/>
        <v>2622.9067346509573</v>
      </c>
      <c r="J12" s="138">
        <f t="shared" si="3"/>
        <v>2794.4237110636445</v>
      </c>
      <c r="K12" s="138">
        <f t="shared" si="3"/>
        <v>2671.1053295715869</v>
      </c>
      <c r="L12" s="138">
        <f t="shared" si="3"/>
        <v>3211.1961658241044</v>
      </c>
      <c r="M12" s="138">
        <f t="shared" si="3"/>
        <v>3241.7537968652878</v>
      </c>
      <c r="N12" s="138">
        <f t="shared" si="3"/>
        <v>3356.1030640291042</v>
      </c>
      <c r="O12" s="138">
        <f t="shared" si="3"/>
        <v>3471.0356304617799</v>
      </c>
      <c r="P12" s="138">
        <f t="shared" si="3"/>
        <v>3175.2325264185783</v>
      </c>
      <c r="Q12" s="138">
        <f t="shared" si="3"/>
        <v>3164.2185159402438</v>
      </c>
    </row>
    <row r="13" spans="1:17" ht="11.45" customHeight="1" x14ac:dyDescent="0.25">
      <c r="A13" s="95" t="s">
        <v>126</v>
      </c>
      <c r="B13" s="20">
        <v>408.4927968348602</v>
      </c>
      <c r="C13" s="20">
        <v>401.44851235482849</v>
      </c>
      <c r="D13" s="20">
        <v>397.50242372047575</v>
      </c>
      <c r="E13" s="20">
        <v>374.11927087088321</v>
      </c>
      <c r="F13" s="20">
        <v>392.69154939185063</v>
      </c>
      <c r="G13" s="20">
        <v>406.04067273190572</v>
      </c>
      <c r="H13" s="20">
        <v>447.49817757656746</v>
      </c>
      <c r="I13" s="20">
        <v>463.62150645050792</v>
      </c>
      <c r="J13" s="20">
        <v>555.09233363948681</v>
      </c>
      <c r="K13" s="20">
        <v>530.57286881124446</v>
      </c>
      <c r="L13" s="20">
        <v>588.35112853592022</v>
      </c>
      <c r="M13" s="20">
        <v>545.98466754194476</v>
      </c>
      <c r="N13" s="20">
        <v>571.11545447891604</v>
      </c>
      <c r="O13" s="20">
        <v>569.23236460020371</v>
      </c>
      <c r="P13" s="20">
        <v>514.59480503072155</v>
      </c>
      <c r="Q13" s="20">
        <v>521.24680259239813</v>
      </c>
    </row>
    <row r="14" spans="1:17" ht="11.45" customHeight="1" x14ac:dyDescent="0.25">
      <c r="A14" s="93" t="s">
        <v>125</v>
      </c>
      <c r="B14" s="69">
        <v>1331.3403778364482</v>
      </c>
      <c r="C14" s="69">
        <v>1349.1763640073607</v>
      </c>
      <c r="D14" s="69">
        <v>1456.9026306719136</v>
      </c>
      <c r="E14" s="69">
        <v>1504.6197811361635</v>
      </c>
      <c r="F14" s="69">
        <v>1678.3579250647533</v>
      </c>
      <c r="G14" s="69">
        <v>1840.5201293961509</v>
      </c>
      <c r="H14" s="69">
        <v>2027.6697683833456</v>
      </c>
      <c r="I14" s="69">
        <v>2159.2852282004496</v>
      </c>
      <c r="J14" s="69">
        <v>2239.3313774241578</v>
      </c>
      <c r="K14" s="69">
        <v>2140.5324607603425</v>
      </c>
      <c r="L14" s="69">
        <v>2622.8450372881844</v>
      </c>
      <c r="M14" s="69">
        <v>2695.7691293233429</v>
      </c>
      <c r="N14" s="69">
        <v>2784.9876095501882</v>
      </c>
      <c r="O14" s="69">
        <v>2901.8032658615762</v>
      </c>
      <c r="P14" s="69">
        <v>2660.6377213878568</v>
      </c>
      <c r="Q14" s="69">
        <v>2642.9717133478457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3.0100139710946938</v>
      </c>
      <c r="C19" s="100">
        <f>IF(C4=0,0,C4/TrAvia_ene!C4)</f>
        <v>3.0100350276614152</v>
      </c>
      <c r="D19" s="100">
        <f>IF(D4=0,0,D4/TrAvia_ene!D4)</f>
        <v>3.0100816402488748</v>
      </c>
      <c r="E19" s="100">
        <f>IF(E4=0,0,E4/TrAvia_ene!E4)</f>
        <v>3.0101003712135772</v>
      </c>
      <c r="F19" s="100">
        <f>IF(F4=0,0,F4/TrAvia_ene!F4)</f>
        <v>3.0101479264983406</v>
      </c>
      <c r="G19" s="100">
        <f>IF(G4=0,0,G4/TrAvia_ene!G4)</f>
        <v>3.0101495206881861</v>
      </c>
      <c r="H19" s="100">
        <f>IF(H4=0,0,H4/TrAvia_ene!H4)</f>
        <v>3.0101665895166003</v>
      </c>
      <c r="I19" s="100">
        <f>IF(I4=0,0,I4/TrAvia_ene!I4)</f>
        <v>3.0101812449081184</v>
      </c>
      <c r="J19" s="100">
        <f>IF(J4=0,0,J4/TrAvia_ene!J4)</f>
        <v>3.0101733999647</v>
      </c>
      <c r="K19" s="100">
        <f>IF(K4=0,0,K4/TrAvia_ene!K4)</f>
        <v>3.0101696382799616</v>
      </c>
      <c r="L19" s="100">
        <f>IF(L4=0,0,L4/TrAvia_ene!L4)</f>
        <v>3.0101860490964136</v>
      </c>
      <c r="M19" s="100">
        <f>IF(M4=0,0,M4/TrAvia_ene!M4)</f>
        <v>3.0101611586007917</v>
      </c>
      <c r="N19" s="100">
        <f>IF(N4=0,0,N4/TrAvia_ene!N4)</f>
        <v>3.0101790846203937</v>
      </c>
      <c r="O19" s="100">
        <f>IF(O4=0,0,O4/TrAvia_ene!O4)</f>
        <v>3.0101991273612163</v>
      </c>
      <c r="P19" s="100">
        <f>IF(P4=0,0,P4/TrAvia_ene!P4)</f>
        <v>3.0101955691045252</v>
      </c>
      <c r="Q19" s="100">
        <f>IF(Q4=0,0,Q4/TrAvia_ene!Q4)</f>
        <v>3.0101861646941162</v>
      </c>
    </row>
    <row r="20" spans="1:17" ht="11.45" customHeight="1" x14ac:dyDescent="0.25">
      <c r="A20" s="141" t="s">
        <v>91</v>
      </c>
      <c r="B20" s="140">
        <f t="shared" ref="B20:Q20" si="4">B19</f>
        <v>3.0100139710946938</v>
      </c>
      <c r="C20" s="140">
        <f t="shared" si="4"/>
        <v>3.0100350276614152</v>
      </c>
      <c r="D20" s="140">
        <f t="shared" si="4"/>
        <v>3.0100816402488748</v>
      </c>
      <c r="E20" s="140">
        <f t="shared" si="4"/>
        <v>3.0101003712135772</v>
      </c>
      <c r="F20" s="140">
        <f t="shared" si="4"/>
        <v>3.0101479264983406</v>
      </c>
      <c r="G20" s="140">
        <f t="shared" si="4"/>
        <v>3.0101495206881861</v>
      </c>
      <c r="H20" s="140">
        <f t="shared" si="4"/>
        <v>3.0101665895166003</v>
      </c>
      <c r="I20" s="140">
        <f t="shared" si="4"/>
        <v>3.0101812449081184</v>
      </c>
      <c r="J20" s="140">
        <f t="shared" si="4"/>
        <v>3.0101733999647</v>
      </c>
      <c r="K20" s="140">
        <f t="shared" si="4"/>
        <v>3.0101696382799616</v>
      </c>
      <c r="L20" s="140">
        <f t="shared" si="4"/>
        <v>3.0101860490964136</v>
      </c>
      <c r="M20" s="140">
        <f t="shared" si="4"/>
        <v>3.0101611586007917</v>
      </c>
      <c r="N20" s="140">
        <f t="shared" si="4"/>
        <v>3.0101790846203937</v>
      </c>
      <c r="O20" s="140">
        <f t="shared" si="4"/>
        <v>3.0101991273612163</v>
      </c>
      <c r="P20" s="140">
        <f t="shared" si="4"/>
        <v>3.0101955691045252</v>
      </c>
      <c r="Q20" s="140">
        <f t="shared" si="4"/>
        <v>3.0101861646941162</v>
      </c>
    </row>
    <row r="22" spans="1:17" ht="11.45" customHeight="1" x14ac:dyDescent="0.25">
      <c r="A22" s="27" t="s">
        <v>123</v>
      </c>
      <c r="B22" s="68">
        <f>IF(TrAvia_act!B12=0,"",B7/TrAvia_act!B12*100)</f>
        <v>1378.8586973953959</v>
      </c>
      <c r="C22" s="68">
        <f>IF(TrAvia_act!C12=0,"",C7/TrAvia_act!C12*100)</f>
        <v>1329.0795808826208</v>
      </c>
      <c r="D22" s="68">
        <f>IF(TrAvia_act!D12=0,"",D7/TrAvia_act!D12*100)</f>
        <v>1347.2218762546297</v>
      </c>
      <c r="E22" s="68">
        <f>IF(TrAvia_act!E12=0,"",E7/TrAvia_act!E12*100)</f>
        <v>1330.0327041951023</v>
      </c>
      <c r="F22" s="68">
        <f>IF(TrAvia_act!F12=0,"",F7/TrAvia_act!F12*100)</f>
        <v>1340.8475410695494</v>
      </c>
      <c r="G22" s="68">
        <f>IF(TrAvia_act!G12=0,"",G7/TrAvia_act!G12*100)</f>
        <v>1340.6477420258939</v>
      </c>
      <c r="H22" s="68">
        <f>IF(TrAvia_act!H12=0,"",H7/TrAvia_act!H12*100)</f>
        <v>1341.7351014396322</v>
      </c>
      <c r="I22" s="68">
        <f>IF(TrAvia_act!I12=0,"",I7/TrAvia_act!I12*100)</f>
        <v>1333.2169387669135</v>
      </c>
      <c r="J22" s="68">
        <f>IF(TrAvia_act!J12=0,"",J7/TrAvia_act!J12*100)</f>
        <v>1348.3154165359415</v>
      </c>
      <c r="K22" s="68">
        <f>IF(TrAvia_act!K12=0,"",K7/TrAvia_act!K12*100)</f>
        <v>1369.5673845765798</v>
      </c>
      <c r="L22" s="68">
        <f>IF(TrAvia_act!L12=0,"",L7/TrAvia_act!L12*100)</f>
        <v>1382.8498444198015</v>
      </c>
      <c r="M22" s="68">
        <f>IF(TrAvia_act!M12=0,"",M7/TrAvia_act!M12*100)</f>
        <v>1338.4637209840544</v>
      </c>
      <c r="N22" s="68">
        <f>IF(TrAvia_act!N12=0,"",N7/TrAvia_act!N12*100)</f>
        <v>1417.9293314391336</v>
      </c>
      <c r="O22" s="68">
        <f>IF(TrAvia_act!O12=0,"",O7/TrAvia_act!O12*100)</f>
        <v>1447.4190473851777</v>
      </c>
      <c r="P22" s="68">
        <f>IF(TrAvia_act!P12=0,"",P7/TrAvia_act!P12*100)</f>
        <v>1408.1510144266449</v>
      </c>
      <c r="Q22" s="68">
        <f>IF(TrAvia_act!Q12=0,"",Q7/TrAvia_act!Q12*100)</f>
        <v>1380.9879543333632</v>
      </c>
    </row>
    <row r="23" spans="1:17" ht="11.45" customHeight="1" x14ac:dyDescent="0.25">
      <c r="A23" s="130" t="s">
        <v>39</v>
      </c>
      <c r="B23" s="134">
        <f>IF(TrAvia_act!B13=0,"",B8/TrAvia_act!B13*100)</f>
        <v>1368.1131821898496</v>
      </c>
      <c r="C23" s="134">
        <f>IF(TrAvia_act!C13=0,"",C8/TrAvia_act!C13*100)</f>
        <v>1309.7186791407401</v>
      </c>
      <c r="D23" s="134">
        <f>IF(TrAvia_act!D13=0,"",D8/TrAvia_act!D13*100)</f>
        <v>1326.7352594546956</v>
      </c>
      <c r="E23" s="134">
        <f>IF(TrAvia_act!E13=0,"",E8/TrAvia_act!E13*100)</f>
        <v>1310.7049927949515</v>
      </c>
      <c r="F23" s="134">
        <f>IF(TrAvia_act!F13=0,"",F8/TrAvia_act!F13*100)</f>
        <v>1323.9983442706832</v>
      </c>
      <c r="G23" s="134">
        <f>IF(TrAvia_act!G13=0,"",G8/TrAvia_act!G13*100)</f>
        <v>1324.9045001173204</v>
      </c>
      <c r="H23" s="134">
        <f>IF(TrAvia_act!H13=0,"",H8/TrAvia_act!H13*100)</f>
        <v>1327.4770576703331</v>
      </c>
      <c r="I23" s="134">
        <f>IF(TrAvia_act!I13=0,"",I8/TrAvia_act!I13*100)</f>
        <v>1318.0560344439182</v>
      </c>
      <c r="J23" s="134">
        <f>IF(TrAvia_act!J13=0,"",J8/TrAvia_act!J13*100)</f>
        <v>1333.1657439819885</v>
      </c>
      <c r="K23" s="134">
        <f>IF(TrAvia_act!K13=0,"",K8/TrAvia_act!K13*100)</f>
        <v>1356.3432049749488</v>
      </c>
      <c r="L23" s="134">
        <f>IF(TrAvia_act!L13=0,"",L8/TrAvia_act!L13*100)</f>
        <v>1373.0338568464797</v>
      </c>
      <c r="M23" s="134">
        <f>IF(TrAvia_act!M13=0,"",M8/TrAvia_act!M13*100)</f>
        <v>1327.3398779046502</v>
      </c>
      <c r="N23" s="134">
        <f>IF(TrAvia_act!N13=0,"",N8/TrAvia_act!N13*100)</f>
        <v>1409.1310492550147</v>
      </c>
      <c r="O23" s="134">
        <f>IF(TrAvia_act!O13=0,"",O8/TrAvia_act!O13*100)</f>
        <v>1441.5816375332533</v>
      </c>
      <c r="P23" s="134">
        <f>IF(TrAvia_act!P13=0,"",P8/TrAvia_act!P13*100)</f>
        <v>1407.0958402986182</v>
      </c>
      <c r="Q23" s="134">
        <f>IF(TrAvia_act!Q13=0,"",Q8/TrAvia_act!Q13*100)</f>
        <v>1382.140855439299</v>
      </c>
    </row>
    <row r="24" spans="1:17" ht="11.45" customHeight="1" x14ac:dyDescent="0.25">
      <c r="A24" s="116" t="s">
        <v>23</v>
      </c>
      <c r="B24" s="77">
        <f>IF(TrAvia_act!B14=0,"",B9/TrAvia_act!B14*100)</f>
        <v>1971.9208668326551</v>
      </c>
      <c r="C24" s="77">
        <f>IF(TrAvia_act!C14=0,"",C9/TrAvia_act!C14*100)</f>
        <v>1837.1297391576377</v>
      </c>
      <c r="D24" s="77">
        <f>IF(TrAvia_act!D14=0,"",D9/TrAvia_act!D14*100)</f>
        <v>1762.0986148305185</v>
      </c>
      <c r="E24" s="77">
        <f>IF(TrAvia_act!E14=0,"",E9/TrAvia_act!E14*100)</f>
        <v>1776.0780604108661</v>
      </c>
      <c r="F24" s="77">
        <f>IF(TrAvia_act!F14=0,"",F9/TrAvia_act!F14*100)</f>
        <v>1780.9654838608669</v>
      </c>
      <c r="G24" s="77">
        <f>IF(TrAvia_act!G14=0,"",G9/TrAvia_act!G14*100)</f>
        <v>1803.0664840269189</v>
      </c>
      <c r="H24" s="77">
        <f>IF(TrAvia_act!H14=0,"",H9/TrAvia_act!H14*100)</f>
        <v>1845.1601178090295</v>
      </c>
      <c r="I24" s="77">
        <f>IF(TrAvia_act!I14=0,"",I9/TrAvia_act!I14*100)</f>
        <v>1789.4706276514505</v>
      </c>
      <c r="J24" s="77">
        <f>IF(TrAvia_act!J14=0,"",J9/TrAvia_act!J14*100)</f>
        <v>1779.9525573271694</v>
      </c>
      <c r="K24" s="77">
        <f>IF(TrAvia_act!K14=0,"",K9/TrAvia_act!K14*100)</f>
        <v>1787.1633879336812</v>
      </c>
      <c r="L24" s="77">
        <f>IF(TrAvia_act!L14=0,"",L9/TrAvia_act!L14*100)</f>
        <v>1679.4229035024987</v>
      </c>
      <c r="M24" s="77">
        <f>IF(TrAvia_act!M14=0,"",M9/TrAvia_act!M14*100)</f>
        <v>1525.4242656637164</v>
      </c>
      <c r="N24" s="77">
        <f>IF(TrAvia_act!N14=0,"",N9/TrAvia_act!N14*100)</f>
        <v>1620.4544205936718</v>
      </c>
      <c r="O24" s="77">
        <f>IF(TrAvia_act!O14=0,"",O9/TrAvia_act!O14*100)</f>
        <v>1630.2360028397522</v>
      </c>
      <c r="P24" s="77">
        <f>IF(TrAvia_act!P14=0,"",P9/TrAvia_act!P14*100)</f>
        <v>1827.6064812474388</v>
      </c>
      <c r="Q24" s="77">
        <f>IF(TrAvia_act!Q14=0,"",Q9/TrAvia_act!Q14*100)</f>
        <v>1858.6255317658147</v>
      </c>
    </row>
    <row r="25" spans="1:17" ht="11.45" customHeight="1" x14ac:dyDescent="0.25">
      <c r="A25" s="116" t="s">
        <v>127</v>
      </c>
      <c r="B25" s="77">
        <f>IF(TrAvia_act!B15=0,"",B10/TrAvia_act!B15*100)</f>
        <v>1411.454716257568</v>
      </c>
      <c r="C25" s="77">
        <f>IF(TrAvia_act!C15=0,"",C10/TrAvia_act!C15*100)</f>
        <v>1486.8022722094738</v>
      </c>
      <c r="D25" s="77">
        <f>IF(TrAvia_act!D15=0,"",D10/TrAvia_act!D15*100)</f>
        <v>1552.2250249193398</v>
      </c>
      <c r="E25" s="77">
        <f>IF(TrAvia_act!E15=0,"",E10/TrAvia_act!E15*100)</f>
        <v>1532.8935679222416</v>
      </c>
      <c r="F25" s="77">
        <f>IF(TrAvia_act!F15=0,"",F10/TrAvia_act!F15*100)</f>
        <v>1537.4972587861855</v>
      </c>
      <c r="G25" s="77">
        <f>IF(TrAvia_act!G15=0,"",G10/TrAvia_act!G15*100)</f>
        <v>1529.1399403219002</v>
      </c>
      <c r="H25" s="77">
        <f>IF(TrAvia_act!H15=0,"",H10/TrAvia_act!H15*100)</f>
        <v>1492.7396061417496</v>
      </c>
      <c r="I25" s="77">
        <f>IF(TrAvia_act!I15=0,"",I10/TrAvia_act!I15*100)</f>
        <v>1592.8121588847011</v>
      </c>
      <c r="J25" s="77">
        <f>IF(TrAvia_act!J15=0,"",J10/TrAvia_act!J15*100)</f>
        <v>1596.6156967490638</v>
      </c>
      <c r="K25" s="77">
        <f>IF(TrAvia_act!K15=0,"",K10/TrAvia_act!K15*100)</f>
        <v>1618.4172197593543</v>
      </c>
      <c r="L25" s="77">
        <f>IF(TrAvia_act!L15=0,"",L10/TrAvia_act!L15*100)</f>
        <v>1654.0423149310502</v>
      </c>
      <c r="M25" s="77">
        <f>IF(TrAvia_act!M15=0,"",M10/TrAvia_act!M15*100)</f>
        <v>1632.9680297588031</v>
      </c>
      <c r="N25" s="77">
        <f>IF(TrAvia_act!N15=0,"",N10/TrAvia_act!N15*100)</f>
        <v>1732.0789678983006</v>
      </c>
      <c r="O25" s="77">
        <f>IF(TrAvia_act!O15=0,"",O10/TrAvia_act!O15*100)</f>
        <v>1759.3206037093964</v>
      </c>
      <c r="P25" s="77">
        <f>IF(TrAvia_act!P15=0,"",P10/TrAvia_act!P15*100)</f>
        <v>1690.2730322364246</v>
      </c>
      <c r="Q25" s="77">
        <f>IF(TrAvia_act!Q15=0,"",Q10/TrAvia_act!Q15*100)</f>
        <v>1644.061380416083</v>
      </c>
    </row>
    <row r="26" spans="1:17" ht="11.45" customHeight="1" x14ac:dyDescent="0.25">
      <c r="A26" s="116" t="s">
        <v>125</v>
      </c>
      <c r="B26" s="77">
        <f>IF(TrAvia_act!B16=0,"",B11/TrAvia_act!B16*100)</f>
        <v>1246.5093423895794</v>
      </c>
      <c r="C26" s="77">
        <f>IF(TrAvia_act!C16=0,"",C11/TrAvia_act!C16*100)</f>
        <v>1124.241216976066</v>
      </c>
      <c r="D26" s="77">
        <f>IF(TrAvia_act!D16=0,"",D11/TrAvia_act!D16*100)</f>
        <v>1141.8926295669439</v>
      </c>
      <c r="E26" s="77">
        <f>IF(TrAvia_act!E16=0,"",E11/TrAvia_act!E16*100)</f>
        <v>1122.8752501216525</v>
      </c>
      <c r="F26" s="77">
        <f>IF(TrAvia_act!F16=0,"",F11/TrAvia_act!F16*100)</f>
        <v>1154.0881188981518</v>
      </c>
      <c r="G26" s="77">
        <f>IF(TrAvia_act!G16=0,"",G11/TrAvia_act!G16*100)</f>
        <v>1158.3243431501469</v>
      </c>
      <c r="H26" s="77">
        <f>IF(TrAvia_act!H16=0,"",H11/TrAvia_act!H16*100)</f>
        <v>1169.3522571725011</v>
      </c>
      <c r="I26" s="77">
        <f>IF(TrAvia_act!I16=0,"",I11/TrAvia_act!I16*100)</f>
        <v>1140.1886208918279</v>
      </c>
      <c r="J26" s="77">
        <f>IF(TrAvia_act!J16=0,"",J11/TrAvia_act!J16*100)</f>
        <v>1169.0325143209393</v>
      </c>
      <c r="K26" s="77">
        <f>IF(TrAvia_act!K16=0,"",K11/TrAvia_act!K16*100)</f>
        <v>1198.7874431671498</v>
      </c>
      <c r="L26" s="77">
        <f>IF(TrAvia_act!L16=0,"",L11/TrAvia_act!L16*100)</f>
        <v>1211.568569704511</v>
      </c>
      <c r="M26" s="77">
        <f>IF(TrAvia_act!M16=0,"",M11/TrAvia_act!M16*100)</f>
        <v>1153.8399162982134</v>
      </c>
      <c r="N26" s="77">
        <f>IF(TrAvia_act!N16=0,"",N11/TrAvia_act!N16*100)</f>
        <v>1232.5928127295774</v>
      </c>
      <c r="O26" s="77">
        <f>IF(TrAvia_act!O16=0,"",O11/TrAvia_act!O16*100)</f>
        <v>1271.5771814564785</v>
      </c>
      <c r="P26" s="77">
        <f>IF(TrAvia_act!P16=0,"",P11/TrAvia_act!P16*100)</f>
        <v>1224.3173885597876</v>
      </c>
      <c r="Q26" s="77">
        <f>IF(TrAvia_act!Q16=0,"",Q11/TrAvia_act!Q16*100)</f>
        <v>1204.4898519233498</v>
      </c>
    </row>
    <row r="27" spans="1:17" ht="11.45" customHeight="1" x14ac:dyDescent="0.25">
      <c r="A27" s="128" t="s">
        <v>18</v>
      </c>
      <c r="B27" s="133">
        <f>IF(TrAvia_act!B17=0,"",B12/TrAvia_act!B17*100)</f>
        <v>1518.882664807039</v>
      </c>
      <c r="C27" s="133">
        <f>IF(TrAvia_act!C17=0,"",C12/TrAvia_act!C17*100)</f>
        <v>1589.2011860069695</v>
      </c>
      <c r="D27" s="133">
        <f>IF(TrAvia_act!D17=0,"",D12/TrAvia_act!D17*100)</f>
        <v>1603.4486752499984</v>
      </c>
      <c r="E27" s="133">
        <f>IF(TrAvia_act!E17=0,"",E12/TrAvia_act!E17*100)</f>
        <v>1571.3096404705577</v>
      </c>
      <c r="F27" s="133">
        <f>IF(TrAvia_act!F17=0,"",F12/TrAvia_act!F17*100)</f>
        <v>1540.4969659384119</v>
      </c>
      <c r="G27" s="133">
        <f>IF(TrAvia_act!G17=0,"",G12/TrAvia_act!G17*100)</f>
        <v>1523.4140839318814</v>
      </c>
      <c r="H27" s="133">
        <f>IF(TrAvia_act!H17=0,"",H12/TrAvia_act!H17*100)</f>
        <v>1495.6766165495026</v>
      </c>
      <c r="I27" s="133">
        <f>IF(TrAvia_act!I17=0,"",I12/TrAvia_act!I17*100)</f>
        <v>1493.8853738298747</v>
      </c>
      <c r="J27" s="133">
        <f>IF(TrAvia_act!J17=0,"",J12/TrAvia_act!J17*100)</f>
        <v>1498.9566079718427</v>
      </c>
      <c r="K27" s="133">
        <f>IF(TrAvia_act!K17=0,"",K12/TrAvia_act!K17*100)</f>
        <v>1501.6358915144745</v>
      </c>
      <c r="L27" s="133">
        <f>IF(TrAvia_act!L17=0,"",L12/TrAvia_act!L17*100)</f>
        <v>1457.7364446020092</v>
      </c>
      <c r="M27" s="133">
        <f>IF(TrAvia_act!M17=0,"",M12/TrAvia_act!M17*100)</f>
        <v>1419.122723845476</v>
      </c>
      <c r="N27" s="133">
        <f>IF(TrAvia_act!N17=0,"",N12/TrAvia_act!N17*100)</f>
        <v>1482.5044686293431</v>
      </c>
      <c r="O27" s="133">
        <f>IF(TrAvia_act!O17=0,"",O12/TrAvia_act!O17*100)</f>
        <v>1488.4902921500372</v>
      </c>
      <c r="P27" s="133">
        <f>IF(TrAvia_act!P17=0,"",P12/TrAvia_act!P17*100)</f>
        <v>1415.8748732929782</v>
      </c>
      <c r="Q27" s="133">
        <f>IF(TrAvia_act!Q17=0,"",Q12/TrAvia_act!Q17*100)</f>
        <v>1372.6125334467372</v>
      </c>
    </row>
    <row r="28" spans="1:17" ht="11.45" customHeight="1" x14ac:dyDescent="0.25">
      <c r="A28" s="95" t="s">
        <v>126</v>
      </c>
      <c r="B28" s="75">
        <f>IF(TrAvia_act!B18=0,"",B13/TrAvia_act!B18*100)</f>
        <v>2557.351028052753</v>
      </c>
      <c r="C28" s="75">
        <f>IF(TrAvia_act!C18=0,"",C13/TrAvia_act!C18*100)</f>
        <v>2661.2888423686768</v>
      </c>
      <c r="D28" s="75">
        <f>IF(TrAvia_act!D18=0,"",D13/TrAvia_act!D18*100)</f>
        <v>2699.2722913938965</v>
      </c>
      <c r="E28" s="75">
        <f>IF(TrAvia_act!E18=0,"",E13/TrAvia_act!E18*100)</f>
        <v>2721.849244247514</v>
      </c>
      <c r="F28" s="75">
        <f>IF(TrAvia_act!F18=0,"",F13/TrAvia_act!F18*100)</f>
        <v>2695.5581851625257</v>
      </c>
      <c r="G28" s="75">
        <f>IF(TrAvia_act!G18=0,"",G13/TrAvia_act!G18*100)</f>
        <v>2620.9985232038071</v>
      </c>
      <c r="H28" s="75">
        <f>IF(TrAvia_act!H18=0,"",H13/TrAvia_act!H18*100)</f>
        <v>2537.0456662677261</v>
      </c>
      <c r="I28" s="75">
        <f>IF(TrAvia_act!I18=0,"",I13/TrAvia_act!I18*100)</f>
        <v>2584.7430352347592</v>
      </c>
      <c r="J28" s="75">
        <f>IF(TrAvia_act!J18=0,"",J13/TrAvia_act!J18*100)</f>
        <v>2538.1984293357541</v>
      </c>
      <c r="K28" s="75">
        <f>IF(TrAvia_act!K18=0,"",K13/TrAvia_act!K18*100)</f>
        <v>2527.7329554523876</v>
      </c>
      <c r="L28" s="75">
        <f>IF(TrAvia_act!L18=0,"",L13/TrAvia_act!L18*100)</f>
        <v>2361.8645394393261</v>
      </c>
      <c r="M28" s="75">
        <f>IF(TrAvia_act!M18=0,"",M13/TrAvia_act!M18*100)</f>
        <v>2359.3021417595387</v>
      </c>
      <c r="N28" s="75">
        <f>IF(TrAvia_act!N18=0,"",N13/TrAvia_act!N18*100)</f>
        <v>2446.488861674005</v>
      </c>
      <c r="O28" s="75">
        <f>IF(TrAvia_act!O18=0,"",O13/TrAvia_act!O18*100)</f>
        <v>2460.6856066149103</v>
      </c>
      <c r="P28" s="75">
        <f>IF(TrAvia_act!P18=0,"",P13/TrAvia_act!P18*100)</f>
        <v>2338.686642793687</v>
      </c>
      <c r="Q28" s="75">
        <f>IF(TrAvia_act!Q18=0,"",Q13/TrAvia_act!Q18*100)</f>
        <v>2284.7095054314245</v>
      </c>
    </row>
    <row r="29" spans="1:17" ht="11.45" customHeight="1" x14ac:dyDescent="0.25">
      <c r="A29" s="93" t="s">
        <v>125</v>
      </c>
      <c r="B29" s="74">
        <f>IF(TrAvia_act!B19=0,"",B14/TrAvia_act!B19*100)</f>
        <v>1350.6049650447271</v>
      </c>
      <c r="C29" s="74">
        <f>IF(TrAvia_act!C19=0,"",C14/TrAvia_act!C19*100)</f>
        <v>1419.0982269096908</v>
      </c>
      <c r="D29" s="74">
        <f>IF(TrAvia_act!D19=0,"",D14/TrAvia_act!D19*100)</f>
        <v>1443.553255592293</v>
      </c>
      <c r="E29" s="74">
        <f>IF(TrAvia_act!E19=0,"",E14/TrAvia_act!E19*100)</f>
        <v>1421.8653621837509</v>
      </c>
      <c r="F29" s="74">
        <f>IF(TrAvia_act!F19=0,"",F14/TrAvia_act!F19*100)</f>
        <v>1400.1221528421952</v>
      </c>
      <c r="G29" s="74">
        <f>IF(TrAvia_act!G19=0,"",G14/TrAvia_act!G19*100)</f>
        <v>1394.5765264053989</v>
      </c>
      <c r="H29" s="74">
        <f>IF(TrAvia_act!H19=0,"",H14/TrAvia_act!H19*100)</f>
        <v>1371.4406234460814</v>
      </c>
      <c r="I29" s="74">
        <f>IF(TrAvia_act!I19=0,"",I14/TrAvia_act!I19*100)</f>
        <v>1369.7630968325032</v>
      </c>
      <c r="J29" s="74">
        <f>IF(TrAvia_act!J19=0,"",J14/TrAvia_act!J19*100)</f>
        <v>1360.8402683341321</v>
      </c>
      <c r="K29" s="74">
        <f>IF(TrAvia_act!K19=0,"",K14/TrAvia_act!K19*100)</f>
        <v>1364.3556403676814</v>
      </c>
      <c r="L29" s="74">
        <f>IF(TrAvia_act!L19=0,"",L14/TrAvia_act!L19*100)</f>
        <v>1342.4600688622484</v>
      </c>
      <c r="M29" s="74">
        <f>IF(TrAvia_act!M19=0,"",M14/TrAvia_act!M19*100)</f>
        <v>1313.1398007226312</v>
      </c>
      <c r="N29" s="74">
        <f>IF(TrAvia_act!N19=0,"",N14/TrAvia_act!N19*100)</f>
        <v>1371.6694801298077</v>
      </c>
      <c r="O29" s="74">
        <f>IF(TrAvia_act!O19=0,"",O14/TrAvia_act!O19*100)</f>
        <v>1381.4255447458138</v>
      </c>
      <c r="P29" s="74">
        <f>IF(TrAvia_act!P19=0,"",P14/TrAvia_act!P19*100)</f>
        <v>1315.4814052984027</v>
      </c>
      <c r="Q29" s="74">
        <f>IF(TrAvia_act!Q19=0,"",Q14/TrAvia_act!Q19*100)</f>
        <v>1272.4294003657565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117.05774552448624</v>
      </c>
      <c r="C32" s="134">
        <f>IF(TrAvia_act!C4=0,"",C8/TrAvia_act!C4*1000)</f>
        <v>111.81615682722747</v>
      </c>
      <c r="D32" s="134">
        <f>IF(TrAvia_act!D4=0,"",D8/TrAvia_act!D4*1000)</f>
        <v>113.972141697862</v>
      </c>
      <c r="E32" s="134">
        <f>IF(TrAvia_act!E4=0,"",E8/TrAvia_act!E4*1000)</f>
        <v>113.4867320429895</v>
      </c>
      <c r="F32" s="134">
        <f>IF(TrAvia_act!F4=0,"",F8/TrAvia_act!F4*1000)</f>
        <v>109.19094993505063</v>
      </c>
      <c r="G32" s="134">
        <f>IF(TrAvia_act!G4=0,"",G8/TrAvia_act!G4*1000)</f>
        <v>109.25440588621616</v>
      </c>
      <c r="H32" s="134">
        <f>IF(TrAvia_act!H4=0,"",H8/TrAvia_act!H4*1000)</f>
        <v>110.75324171936292</v>
      </c>
      <c r="I32" s="134">
        <f>IF(TrAvia_act!I4=0,"",I8/TrAvia_act!I4*1000)</f>
        <v>106.82215880554851</v>
      </c>
      <c r="J32" s="134">
        <f>IF(TrAvia_act!J4=0,"",J8/TrAvia_act!J4*1000)</f>
        <v>107.46569220464512</v>
      </c>
      <c r="K32" s="134">
        <f>IF(TrAvia_act!K4=0,"",K8/TrAvia_act!K4*1000)</f>
        <v>108.19586780911585</v>
      </c>
      <c r="L32" s="134">
        <f>IF(TrAvia_act!L4=0,"",L8/TrAvia_act!L4*1000)</f>
        <v>98.530720213869628</v>
      </c>
      <c r="M32" s="134">
        <f>IF(TrAvia_act!M4=0,"",M8/TrAvia_act!M4*1000)</f>
        <v>93.797385749434838</v>
      </c>
      <c r="N32" s="134">
        <f>IF(TrAvia_act!N4=0,"",N8/TrAvia_act!N4*1000)</f>
        <v>97.416632354548682</v>
      </c>
      <c r="O32" s="134">
        <f>IF(TrAvia_act!O4=0,"",O8/TrAvia_act!O4*1000)</f>
        <v>97.237730032771026</v>
      </c>
      <c r="P32" s="134">
        <f>IF(TrAvia_act!P4=0,"",P8/TrAvia_act!P4*1000)</f>
        <v>93.952832958564571</v>
      </c>
      <c r="Q32" s="134">
        <f>IF(TrAvia_act!Q4=0,"",Q8/TrAvia_act!Q4*1000)</f>
        <v>91.060865119432464</v>
      </c>
    </row>
    <row r="33" spans="1:17" ht="11.45" customHeight="1" x14ac:dyDescent="0.25">
      <c r="A33" s="116" t="s">
        <v>23</v>
      </c>
      <c r="B33" s="77">
        <f>IF(TrAvia_act!B5=0,"",B9/TrAvia_act!B5*1000)</f>
        <v>285.2146044958219</v>
      </c>
      <c r="C33" s="77">
        <f>IF(TrAvia_act!C5=0,"",C9/TrAvia_act!C5*1000)</f>
        <v>269.82741403125459</v>
      </c>
      <c r="D33" s="77">
        <f>IF(TrAvia_act!D5=0,"",D9/TrAvia_act!D5*1000)</f>
        <v>257.26031838897819</v>
      </c>
      <c r="E33" s="77">
        <f>IF(TrAvia_act!E5=0,"",E9/TrAvia_act!E5*1000)</f>
        <v>254.73310891122702</v>
      </c>
      <c r="F33" s="77">
        <f>IF(TrAvia_act!F5=0,"",F9/TrAvia_act!F5*1000)</f>
        <v>249.46579117249863</v>
      </c>
      <c r="G33" s="77">
        <f>IF(TrAvia_act!G5=0,"",G9/TrAvia_act!G5*1000)</f>
        <v>253.6085284584189</v>
      </c>
      <c r="H33" s="77">
        <f>IF(TrAvia_act!H5=0,"",H9/TrAvia_act!H5*1000)</f>
        <v>255.79154322706205</v>
      </c>
      <c r="I33" s="77">
        <f>IF(TrAvia_act!I5=0,"",I9/TrAvia_act!I5*1000)</f>
        <v>243.46341184227546</v>
      </c>
      <c r="J33" s="77">
        <f>IF(TrAvia_act!J5=0,"",J9/TrAvia_act!J5*1000)</f>
        <v>239.71762084289989</v>
      </c>
      <c r="K33" s="77">
        <f>IF(TrAvia_act!K5=0,"",K9/TrAvia_act!K5*1000)</f>
        <v>240.85639753071152</v>
      </c>
      <c r="L33" s="77">
        <f>IF(TrAvia_act!L5=0,"",L9/TrAvia_act!L5*1000)</f>
        <v>219.78463525925656</v>
      </c>
      <c r="M33" s="77">
        <f>IF(TrAvia_act!M5=0,"",M9/TrAvia_act!M5*1000)</f>
        <v>203.59760848313007</v>
      </c>
      <c r="N33" s="77">
        <f>IF(TrAvia_act!N5=0,"",N9/TrAvia_act!N5*1000)</f>
        <v>211.32525583235775</v>
      </c>
      <c r="O33" s="77">
        <f>IF(TrAvia_act!O5=0,"",O9/TrAvia_act!O5*1000)</f>
        <v>206.57434176515284</v>
      </c>
      <c r="P33" s="77">
        <f>IF(TrAvia_act!P5=0,"",P9/TrAvia_act!P5*1000)</f>
        <v>220.06329696755304</v>
      </c>
      <c r="Q33" s="77">
        <f>IF(TrAvia_act!Q5=0,"",Q9/TrAvia_act!Q5*1000)</f>
        <v>217.84943665693581</v>
      </c>
    </row>
    <row r="34" spans="1:17" ht="11.45" customHeight="1" x14ac:dyDescent="0.25">
      <c r="A34" s="116" t="s">
        <v>127</v>
      </c>
      <c r="B34" s="77">
        <f>IF(TrAvia_act!B6=0,"",B10/TrAvia_act!B6*1000)</f>
        <v>153.15054778871294</v>
      </c>
      <c r="C34" s="77">
        <f>IF(TrAvia_act!C6=0,"",C10/TrAvia_act!C6*1000)</f>
        <v>161.20294360812971</v>
      </c>
      <c r="D34" s="77">
        <f>IF(TrAvia_act!D6=0,"",D10/TrAvia_act!D6*1000)</f>
        <v>166.76863528791071</v>
      </c>
      <c r="E34" s="77">
        <f>IF(TrAvia_act!E6=0,"",E10/TrAvia_act!E6*1000)</f>
        <v>163.45547255734567</v>
      </c>
      <c r="F34" s="77">
        <f>IF(TrAvia_act!F6=0,"",F10/TrAvia_act!F6*1000)</f>
        <v>158.46427058685313</v>
      </c>
      <c r="G34" s="77">
        <f>IF(TrAvia_act!G6=0,"",G10/TrAvia_act!G6*1000)</f>
        <v>154.78021974591277</v>
      </c>
      <c r="H34" s="77">
        <f>IF(TrAvia_act!H6=0,"",H10/TrAvia_act!H6*1000)</f>
        <v>148.44931057086927</v>
      </c>
      <c r="I34" s="77">
        <f>IF(TrAvia_act!I6=0,"",I10/TrAvia_act!I6*1000)</f>
        <v>155.38155903601194</v>
      </c>
      <c r="J34" s="77">
        <f>IF(TrAvia_act!J6=0,"",J10/TrAvia_act!J6*1000)</f>
        <v>154.76705384346695</v>
      </c>
      <c r="K34" s="77">
        <f>IF(TrAvia_act!K6=0,"",K10/TrAvia_act!K6*1000)</f>
        <v>155.8824307370846</v>
      </c>
      <c r="L34" s="77">
        <f>IF(TrAvia_act!L6=0,"",L10/TrAvia_act!L6*1000)</f>
        <v>154.97595156469234</v>
      </c>
      <c r="M34" s="77">
        <f>IF(TrAvia_act!M6=0,"",M10/TrAvia_act!M6*1000)</f>
        <v>150.63557325567712</v>
      </c>
      <c r="N34" s="77">
        <f>IF(TrAvia_act!N6=0,"",N10/TrAvia_act!N6*1000)</f>
        <v>157.25616017332803</v>
      </c>
      <c r="O34" s="77">
        <f>IF(TrAvia_act!O6=0,"",O10/TrAvia_act!O6*1000)</f>
        <v>153.97933836640226</v>
      </c>
      <c r="P34" s="77">
        <f>IF(TrAvia_act!P6=0,"",P10/TrAvia_act!P6*1000)</f>
        <v>145.17946041952104</v>
      </c>
      <c r="Q34" s="77">
        <f>IF(TrAvia_act!Q6=0,"",Q10/TrAvia_act!Q6*1000)</f>
        <v>139.06755888321987</v>
      </c>
    </row>
    <row r="35" spans="1:17" ht="11.45" customHeight="1" x14ac:dyDescent="0.25">
      <c r="A35" s="116" t="s">
        <v>125</v>
      </c>
      <c r="B35" s="77">
        <f>IF(TrAvia_act!B7=0,"",B11/TrAvia_act!B7*1000)</f>
        <v>89.915090628903656</v>
      </c>
      <c r="C35" s="77">
        <f>IF(TrAvia_act!C7=0,"",C11/TrAvia_act!C7*1000)</f>
        <v>80.788863835016343</v>
      </c>
      <c r="D35" s="77">
        <f>IF(TrAvia_act!D7=0,"",D11/TrAvia_act!D7*1000)</f>
        <v>83.962474204653631</v>
      </c>
      <c r="E35" s="77">
        <f>IF(TrAvia_act!E7=0,"",E11/TrAvia_act!E7*1000)</f>
        <v>83.862181253869295</v>
      </c>
      <c r="F35" s="77">
        <f>IF(TrAvia_act!F7=0,"",F11/TrAvia_act!F7*1000)</f>
        <v>82.283049455921955</v>
      </c>
      <c r="G35" s="77">
        <f>IF(TrAvia_act!G7=0,"",G11/TrAvia_act!G7*1000)</f>
        <v>83.170400341844655</v>
      </c>
      <c r="H35" s="77">
        <f>IF(TrAvia_act!H7=0,"",H11/TrAvia_act!H7*1000)</f>
        <v>85.574017274310705</v>
      </c>
      <c r="I35" s="77">
        <f>IF(TrAvia_act!I7=0,"",I11/TrAvia_act!I7*1000)</f>
        <v>82.246233605594568</v>
      </c>
      <c r="J35" s="77">
        <f>IF(TrAvia_act!J7=0,"",J11/TrAvia_act!J7*1000)</f>
        <v>84.208399767779866</v>
      </c>
      <c r="K35" s="77">
        <f>IF(TrAvia_act!K7=0,"",K11/TrAvia_act!K7*1000)</f>
        <v>85.491862578349185</v>
      </c>
      <c r="L35" s="77">
        <f>IF(TrAvia_act!L7=0,"",L11/TrAvia_act!L7*1000)</f>
        <v>74.935101066790708</v>
      </c>
      <c r="M35" s="77">
        <f>IF(TrAvia_act!M7=0,"",M11/TrAvia_act!M7*1000)</f>
        <v>69.254706851681732</v>
      </c>
      <c r="N35" s="77">
        <f>IF(TrAvia_act!N7=0,"",N11/TrAvia_act!N7*1000)</f>
        <v>72.776403501749428</v>
      </c>
      <c r="O35" s="77">
        <f>IF(TrAvia_act!O7=0,"",O11/TrAvia_act!O7*1000)</f>
        <v>73.760369504417454</v>
      </c>
      <c r="P35" s="77">
        <f>IF(TrAvia_act!P7=0,"",P11/TrAvia_act!P7*1000)</f>
        <v>70.654134932208919</v>
      </c>
      <c r="Q35" s="77">
        <f>IF(TrAvia_act!Q7=0,"",Q11/TrAvia_act!Q7*1000)</f>
        <v>68.76834053993305</v>
      </c>
    </row>
    <row r="36" spans="1:17" ht="11.45" customHeight="1" x14ac:dyDescent="0.25">
      <c r="A36" s="128" t="s">
        <v>33</v>
      </c>
      <c r="B36" s="133">
        <f>IF(TrAvia_act!B8=0,"",B12/TrAvia_act!B8*1000)</f>
        <v>309.66770743283621</v>
      </c>
      <c r="C36" s="133">
        <f>IF(TrAvia_act!C8=0,"",C12/TrAvia_act!C8*1000)</f>
        <v>324.11187330800146</v>
      </c>
      <c r="D36" s="133">
        <f>IF(TrAvia_act!D8=0,"",D12/TrAvia_act!D8*1000)</f>
        <v>321.16777230620124</v>
      </c>
      <c r="E36" s="133">
        <f>IF(TrAvia_act!E8=0,"",E12/TrAvia_act!E8*1000)</f>
        <v>314.25331307988</v>
      </c>
      <c r="F36" s="133">
        <f>IF(TrAvia_act!F8=0,"",F12/TrAvia_act!F8*1000)</f>
        <v>302.5252825141016</v>
      </c>
      <c r="G36" s="133">
        <f>IF(TrAvia_act!G8=0,"",G12/TrAvia_act!G8*1000)</f>
        <v>295.69687734422439</v>
      </c>
      <c r="H36" s="133">
        <f>IF(TrAvia_act!H8=0,"",H12/TrAvia_act!H8*1000)</f>
        <v>293.70539550984438</v>
      </c>
      <c r="I36" s="133">
        <f>IF(TrAvia_act!I8=0,"",I12/TrAvia_act!I8*1000)</f>
        <v>292.37081095064741</v>
      </c>
      <c r="J36" s="133">
        <f>IF(TrAvia_act!J8=0,"",J12/TrAvia_act!J8*1000)</f>
        <v>298.42700504984901</v>
      </c>
      <c r="K36" s="133">
        <f>IF(TrAvia_act!K8=0,"",K12/TrAvia_act!K8*1000)</f>
        <v>301.97946342232024</v>
      </c>
      <c r="L36" s="133">
        <f>IF(TrAvia_act!L8=0,"",L12/TrAvia_act!L8*1000)</f>
        <v>284.684603796197</v>
      </c>
      <c r="M36" s="133">
        <f>IF(TrAvia_act!M8=0,"",M12/TrAvia_act!M8*1000)</f>
        <v>279.09293631788148</v>
      </c>
      <c r="N36" s="133">
        <f>IF(TrAvia_act!N8=0,"",N12/TrAvia_act!N8*1000)</f>
        <v>298.83634814665055</v>
      </c>
      <c r="O36" s="133">
        <f>IF(TrAvia_act!O8=0,"",O12/TrAvia_act!O8*1000)</f>
        <v>312.37702344607487</v>
      </c>
      <c r="P36" s="133">
        <f>IF(TrAvia_act!P8=0,"",P12/TrAvia_act!P8*1000)</f>
        <v>282.7288550254587</v>
      </c>
      <c r="Q36" s="133">
        <f>IF(TrAvia_act!Q8=0,"",Q12/TrAvia_act!Q8*1000)</f>
        <v>285.29131651545839</v>
      </c>
    </row>
    <row r="37" spans="1:17" ht="11.45" customHeight="1" x14ac:dyDescent="0.25">
      <c r="A37" s="95" t="s">
        <v>126</v>
      </c>
      <c r="B37" s="75">
        <f>IF(TrAvia_act!B9=0,"",B13/TrAvia_act!B9*1000)</f>
        <v>1250.9382907794422</v>
      </c>
      <c r="C37" s="75">
        <f>IF(TrAvia_act!C9=0,"",C13/TrAvia_act!C9*1000)</f>
        <v>1269.4410631277353</v>
      </c>
      <c r="D37" s="75">
        <f>IF(TrAvia_act!D9=0,"",D13/TrAvia_act!D9*1000)</f>
        <v>1267.9324899527351</v>
      </c>
      <c r="E37" s="75">
        <f>IF(TrAvia_act!E9=0,"",E13/TrAvia_act!E9*1000)</f>
        <v>1260.6770275740398</v>
      </c>
      <c r="F37" s="75">
        <f>IF(TrAvia_act!F9=0,"",F13/TrAvia_act!F9*1000)</f>
        <v>1232.6540722815139</v>
      </c>
      <c r="G37" s="75">
        <f>IF(TrAvia_act!G9=0,"",G13/TrAvia_act!G9*1000)</f>
        <v>1211.1688375881506</v>
      </c>
      <c r="H37" s="75">
        <f>IF(TrAvia_act!H9=0,"",H13/TrAvia_act!H9*1000)</f>
        <v>1220.8879341158622</v>
      </c>
      <c r="I37" s="75">
        <f>IF(TrAvia_act!I9=0,"",I13/TrAvia_act!I9*1000)</f>
        <v>1257.8995598754334</v>
      </c>
      <c r="J37" s="75">
        <f>IF(TrAvia_act!J9=0,"",J13/TrAvia_act!J9*1000)</f>
        <v>1264.2783566352693</v>
      </c>
      <c r="K37" s="75">
        <f>IF(TrAvia_act!K9=0,"",K13/TrAvia_act!K9*1000)</f>
        <v>1240.3061223761126</v>
      </c>
      <c r="L37" s="75">
        <f>IF(TrAvia_act!L9=0,"",L13/TrAvia_act!L9*1000)</f>
        <v>1116.2130923586299</v>
      </c>
      <c r="M37" s="75">
        <f>IF(TrAvia_act!M9=0,"",M13/TrAvia_act!M9*1000)</f>
        <v>1075.4640476435261</v>
      </c>
      <c r="N37" s="75">
        <f>IF(TrAvia_act!N9=0,"",N13/TrAvia_act!N9*1000)</f>
        <v>1124.8832938034889</v>
      </c>
      <c r="O37" s="75">
        <f>IF(TrAvia_act!O9=0,"",O13/TrAvia_act!O9*1000)</f>
        <v>1118.5438777765582</v>
      </c>
      <c r="P37" s="75">
        <f>IF(TrAvia_act!P9=0,"",P13/TrAvia_act!P9*1000)</f>
        <v>984.57399913356505</v>
      </c>
      <c r="Q37" s="75">
        <f>IF(TrAvia_act!Q9=0,"",Q13/TrAvia_act!Q9*1000)</f>
        <v>974.57019367267594</v>
      </c>
    </row>
    <row r="38" spans="1:17" ht="11.45" customHeight="1" x14ac:dyDescent="0.25">
      <c r="A38" s="93" t="s">
        <v>125</v>
      </c>
      <c r="B38" s="74">
        <f>IF(TrAvia_act!B10=0,"",B14/TrAvia_act!B10*1000)</f>
        <v>251.58371884341713</v>
      </c>
      <c r="C38" s="74">
        <f>IF(TrAvia_act!C10=0,"",C14/TrAvia_act!C10*1000)</f>
        <v>265.32173488442686</v>
      </c>
      <c r="D38" s="74">
        <f>IF(TrAvia_act!D10=0,"",D14/TrAvia_act!D10*1000)</f>
        <v>266.81045326483644</v>
      </c>
      <c r="E38" s="74">
        <f>IF(TrAvia_act!E10=0,"",E14/TrAvia_act!E10*1000)</f>
        <v>264.8203693125368</v>
      </c>
      <c r="F38" s="74">
        <f>IF(TrAvia_act!F10=0,"",F14/TrAvia_act!F10*1000)</f>
        <v>257.12903421880583</v>
      </c>
      <c r="G38" s="74">
        <f>IF(TrAvia_act!G10=0,"",G14/TrAvia_act!G10*1000)</f>
        <v>253.43607319701405</v>
      </c>
      <c r="H38" s="74">
        <f>IF(TrAvia_act!H10=0,"",H14/TrAvia_act!H10*1000)</f>
        <v>251.54545727004907</v>
      </c>
      <c r="I38" s="74">
        <f>IF(TrAvia_act!I10=0,"",I14/TrAvia_act!I10*1000)</f>
        <v>251.00388507989223</v>
      </c>
      <c r="J38" s="74">
        <f>IF(TrAvia_act!J10=0,"",J14/TrAvia_act!J10*1000)</f>
        <v>250.91153040598718</v>
      </c>
      <c r="K38" s="74">
        <f>IF(TrAvia_act!K10=0,"",K14/TrAvia_act!K10*1000)</f>
        <v>254.2941392878607</v>
      </c>
      <c r="L38" s="74">
        <f>IF(TrAvia_act!L10=0,"",L14/TrAvia_act!L10*1000)</f>
        <v>243.92336440246572</v>
      </c>
      <c r="M38" s="74">
        <f>IF(TrAvia_act!M10=0,"",M14/TrAvia_act!M10*1000)</f>
        <v>242.69489648882112</v>
      </c>
      <c r="N38" s="74">
        <f>IF(TrAvia_act!N10=0,"",N14/TrAvia_act!N10*1000)</f>
        <v>259.7243052078594</v>
      </c>
      <c r="O38" s="74">
        <f>IF(TrAvia_act!O10=0,"",O14/TrAvia_act!O10*1000)</f>
        <v>273.68319797874176</v>
      </c>
      <c r="P38" s="74">
        <f>IF(TrAvia_act!P10=0,"",P14/TrAvia_act!P10*1000)</f>
        <v>248.47182278730924</v>
      </c>
      <c r="Q38" s="74">
        <f>IF(TrAvia_act!Q10=0,"",Q14/TrAvia_act!Q10*1000)</f>
        <v>250.36827705842245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15608.813241274107</v>
      </c>
      <c r="C41" s="134">
        <f>IF(TrAvia_act!C22=0,"",1000000*C8/TrAvia_act!C22)</f>
        <v>14926.683855994987</v>
      </c>
      <c r="D41" s="134">
        <f>IF(TrAvia_act!D22=0,"",1000000*D8/TrAvia_act!D22)</f>
        <v>15602.795843234961</v>
      </c>
      <c r="E41" s="134">
        <f>IF(TrAvia_act!E22=0,"",1000000*E8/TrAvia_act!E22)</f>
        <v>15366.718526053117</v>
      </c>
      <c r="F41" s="134">
        <f>IF(TrAvia_act!F22=0,"",1000000*F8/TrAvia_act!F22)</f>
        <v>15477.173476161142</v>
      </c>
      <c r="G41" s="134">
        <f>IF(TrAvia_act!G22=0,"",1000000*G8/TrAvia_act!G22)</f>
        <v>15662.17224789855</v>
      </c>
      <c r="H41" s="134">
        <f>IF(TrAvia_act!H22=0,"",1000000*H8/TrAvia_act!H22)</f>
        <v>15651.447112735685</v>
      </c>
      <c r="I41" s="134">
        <f>IF(TrAvia_act!I22=0,"",1000000*I8/TrAvia_act!I22)</f>
        <v>15556.751600900679</v>
      </c>
      <c r="J41" s="134">
        <f>IF(TrAvia_act!J22=0,"",1000000*J8/TrAvia_act!J22)</f>
        <v>15613.416873575043</v>
      </c>
      <c r="K41" s="134">
        <f>IF(TrAvia_act!K22=0,"",1000000*K8/TrAvia_act!K22)</f>
        <v>16026.190027473847</v>
      </c>
      <c r="L41" s="134">
        <f>IF(TrAvia_act!L22=0,"",1000000*L8/TrAvia_act!L22)</f>
        <v>15544.157043220077</v>
      </c>
      <c r="M41" s="134">
        <f>IF(TrAvia_act!M22=0,"",1000000*M8/TrAvia_act!M22)</f>
        <v>14516.082481820093</v>
      </c>
      <c r="N41" s="134">
        <f>IF(TrAvia_act!N22=0,"",1000000*N8/TrAvia_act!N22)</f>
        <v>15618.179365766897</v>
      </c>
      <c r="O41" s="134">
        <f>IF(TrAvia_act!O22=0,"",1000000*O8/TrAvia_act!O22)</f>
        <v>16134.997398339377</v>
      </c>
      <c r="P41" s="134">
        <f>IF(TrAvia_act!P22=0,"",1000000*P8/TrAvia_act!P22)</f>
        <v>15662.06600674392</v>
      </c>
      <c r="Q41" s="134">
        <f>IF(TrAvia_act!Q22=0,"",1000000*Q8/TrAvia_act!Q22)</f>
        <v>15354.047881274573</v>
      </c>
    </row>
    <row r="42" spans="1:17" ht="11.45" customHeight="1" x14ac:dyDescent="0.25">
      <c r="A42" s="116" t="s">
        <v>23</v>
      </c>
      <c r="B42" s="77">
        <f>IF(TrAvia_act!B23=0,"",1000000*B9/TrAvia_act!B23)</f>
        <v>8244.7640360077476</v>
      </c>
      <c r="C42" s="77">
        <f>IF(TrAvia_act!C23=0,"",1000000*C9/TrAvia_act!C23)</f>
        <v>7624.5119674359048</v>
      </c>
      <c r="D42" s="77">
        <f>IF(TrAvia_act!D23=0,"",1000000*D9/TrAvia_act!D23)</f>
        <v>7852.0096840812239</v>
      </c>
      <c r="E42" s="77">
        <f>IF(TrAvia_act!E23=0,"",1000000*E9/TrAvia_act!E23)</f>
        <v>7653.6237631165432</v>
      </c>
      <c r="F42" s="77">
        <f>IF(TrAvia_act!F23=0,"",1000000*F9/TrAvia_act!F23)</f>
        <v>7686.4304996696055</v>
      </c>
      <c r="G42" s="77">
        <f>IF(TrAvia_act!G23=0,"",1000000*G9/TrAvia_act!G23)</f>
        <v>7794.2385591559187</v>
      </c>
      <c r="H42" s="77">
        <f>IF(TrAvia_act!H23=0,"",1000000*H9/TrAvia_act!H23)</f>
        <v>7990.205082329082</v>
      </c>
      <c r="I42" s="77">
        <f>IF(TrAvia_act!I23=0,"",1000000*I9/TrAvia_act!I23)</f>
        <v>7758.2911971028861</v>
      </c>
      <c r="J42" s="77">
        <f>IF(TrAvia_act!J23=0,"",1000000*J9/TrAvia_act!J23)</f>
        <v>7725.1971962461002</v>
      </c>
      <c r="K42" s="77">
        <f>IF(TrAvia_act!K23=0,"",1000000*K9/TrAvia_act!K23)</f>
        <v>7765.1663561663072</v>
      </c>
      <c r="L42" s="77">
        <f>IF(TrAvia_act!L23=0,"",1000000*L9/TrAvia_act!L23)</f>
        <v>7305.48967907509</v>
      </c>
      <c r="M42" s="77">
        <f>IF(TrAvia_act!M23=0,"",1000000*M9/TrAvia_act!M23)</f>
        <v>6627.9185241114619</v>
      </c>
      <c r="N42" s="77">
        <f>IF(TrAvia_act!N23=0,"",1000000*N9/TrAvia_act!N23)</f>
        <v>7032.9750093577204</v>
      </c>
      <c r="O42" s="77">
        <f>IF(TrAvia_act!O23=0,"",1000000*O9/TrAvia_act!O23)</f>
        <v>7067.6694334971189</v>
      </c>
      <c r="P42" s="77">
        <f>IF(TrAvia_act!P23=0,"",1000000*P9/TrAvia_act!P23)</f>
        <v>7914.3269188154172</v>
      </c>
      <c r="Q42" s="77">
        <f>IF(TrAvia_act!Q23=0,"",1000000*Q9/TrAvia_act!Q23)</f>
        <v>8039.2579554674749</v>
      </c>
    </row>
    <row r="43" spans="1:17" ht="11.45" customHeight="1" x14ac:dyDescent="0.25">
      <c r="A43" s="116" t="s">
        <v>127</v>
      </c>
      <c r="B43" s="77">
        <f>IF(TrAvia_act!B24=0,"",1000000*B10/TrAvia_act!B24)</f>
        <v>9951.2484681435799</v>
      </c>
      <c r="C43" s="77">
        <f>IF(TrAvia_act!C24=0,"",1000000*C10/TrAvia_act!C24)</f>
        <v>10496.572590927915</v>
      </c>
      <c r="D43" s="77">
        <f>IF(TrAvia_act!D24=0,"",1000000*D10/TrAvia_act!D24)</f>
        <v>10772.032963583688</v>
      </c>
      <c r="E43" s="77">
        <f>IF(TrAvia_act!E24=0,"",1000000*E10/TrAvia_act!E24)</f>
        <v>10730.686536889401</v>
      </c>
      <c r="F43" s="77">
        <f>IF(TrAvia_act!F24=0,"",1000000*F10/TrAvia_act!F24)</f>
        <v>10275.914876908362</v>
      </c>
      <c r="G43" s="77">
        <f>IF(TrAvia_act!G24=0,"",1000000*G10/TrAvia_act!G24)</f>
        <v>10329.439975075999</v>
      </c>
      <c r="H43" s="77">
        <f>IF(TrAvia_act!H24=0,"",1000000*H10/TrAvia_act!H24)</f>
        <v>10455.507140736951</v>
      </c>
      <c r="I43" s="77">
        <f>IF(TrAvia_act!I24=0,"",1000000*I10/TrAvia_act!I24)</f>
        <v>9766.9750253820439</v>
      </c>
      <c r="J43" s="77">
        <f>IF(TrAvia_act!J24=0,"",1000000*J10/TrAvia_act!J24)</f>
        <v>9490.8717589289809</v>
      </c>
      <c r="K43" s="77">
        <f>IF(TrAvia_act!K24=0,"",1000000*K10/TrAvia_act!K24)</f>
        <v>9622.4567712171374</v>
      </c>
      <c r="L43" s="77">
        <f>IF(TrAvia_act!L24=0,"",1000000*L10/TrAvia_act!L24)</f>
        <v>9682.5123433408808</v>
      </c>
      <c r="M43" s="77">
        <f>IF(TrAvia_act!M24=0,"",1000000*M10/TrAvia_act!M24)</f>
        <v>9558.9213431677927</v>
      </c>
      <c r="N43" s="77">
        <f>IF(TrAvia_act!N24=0,"",1000000*N10/TrAvia_act!N24)</f>
        <v>10052.423262055707</v>
      </c>
      <c r="O43" s="77">
        <f>IF(TrAvia_act!O24=0,"",1000000*O10/TrAvia_act!O24)</f>
        <v>10262.618976671693</v>
      </c>
      <c r="P43" s="77">
        <f>IF(TrAvia_act!P24=0,"",1000000*P10/TrAvia_act!P24)</f>
        <v>9783.7804733037392</v>
      </c>
      <c r="Q43" s="77">
        <f>IF(TrAvia_act!Q24=0,"",1000000*Q10/TrAvia_act!Q24)</f>
        <v>9435.9347998614721</v>
      </c>
    </row>
    <row r="44" spans="1:17" ht="11.45" customHeight="1" x14ac:dyDescent="0.25">
      <c r="A44" s="116" t="s">
        <v>125</v>
      </c>
      <c r="B44" s="77">
        <f>IF(TrAvia_act!B25=0,"",1000000*B11/TrAvia_act!B25)</f>
        <v>38438.434443303224</v>
      </c>
      <c r="C44" s="77">
        <f>IF(TrAvia_act!C25=0,"",1000000*C11/TrAvia_act!C25)</f>
        <v>34625.015920105689</v>
      </c>
      <c r="D44" s="77">
        <f>IF(TrAvia_act!D25=0,"",1000000*D11/TrAvia_act!D25)</f>
        <v>35137.155851078525</v>
      </c>
      <c r="E44" s="77">
        <f>IF(TrAvia_act!E25=0,"",1000000*E11/TrAvia_act!E25)</f>
        <v>34476.022007197433</v>
      </c>
      <c r="F44" s="77">
        <f>IF(TrAvia_act!F25=0,"",1000000*F11/TrAvia_act!F25)</f>
        <v>34671.765167969475</v>
      </c>
      <c r="G44" s="77">
        <f>IF(TrAvia_act!G25=0,"",1000000*G11/TrAvia_act!G25)</f>
        <v>35009.721395216249</v>
      </c>
      <c r="H44" s="77">
        <f>IF(TrAvia_act!H25=0,"",1000000*H11/TrAvia_act!H25)</f>
        <v>34357.146847750439</v>
      </c>
      <c r="I44" s="77">
        <f>IF(TrAvia_act!I25=0,"",1000000*I11/TrAvia_act!I25)</f>
        <v>34985.773829302605</v>
      </c>
      <c r="J44" s="77">
        <f>IF(TrAvia_act!J25=0,"",1000000*J11/TrAvia_act!J25)</f>
        <v>35188.992613106013</v>
      </c>
      <c r="K44" s="77">
        <f>IF(TrAvia_act!K25=0,"",1000000*K11/TrAvia_act!K25)</f>
        <v>35884.213543882237</v>
      </c>
      <c r="L44" s="77">
        <f>IF(TrAvia_act!L25=0,"",1000000*L11/TrAvia_act!L25)</f>
        <v>35461.691412219996</v>
      </c>
      <c r="M44" s="77">
        <f>IF(TrAvia_act!M25=0,"",1000000*M11/TrAvia_act!M25)</f>
        <v>33754.402112041498</v>
      </c>
      <c r="N44" s="77">
        <f>IF(TrAvia_act!N25=0,"",1000000*N11/TrAvia_act!N25)</f>
        <v>36039.689082692901</v>
      </c>
      <c r="O44" s="77">
        <f>IF(TrAvia_act!O25=0,"",1000000*O11/TrAvia_act!O25)</f>
        <v>37160.566938630116</v>
      </c>
      <c r="P44" s="77">
        <f>IF(TrAvia_act!P25=0,"",1000000*P11/TrAvia_act!P25)</f>
        <v>35761.78292118189</v>
      </c>
      <c r="Q44" s="77">
        <f>IF(TrAvia_act!Q25=0,"",1000000*Q11/TrAvia_act!Q25)</f>
        <v>35172.737586268726</v>
      </c>
    </row>
    <row r="45" spans="1:17" ht="11.45" customHeight="1" x14ac:dyDescent="0.25">
      <c r="A45" s="128" t="s">
        <v>18</v>
      </c>
      <c r="B45" s="133">
        <f>IF(TrAvia_act!B26=0,"",1000000*B12/TrAvia_act!B26)</f>
        <v>24943.487185435453</v>
      </c>
      <c r="C45" s="133">
        <f>IF(TrAvia_act!C26=0,"",1000000*C12/TrAvia_act!C26)</f>
        <v>26311.338038058006</v>
      </c>
      <c r="D45" s="133">
        <f>IF(TrAvia_act!D26=0,"",1000000*D12/TrAvia_act!D26)</f>
        <v>27275.074709032186</v>
      </c>
      <c r="E45" s="133">
        <f>IF(TrAvia_act!E26=0,"",1000000*E12/TrAvia_act!E26)</f>
        <v>27092.639007960872</v>
      </c>
      <c r="F45" s="133">
        <f>IF(TrAvia_act!F26=0,"",1000000*F12/TrAvia_act!F26)</f>
        <v>27210.551219999528</v>
      </c>
      <c r="G45" s="133">
        <f>IF(TrAvia_act!G26=0,"",1000000*G12/TrAvia_act!G26)</f>
        <v>27987.900710461785</v>
      </c>
      <c r="H45" s="133">
        <f>IF(TrAvia_act!H26=0,"",1000000*H12/TrAvia_act!H26)</f>
        <v>28025.951356589481</v>
      </c>
      <c r="I45" s="133">
        <f>IF(TrAvia_act!I26=0,"",1000000*I12/TrAvia_act!I26)</f>
        <v>28034.488399433059</v>
      </c>
      <c r="J45" s="133">
        <f>IF(TrAvia_act!J26=0,"",1000000*J12/TrAvia_act!J26)</f>
        <v>26935.762174811502</v>
      </c>
      <c r="K45" s="133">
        <f>IF(TrAvia_act!K26=0,"",1000000*K12/TrAvia_act!K26)</f>
        <v>27013.605679324304</v>
      </c>
      <c r="L45" s="133">
        <f>IF(TrAvia_act!L26=0,"",1000000*L12/TrAvia_act!L26)</f>
        <v>28577.751170931897</v>
      </c>
      <c r="M45" s="133">
        <f>IF(TrAvia_act!M26=0,"",1000000*M12/TrAvia_act!M26)</f>
        <v>27863.284170916566</v>
      </c>
      <c r="N45" s="133">
        <f>IF(TrAvia_act!N26=0,"",1000000*N12/TrAvia_act!N26)</f>
        <v>29096.973036960553</v>
      </c>
      <c r="O45" s="133">
        <f>IF(TrAvia_act!O26=0,"",1000000*O12/TrAvia_act!O26)</f>
        <v>29500.808526859655</v>
      </c>
      <c r="P45" s="133">
        <f>IF(TrAvia_act!P26=0,"",1000000*P12/TrAvia_act!P26)</f>
        <v>28156.213656036765</v>
      </c>
      <c r="Q45" s="133">
        <f>IF(TrAvia_act!Q26=0,"",1000000*Q12/TrAvia_act!Q26)</f>
        <v>26889.471136097247</v>
      </c>
    </row>
    <row r="46" spans="1:17" ht="11.45" customHeight="1" x14ac:dyDescent="0.25">
      <c r="A46" s="95" t="s">
        <v>126</v>
      </c>
      <c r="B46" s="75">
        <f>IF(TrAvia_act!B27=0,"",1000000*B13/TrAvia_act!B27)</f>
        <v>10484.928050176084</v>
      </c>
      <c r="C46" s="75">
        <f>IF(TrAvia_act!C27=0,"",1000000*C13/TrAvia_act!C27)</f>
        <v>10897.969768298952</v>
      </c>
      <c r="D46" s="75">
        <f>IF(TrAvia_act!D27=0,"",1000000*D13/TrAvia_act!D27)</f>
        <v>10904.219666441973</v>
      </c>
      <c r="E46" s="75">
        <f>IF(TrAvia_act!E27=0,"",1000000*E13/TrAvia_act!E27)</f>
        <v>10323.664308366215</v>
      </c>
      <c r="F46" s="75">
        <f>IF(TrAvia_act!F27=0,"",1000000*F13/TrAvia_act!F27)</f>
        <v>10171.77509692407</v>
      </c>
      <c r="G46" s="75">
        <f>IF(TrAvia_act!G27=0,"",1000000*G13/TrAvia_act!G27)</f>
        <v>10406.763019501901</v>
      </c>
      <c r="H46" s="75">
        <f>IF(TrAvia_act!H27=0,"",1000000*H13/TrAvia_act!H27)</f>
        <v>10570.40693460653</v>
      </c>
      <c r="I46" s="75">
        <f>IF(TrAvia_act!I27=0,"",1000000*I13/TrAvia_act!I27)</f>
        <v>10353.547565834609</v>
      </c>
      <c r="J46" s="75">
        <f>IF(TrAvia_act!J27=0,"",1000000*J13/TrAvia_act!J27)</f>
        <v>10458.246201546559</v>
      </c>
      <c r="K46" s="75">
        <f>IF(TrAvia_act!K27=0,"",1000000*K13/TrAvia_act!K27)</f>
        <v>10441.264760626675</v>
      </c>
      <c r="L46" s="75">
        <f>IF(TrAvia_act!L27=0,"",1000000*L13/TrAvia_act!L27)</f>
        <v>11140.903778373799</v>
      </c>
      <c r="M46" s="75">
        <f>IF(TrAvia_act!M27=0,"",1000000*M13/TrAvia_act!M27)</f>
        <v>10355.720796273823</v>
      </c>
      <c r="N46" s="75">
        <f>IF(TrAvia_act!N27=0,"",1000000*N13/TrAvia_act!N27)</f>
        <v>10792.461062</v>
      </c>
      <c r="O46" s="75">
        <f>IF(TrAvia_act!O27=0,"",1000000*O13/TrAvia_act!O27)</f>
        <v>10693.02259082924</v>
      </c>
      <c r="P46" s="75">
        <f>IF(TrAvia_act!P27=0,"",1000000*P13/TrAvia_act!P27)</f>
        <v>10077.053323752039</v>
      </c>
      <c r="Q46" s="75">
        <f>IF(TrAvia_act!Q27=0,"",1000000*Q13/TrAvia_act!Q27)</f>
        <v>9613.3749394588467</v>
      </c>
    </row>
    <row r="47" spans="1:17" ht="11.45" customHeight="1" x14ac:dyDescent="0.25">
      <c r="A47" s="93" t="s">
        <v>125</v>
      </c>
      <c r="B47" s="74">
        <f>IF(TrAvia_act!B28=0,"",1000000*B14/TrAvia_act!B28)</f>
        <v>43237.971414908527</v>
      </c>
      <c r="C47" s="74">
        <f>IF(TrAvia_act!C28=0,"",1000000*C14/TrAvia_act!C28)</f>
        <v>45429.872853638655</v>
      </c>
      <c r="D47" s="74">
        <f>IF(TrAvia_act!D28=0,"",1000000*D14/TrAvia_act!D28)</f>
        <v>46199.544337146457</v>
      </c>
      <c r="E47" s="74">
        <f>IF(TrAvia_act!E28=0,"",1000000*E14/TrAvia_act!E28)</f>
        <v>45448.552562561577</v>
      </c>
      <c r="F47" s="74">
        <f>IF(TrAvia_act!F28=0,"",1000000*F14/TrAvia_act!F28)</f>
        <v>44749.051486822194</v>
      </c>
      <c r="G47" s="74">
        <f>IF(TrAvia_act!G28=0,"",1000000*G14/TrAvia_act!G28)</f>
        <v>44616.506578981636</v>
      </c>
      <c r="H47" s="74">
        <f>IF(TrAvia_act!H28=0,"",1000000*H14/TrAvia_act!H28)</f>
        <v>44097.032934264396</v>
      </c>
      <c r="I47" s="74">
        <f>IF(TrAvia_act!I28=0,"",1000000*I14/TrAvia_act!I28)</f>
        <v>44264.882396844048</v>
      </c>
      <c r="J47" s="74">
        <f>IF(TrAvia_act!J28=0,"",1000000*J14/TrAvia_act!J28)</f>
        <v>44197.039047588325</v>
      </c>
      <c r="K47" s="74">
        <f>IF(TrAvia_act!K28=0,"",1000000*K14/TrAvia_act!K28)</f>
        <v>44534.119645487204</v>
      </c>
      <c r="L47" s="74">
        <f>IF(TrAvia_act!L28=0,"",1000000*L14/TrAvia_act!L28)</f>
        <v>44039.240346024548</v>
      </c>
      <c r="M47" s="74">
        <f>IF(TrAvia_act!M28=0,"",1000000*M14/TrAvia_act!M28)</f>
        <v>42371.65020469873</v>
      </c>
      <c r="N47" s="74">
        <f>IF(TrAvia_act!N28=0,"",1000000*N14/TrAvia_act!N28)</f>
        <v>44614.05244057074</v>
      </c>
      <c r="O47" s="74">
        <f>IF(TrAvia_act!O28=0,"",1000000*O14/TrAvia_act!O28)</f>
        <v>45041.571841079953</v>
      </c>
      <c r="P47" s="74">
        <f>IF(TrAvia_act!P28=0,"",1000000*P14/TrAvia_act!P28)</f>
        <v>43117.974287554811</v>
      </c>
      <c r="Q47" s="74">
        <f>IF(TrAvia_act!Q28=0,"",1000000*Q14/TrAvia_act!Q28)</f>
        <v>41651.774724175717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0.92149121411465529</v>
      </c>
      <c r="C50" s="129">
        <f t="shared" si="6"/>
        <v>0.91716786690496821</v>
      </c>
      <c r="D50" s="129">
        <f t="shared" si="6"/>
        <v>0.9118837582932745</v>
      </c>
      <c r="E50" s="129">
        <f t="shared" si="6"/>
        <v>0.91238111333824723</v>
      </c>
      <c r="F50" s="129">
        <f t="shared" si="6"/>
        <v>0.9105860019115134</v>
      </c>
      <c r="G50" s="129">
        <f t="shared" si="6"/>
        <v>0.90988108066457607</v>
      </c>
      <c r="H50" s="129">
        <f t="shared" si="6"/>
        <v>0.90550561269554242</v>
      </c>
      <c r="I50" s="129">
        <f t="shared" si="6"/>
        <v>0.90338374154877221</v>
      </c>
      <c r="J50" s="129">
        <f t="shared" si="6"/>
        <v>0.89841251420469392</v>
      </c>
      <c r="K50" s="129">
        <f t="shared" si="6"/>
        <v>0.90020558887432345</v>
      </c>
      <c r="L50" s="129">
        <f t="shared" si="6"/>
        <v>0.87783654476339368</v>
      </c>
      <c r="M50" s="129">
        <f t="shared" si="6"/>
        <v>0.87149894772683278</v>
      </c>
      <c r="N50" s="129">
        <f t="shared" si="6"/>
        <v>0.87462800035536459</v>
      </c>
      <c r="O50" s="129">
        <f t="shared" si="6"/>
        <v>0.87202682859386038</v>
      </c>
      <c r="P50" s="129">
        <f t="shared" si="6"/>
        <v>0.8791482078249041</v>
      </c>
      <c r="Q50" s="129">
        <f t="shared" si="6"/>
        <v>0.87973653830012633</v>
      </c>
    </row>
    <row r="51" spans="1:17" ht="11.45" customHeight="1" x14ac:dyDescent="0.25">
      <c r="A51" s="116" t="s">
        <v>23</v>
      </c>
      <c r="B51" s="52">
        <f t="shared" ref="B51:Q51" si="7">IF(B9=0,0,B9/B$7)</f>
        <v>0.12312084437790585</v>
      </c>
      <c r="C51" s="52">
        <f t="shared" si="7"/>
        <v>0.12016322395489122</v>
      </c>
      <c r="D51" s="52">
        <f t="shared" si="7"/>
        <v>0.11787200886791102</v>
      </c>
      <c r="E51" s="52">
        <f t="shared" si="7"/>
        <v>0.11456608008976109</v>
      </c>
      <c r="F51" s="52">
        <f t="shared" si="7"/>
        <v>0.10512294037137193</v>
      </c>
      <c r="G51" s="52">
        <f t="shared" si="7"/>
        <v>0.10112905812040213</v>
      </c>
      <c r="H51" s="52">
        <f t="shared" si="7"/>
        <v>9.9061084460326701E-2</v>
      </c>
      <c r="I51" s="52">
        <f t="shared" si="7"/>
        <v>9.6591140537630321E-2</v>
      </c>
      <c r="J51" s="52">
        <f t="shared" si="7"/>
        <v>9.5226631530838213E-2</v>
      </c>
      <c r="K51" s="52">
        <f t="shared" si="7"/>
        <v>9.4647939941632425E-2</v>
      </c>
      <c r="L51" s="52">
        <f t="shared" si="7"/>
        <v>9.0050244745128447E-2</v>
      </c>
      <c r="M51" s="52">
        <f t="shared" si="7"/>
        <v>8.6512671117850368E-2</v>
      </c>
      <c r="N51" s="52">
        <f t="shared" si="7"/>
        <v>8.152779699307286E-2</v>
      </c>
      <c r="O51" s="52">
        <f t="shared" si="7"/>
        <v>7.535626432763208E-2</v>
      </c>
      <c r="P51" s="52">
        <f t="shared" si="7"/>
        <v>8.3412919604414271E-2</v>
      </c>
      <c r="Q51" s="52">
        <f t="shared" si="7"/>
        <v>8.3533267144126414E-2</v>
      </c>
    </row>
    <row r="52" spans="1:17" ht="11.45" customHeight="1" x14ac:dyDescent="0.25">
      <c r="A52" s="116" t="s">
        <v>127</v>
      </c>
      <c r="B52" s="52">
        <f t="shared" ref="B52:Q52" si="8">IF(B10=0,0,B10/B$7)</f>
        <v>0.31330649331059751</v>
      </c>
      <c r="C52" s="52">
        <f t="shared" si="8"/>
        <v>0.34142376573292949</v>
      </c>
      <c r="D52" s="52">
        <f t="shared" si="8"/>
        <v>0.32365105473500722</v>
      </c>
      <c r="E52" s="52">
        <f t="shared" si="8"/>
        <v>0.33128943103330621</v>
      </c>
      <c r="F52" s="52">
        <f t="shared" si="8"/>
        <v>0.32022247869246429</v>
      </c>
      <c r="G52" s="52">
        <f t="shared" si="8"/>
        <v>0.32262946937416981</v>
      </c>
      <c r="H52" s="52">
        <f t="shared" si="8"/>
        <v>0.33040425655996736</v>
      </c>
      <c r="I52" s="52">
        <f t="shared" si="8"/>
        <v>0.30567350295724094</v>
      </c>
      <c r="J52" s="52">
        <f t="shared" si="8"/>
        <v>0.29097365497794075</v>
      </c>
      <c r="K52" s="52">
        <f t="shared" si="8"/>
        <v>0.28312391380650004</v>
      </c>
      <c r="L52" s="52">
        <f t="shared" si="8"/>
        <v>0.29211974263335777</v>
      </c>
      <c r="M52" s="52">
        <f t="shared" si="8"/>
        <v>0.31642432847058916</v>
      </c>
      <c r="N52" s="52">
        <f t="shared" si="8"/>
        <v>0.31230596355331036</v>
      </c>
      <c r="O52" s="52">
        <f t="shared" si="8"/>
        <v>0.31114030874073928</v>
      </c>
      <c r="P52" s="52">
        <f t="shared" si="8"/>
        <v>0.31438030377254167</v>
      </c>
      <c r="Q52" s="52">
        <f t="shared" si="8"/>
        <v>0.31296103305366807</v>
      </c>
    </row>
    <row r="53" spans="1:17" ht="11.45" customHeight="1" x14ac:dyDescent="0.25">
      <c r="A53" s="116" t="s">
        <v>125</v>
      </c>
      <c r="B53" s="52">
        <f t="shared" ref="B53:Q53" si="9">IF(B11=0,0,B11/B$7)</f>
        <v>0.4850638764261519</v>
      </c>
      <c r="C53" s="52">
        <f t="shared" si="9"/>
        <v>0.45558087721714752</v>
      </c>
      <c r="D53" s="52">
        <f t="shared" si="9"/>
        <v>0.4703606946903563</v>
      </c>
      <c r="E53" s="52">
        <f t="shared" si="9"/>
        <v>0.46652560221517997</v>
      </c>
      <c r="F53" s="52">
        <f t="shared" si="9"/>
        <v>0.48524058284767718</v>
      </c>
      <c r="G53" s="52">
        <f t="shared" si="9"/>
        <v>0.48612255317000413</v>
      </c>
      <c r="H53" s="52">
        <f t="shared" si="9"/>
        <v>0.47604027167524837</v>
      </c>
      <c r="I53" s="52">
        <f t="shared" si="9"/>
        <v>0.50111909805390087</v>
      </c>
      <c r="J53" s="52">
        <f t="shared" si="9"/>
        <v>0.5122122276959149</v>
      </c>
      <c r="K53" s="52">
        <f t="shared" si="9"/>
        <v>0.52243373512619096</v>
      </c>
      <c r="L53" s="52">
        <f t="shared" si="9"/>
        <v>0.49566655738490739</v>
      </c>
      <c r="M53" s="52">
        <f t="shared" si="9"/>
        <v>0.46856194813839319</v>
      </c>
      <c r="N53" s="52">
        <f t="shared" si="9"/>
        <v>0.48079423980898139</v>
      </c>
      <c r="O53" s="52">
        <f t="shared" si="9"/>
        <v>0.48553025552548906</v>
      </c>
      <c r="P53" s="52">
        <f t="shared" si="9"/>
        <v>0.48135498444794822</v>
      </c>
      <c r="Q53" s="52">
        <f t="shared" si="9"/>
        <v>0.4832422381023318</v>
      </c>
    </row>
    <row r="54" spans="1:17" ht="11.45" customHeight="1" x14ac:dyDescent="0.25">
      <c r="A54" s="128" t="s">
        <v>18</v>
      </c>
      <c r="B54" s="127">
        <f t="shared" ref="B54:Q54" si="10">IF(B12=0,0,B12/B$7)</f>
        <v>7.8508785885344712E-2</v>
      </c>
      <c r="C54" s="127">
        <f t="shared" si="10"/>
        <v>8.2832133095031818E-2</v>
      </c>
      <c r="D54" s="127">
        <f t="shared" si="10"/>
        <v>8.8116241706725523E-2</v>
      </c>
      <c r="E54" s="127">
        <f t="shared" si="10"/>
        <v>8.7618886661752701E-2</v>
      </c>
      <c r="F54" s="127">
        <f t="shared" si="10"/>
        <v>8.9413998088486685E-2</v>
      </c>
      <c r="G54" s="127">
        <f t="shared" si="10"/>
        <v>9.0118919335423958E-2</v>
      </c>
      <c r="H54" s="127">
        <f t="shared" si="10"/>
        <v>9.4494387304457528E-2</v>
      </c>
      <c r="I54" s="127">
        <f t="shared" si="10"/>
        <v>9.6616258451227774E-2</v>
      </c>
      <c r="J54" s="127">
        <f t="shared" si="10"/>
        <v>0.10158748579530599</v>
      </c>
      <c r="K54" s="127">
        <f t="shared" si="10"/>
        <v>9.9794411125676538E-2</v>
      </c>
      <c r="L54" s="127">
        <f t="shared" si="10"/>
        <v>0.12216345523660627</v>
      </c>
      <c r="M54" s="127">
        <f t="shared" si="10"/>
        <v>0.1285010522731673</v>
      </c>
      <c r="N54" s="127">
        <f t="shared" si="10"/>
        <v>0.1253719996446355</v>
      </c>
      <c r="O54" s="127">
        <f t="shared" si="10"/>
        <v>0.12797317140613956</v>
      </c>
      <c r="P54" s="127">
        <f t="shared" si="10"/>
        <v>0.12085179217509585</v>
      </c>
      <c r="Q54" s="127">
        <f t="shared" si="10"/>
        <v>0.12026346169987373</v>
      </c>
    </row>
    <row r="55" spans="1:17" ht="11.45" customHeight="1" x14ac:dyDescent="0.25">
      <c r="A55" s="95" t="s">
        <v>126</v>
      </c>
      <c r="B55" s="48">
        <f t="shared" ref="B55:Q55" si="11">IF(B13=0,0,B13/B$7)</f>
        <v>1.843295896945546E-2</v>
      </c>
      <c r="C55" s="48">
        <f t="shared" si="11"/>
        <v>1.8994838388951326E-2</v>
      </c>
      <c r="D55" s="48">
        <f t="shared" si="11"/>
        <v>1.8888224859287473E-2</v>
      </c>
      <c r="E55" s="48">
        <f t="shared" si="11"/>
        <v>1.7447827018549952E-2</v>
      </c>
      <c r="F55" s="48">
        <f t="shared" si="11"/>
        <v>1.6953782070271605E-2</v>
      </c>
      <c r="G55" s="48">
        <f t="shared" si="11"/>
        <v>1.6287984103597879E-2</v>
      </c>
      <c r="H55" s="48">
        <f t="shared" si="11"/>
        <v>1.7084119960013383E-2</v>
      </c>
      <c r="I55" s="48">
        <f t="shared" si="11"/>
        <v>1.7077761362616923E-2</v>
      </c>
      <c r="J55" s="48">
        <f t="shared" si="11"/>
        <v>2.0179629286505255E-2</v>
      </c>
      <c r="K55" s="48">
        <f t="shared" si="11"/>
        <v>1.9822582964473073E-2</v>
      </c>
      <c r="L55" s="48">
        <f t="shared" si="11"/>
        <v>2.2382627233817419E-2</v>
      </c>
      <c r="M55" s="48">
        <f t="shared" si="11"/>
        <v>2.1642483883877385E-2</v>
      </c>
      <c r="N55" s="48">
        <f t="shared" si="11"/>
        <v>2.133482947034894E-2</v>
      </c>
      <c r="O55" s="48">
        <f t="shared" si="11"/>
        <v>2.0986955687116539E-2</v>
      </c>
      <c r="P55" s="48">
        <f t="shared" si="11"/>
        <v>1.958587407836301E-2</v>
      </c>
      <c r="Q55" s="48">
        <f t="shared" si="11"/>
        <v>1.9811193368586038E-2</v>
      </c>
    </row>
    <row r="56" spans="1:17" ht="11.45" customHeight="1" x14ac:dyDescent="0.25">
      <c r="A56" s="93" t="s">
        <v>125</v>
      </c>
      <c r="B56" s="46">
        <f t="shared" ref="B56:Q56" si="12">IF(B14=0,0,B14/B$7)</f>
        <v>6.0075826915889259E-2</v>
      </c>
      <c r="C56" s="46">
        <f t="shared" si="12"/>
        <v>6.3837294706080489E-2</v>
      </c>
      <c r="D56" s="46">
        <f t="shared" si="12"/>
        <v>6.9228016847438054E-2</v>
      </c>
      <c r="E56" s="46">
        <f t="shared" si="12"/>
        <v>7.0171059643202749E-2</v>
      </c>
      <c r="F56" s="46">
        <f t="shared" si="12"/>
        <v>7.2460216018215076E-2</v>
      </c>
      <c r="G56" s="46">
        <f t="shared" si="12"/>
        <v>7.3830935231826073E-2</v>
      </c>
      <c r="H56" s="46">
        <f t="shared" si="12"/>
        <v>7.7410267344444145E-2</v>
      </c>
      <c r="I56" s="46">
        <f t="shared" si="12"/>
        <v>7.9538497088610854E-2</v>
      </c>
      <c r="J56" s="46">
        <f t="shared" si="12"/>
        <v>8.1407856508800738E-2</v>
      </c>
      <c r="K56" s="46">
        <f t="shared" si="12"/>
        <v>7.9971828161203462E-2</v>
      </c>
      <c r="L56" s="46">
        <f t="shared" si="12"/>
        <v>9.9780828002788854E-2</v>
      </c>
      <c r="M56" s="46">
        <f t="shared" si="12"/>
        <v>0.10685856838928991</v>
      </c>
      <c r="N56" s="46">
        <f t="shared" si="12"/>
        <v>0.10403717017428657</v>
      </c>
      <c r="O56" s="46">
        <f t="shared" si="12"/>
        <v>0.10698621571902302</v>
      </c>
      <c r="P56" s="46">
        <f t="shared" si="12"/>
        <v>0.10126591809673284</v>
      </c>
      <c r="Q56" s="46">
        <f t="shared" si="12"/>
        <v>0.10045226833128769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182016447</v>
      </c>
      <c r="C4" s="132">
        <f t="shared" si="0"/>
        <v>180299404.59999999</v>
      </c>
      <c r="D4" s="132">
        <f t="shared" si="0"/>
        <v>171547939.80000001</v>
      </c>
      <c r="E4" s="132">
        <f t="shared" si="0"/>
        <v>178111812.5</v>
      </c>
      <c r="F4" s="132">
        <f t="shared" si="0"/>
        <v>193295887.30000001</v>
      </c>
      <c r="G4" s="132">
        <f t="shared" si="0"/>
        <v>206007258.10000002</v>
      </c>
      <c r="H4" s="132">
        <f t="shared" si="0"/>
        <v>215953727.40000001</v>
      </c>
      <c r="I4" s="132">
        <f t="shared" si="0"/>
        <v>226389551.30000001</v>
      </c>
      <c r="J4" s="132">
        <f t="shared" si="0"/>
        <v>229124228.09999999</v>
      </c>
      <c r="K4" s="132">
        <f t="shared" si="0"/>
        <v>221149075.5</v>
      </c>
      <c r="L4" s="132">
        <f t="shared" si="0"/>
        <v>220984812.40000001</v>
      </c>
      <c r="M4" s="132">
        <f t="shared" si="0"/>
        <v>224636212.40000001</v>
      </c>
      <c r="N4" s="132">
        <f t="shared" si="0"/>
        <v>225513353</v>
      </c>
      <c r="O4" s="132">
        <f t="shared" si="0"/>
        <v>224368348.80000001</v>
      </c>
      <c r="P4" s="132">
        <f t="shared" si="0"/>
        <v>228764347.80000001</v>
      </c>
      <c r="Q4" s="132">
        <f t="shared" si="0"/>
        <v>236149798.40000004</v>
      </c>
    </row>
    <row r="5" spans="1:17" ht="11.45" customHeight="1" x14ac:dyDescent="0.25">
      <c r="A5" s="116" t="s">
        <v>23</v>
      </c>
      <c r="B5" s="42">
        <f>B13*TrAvia_act!B23</f>
        <v>39116517</v>
      </c>
      <c r="C5" s="42">
        <f>C13*TrAvia_act!C23</f>
        <v>38770977.600000001</v>
      </c>
      <c r="D5" s="42">
        <f>D13*TrAvia_act!D23</f>
        <v>36994349.100000001</v>
      </c>
      <c r="E5" s="42">
        <f>E13*TrAvia_act!E23</f>
        <v>38259028</v>
      </c>
      <c r="F5" s="42">
        <f>F13*TrAvia_act!F23</f>
        <v>37728498</v>
      </c>
      <c r="G5" s="42">
        <f>G13*TrAvia_act!G23</f>
        <v>38231553.600000001</v>
      </c>
      <c r="H5" s="42">
        <f>H13*TrAvia_act!H23</f>
        <v>38449926.399999999</v>
      </c>
      <c r="I5" s="42">
        <f>I13*TrAvia_act!I23</f>
        <v>40558800</v>
      </c>
      <c r="J5" s="42">
        <f>J13*TrAvia_act!J23</f>
        <v>40960743.199999996</v>
      </c>
      <c r="K5" s="42">
        <f>K13*TrAvia_act!K23</f>
        <v>39508390.600000001</v>
      </c>
      <c r="L5" s="42">
        <f>L13*TrAvia_act!L23</f>
        <v>39983080.800000004</v>
      </c>
      <c r="M5" s="42">
        <f>M13*TrAvia_act!M23</f>
        <v>39745061.600000001</v>
      </c>
      <c r="N5" s="42">
        <f>N13*TrAvia_act!N23</f>
        <v>38044496.399999999</v>
      </c>
      <c r="O5" s="42">
        <f>O13*TrAvia_act!O23</f>
        <v>35830641</v>
      </c>
      <c r="P5" s="42">
        <f>P13*TrAvia_act!P23</f>
        <v>35804721.600000001</v>
      </c>
      <c r="Q5" s="42">
        <f>Q13*TrAvia_act!Q23</f>
        <v>36032274.800000004</v>
      </c>
    </row>
    <row r="6" spans="1:17" ht="11.45" customHeight="1" x14ac:dyDescent="0.25">
      <c r="A6" s="116" t="s">
        <v>127</v>
      </c>
      <c r="B6" s="42">
        <f>B14*TrAvia_act!B24</f>
        <v>91331548</v>
      </c>
      <c r="C6" s="42">
        <f>C14*TrAvia_act!C24</f>
        <v>90055819</v>
      </c>
      <c r="D6" s="42">
        <f>D14*TrAvia_act!D24</f>
        <v>83590985.399999991</v>
      </c>
      <c r="E6" s="42">
        <f>E14*TrAvia_act!E24</f>
        <v>88176535.199999988</v>
      </c>
      <c r="F6" s="42">
        <f>F14*TrAvia_act!F24</f>
        <v>96504526.299999997</v>
      </c>
      <c r="G6" s="42">
        <f>G14*TrAvia_act!G24</f>
        <v>105192507.70000002</v>
      </c>
      <c r="H6" s="42">
        <f>H14*TrAvia_act!H24</f>
        <v>111994575.00000001</v>
      </c>
      <c r="I6" s="42">
        <f>I14*TrAvia_act!I24</f>
        <v>116654336.30000001</v>
      </c>
      <c r="J6" s="42">
        <f>J14*TrAvia_act!J24</f>
        <v>116211425.2</v>
      </c>
      <c r="K6" s="42">
        <f>K14*TrAvia_act!K24</f>
        <v>109705018.50000003</v>
      </c>
      <c r="L6" s="42">
        <f>L14*TrAvia_act!L24</f>
        <v>112295313.59999999</v>
      </c>
      <c r="M6" s="42">
        <f>M14*TrAvia_act!M24</f>
        <v>119334646.80000001</v>
      </c>
      <c r="N6" s="42">
        <f>N14*TrAvia_act!N24</f>
        <v>119509110.89999999</v>
      </c>
      <c r="O6" s="42">
        <f>O14*TrAvia_act!O24</f>
        <v>119893527.00000001</v>
      </c>
      <c r="P6" s="42">
        <f>P14*TrAvia_act!P24</f>
        <v>124104750</v>
      </c>
      <c r="Q6" s="42">
        <f>Q14*TrAvia_act!Q24</f>
        <v>128977078.80000001</v>
      </c>
    </row>
    <row r="7" spans="1:17" ht="11.45" customHeight="1" x14ac:dyDescent="0.25">
      <c r="A7" s="93" t="s">
        <v>125</v>
      </c>
      <c r="B7" s="36">
        <f>B15*TrAvia_act!B25</f>
        <v>51568382</v>
      </c>
      <c r="C7" s="36">
        <f>C15*TrAvia_act!C25</f>
        <v>51472608</v>
      </c>
      <c r="D7" s="36">
        <f>D15*TrAvia_act!D25</f>
        <v>50962605.300000004</v>
      </c>
      <c r="E7" s="36">
        <f>E15*TrAvia_act!E25</f>
        <v>51676249.299999997</v>
      </c>
      <c r="F7" s="36">
        <f>F15*TrAvia_act!F25</f>
        <v>59062863</v>
      </c>
      <c r="G7" s="36">
        <f>G15*TrAvia_act!G25</f>
        <v>62583196.800000004</v>
      </c>
      <c r="H7" s="36">
        <f>H15*TrAvia_act!H25</f>
        <v>65509226</v>
      </c>
      <c r="I7" s="36">
        <f>I15*TrAvia_act!I25</f>
        <v>69176415</v>
      </c>
      <c r="J7" s="36">
        <f>J15*TrAvia_act!J25</f>
        <v>71952059.699999988</v>
      </c>
      <c r="K7" s="36">
        <f>K15*TrAvia_act!K25</f>
        <v>71935666.399999991</v>
      </c>
      <c r="L7" s="36">
        <f>L15*TrAvia_act!L25</f>
        <v>68706418</v>
      </c>
      <c r="M7" s="36">
        <f>M15*TrAvia_act!M25</f>
        <v>65556503.999999993</v>
      </c>
      <c r="N7" s="36">
        <f>N15*TrAvia_act!N25</f>
        <v>67959745.700000003</v>
      </c>
      <c r="O7" s="36">
        <f>O15*TrAvia_act!O25</f>
        <v>68644180.799999997</v>
      </c>
      <c r="P7" s="36">
        <f>P15*TrAvia_act!P25</f>
        <v>68854876.200000003</v>
      </c>
      <c r="Q7" s="36">
        <f>Q15*TrAvia_act!Q25</f>
        <v>71140444.799999997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139.12333239064137</v>
      </c>
      <c r="C12" s="134">
        <f>IF(C4=0,0,C4/TrAvia_act!C22)</f>
        <v>138.8399812723267</v>
      </c>
      <c r="D12" s="134">
        <f>IF(D4=0,0,D4/TrAvia_act!D22)</f>
        <v>139.47610649256674</v>
      </c>
      <c r="E12" s="134">
        <f>IF(E4=0,0,E4/TrAvia_act!E22)</f>
        <v>139.90358407482813</v>
      </c>
      <c r="F12" s="134">
        <f>IF(F4=0,0,F4/TrAvia_act!F22)</f>
        <v>141.84313950382463</v>
      </c>
      <c r="G12" s="134">
        <f>IF(G4=0,0,G4/TrAvia_act!G22)</f>
        <v>142.24849529180977</v>
      </c>
      <c r="H12" s="134">
        <f>IF(H4=0,0,H4/TrAvia_act!H22)</f>
        <v>142.50345605333939</v>
      </c>
      <c r="I12" s="134">
        <f>IF(I4=0,0,I4/TrAvia_act!I22)</f>
        <v>143.6052748829506</v>
      </c>
      <c r="J12" s="134">
        <f>IF(J4=0,0,J4/TrAvia_act!J22)</f>
        <v>144.75751926631935</v>
      </c>
      <c r="K12" s="134">
        <f>IF(K4=0,0,K4/TrAvia_act!K22)</f>
        <v>147.0919539732952</v>
      </c>
      <c r="L12" s="134">
        <f>IF(L4=0,0,L4/TrAvia_act!L22)</f>
        <v>148.86425099294564</v>
      </c>
      <c r="M12" s="134">
        <f>IF(M4=0,0,M4/TrAvia_act!M22)</f>
        <v>148.31633454929602</v>
      </c>
      <c r="N12" s="134">
        <f>IF(N4=0,0,N4/TrAvia_act!N22)</f>
        <v>150.43349832231553</v>
      </c>
      <c r="O12" s="134">
        <f>IF(O4=0,0,O4/TrAvia_act!O22)</f>
        <v>153.0595759979098</v>
      </c>
      <c r="P12" s="134">
        <f>IF(P4=0,0,P4/TrAvia_act!P22)</f>
        <v>155.11466428172346</v>
      </c>
      <c r="Q12" s="134">
        <f>IF(Q4=0,0,Q4/TrAvia_act!Q22)</f>
        <v>156.64807876257532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0.69198180206209603</v>
      </c>
      <c r="C18" s="144">
        <f>IF(TrAvia_act!C31=0,0,TrAvia_act!C31/C4)</f>
        <v>0.69206984502709779</v>
      </c>
      <c r="D18" s="144">
        <f>IF(TrAvia_act!D31=0,0,TrAvia_act!D31/D4)</f>
        <v>0.69254988511380533</v>
      </c>
      <c r="E18" s="144">
        <f>IF(TrAvia_act!E31=0,0,TrAvia_act!E31/E4)</f>
        <v>0.69231890501366944</v>
      </c>
      <c r="F18" s="144">
        <f>IF(TrAvia_act!F31=0,0,TrAvia_act!F31/F4)</f>
        <v>0.71452410565591995</v>
      </c>
      <c r="G18" s="144">
        <f>IF(TrAvia_act!G31=0,0,TrAvia_act!G31/G4)</f>
        <v>0.71904296171980353</v>
      </c>
      <c r="H18" s="144">
        <f>IF(TrAvia_act!H31=0,0,TrAvia_act!H31/H4)</f>
        <v>0.72355511933618055</v>
      </c>
      <c r="I18" s="144">
        <f>IF(TrAvia_act!I31=0,0,TrAvia_act!I31/I4)</f>
        <v>0.73256303149888347</v>
      </c>
      <c r="J18" s="144">
        <f>IF(TrAvia_act!J31=0,0,TrAvia_act!J31/J4)</f>
        <v>0.73219614263918176</v>
      </c>
      <c r="K18" s="144">
        <f>IF(TrAvia_act!K31=0,0,TrAvia_act!K31/K4)</f>
        <v>0.72627587357922285</v>
      </c>
      <c r="L18" s="144">
        <f>IF(TrAvia_act!L31=0,0,TrAvia_act!L31/L4)</f>
        <v>0.76387069847339428</v>
      </c>
      <c r="M18" s="144">
        <f>IF(TrAvia_act!M31=0,0,TrAvia_act!M31/M4)</f>
        <v>0.77256051972144091</v>
      </c>
      <c r="N18" s="144">
        <f>IF(TrAvia_act!N31=0,0,TrAvia_act!N31/N4)</f>
        <v>0.77991444701724599</v>
      </c>
      <c r="O18" s="144">
        <f>IF(TrAvia_act!O31=0,0,TrAvia_act!O31/O4)</f>
        <v>0.79276200030581134</v>
      </c>
      <c r="P18" s="144">
        <f>IF(TrAvia_act!P31=0,0,TrAvia_act!P31/P4)</f>
        <v>0.7980755994356914</v>
      </c>
      <c r="Q18" s="144">
        <f>IF(TrAvia_act!Q31=0,0,TrAvia_act!Q31/Q4)</f>
        <v>0.80374362496173946</v>
      </c>
    </row>
    <row r="19" spans="1:17" ht="11.45" customHeight="1" x14ac:dyDescent="0.25">
      <c r="A19" s="116" t="s">
        <v>23</v>
      </c>
      <c r="B19" s="143">
        <v>0.58492508420419942</v>
      </c>
      <c r="C19" s="143">
        <v>0.58492579769255026</v>
      </c>
      <c r="D19" s="143">
        <v>0.58492544203190222</v>
      </c>
      <c r="E19" s="143">
        <v>0.58492528874492045</v>
      </c>
      <c r="F19" s="143">
        <v>0.59942208672075958</v>
      </c>
      <c r="G19" s="143">
        <v>0.60149276800511708</v>
      </c>
      <c r="H19" s="143">
        <v>0.60925089313044822</v>
      </c>
      <c r="I19" s="143">
        <v>0.61250498042348389</v>
      </c>
      <c r="J19" s="143">
        <v>0.61466931586338991</v>
      </c>
      <c r="K19" s="143">
        <v>0.61271982058413699</v>
      </c>
      <c r="L19" s="143">
        <v>0.61922371924876773</v>
      </c>
      <c r="M19" s="143">
        <v>0.62074139545427198</v>
      </c>
      <c r="N19" s="143">
        <v>0.62545338358060121</v>
      </c>
      <c r="O19" s="143">
        <v>0.63694626618597183</v>
      </c>
      <c r="P19" s="143">
        <v>0.64229796999734245</v>
      </c>
      <c r="Q19" s="143">
        <v>0.64732152298083601</v>
      </c>
    </row>
    <row r="20" spans="1:17" ht="11.45" customHeight="1" x14ac:dyDescent="0.25">
      <c r="A20" s="116" t="s">
        <v>127</v>
      </c>
      <c r="B20" s="143">
        <v>0.70405850342096465</v>
      </c>
      <c r="C20" s="143">
        <v>0.70405883488772669</v>
      </c>
      <c r="D20" s="143">
        <v>0.70405866994361344</v>
      </c>
      <c r="E20" s="143">
        <v>0.70405779563903759</v>
      </c>
      <c r="F20" s="143">
        <v>0.72569074928457533</v>
      </c>
      <c r="G20" s="143">
        <v>0.73126775548863543</v>
      </c>
      <c r="H20" s="143">
        <v>0.74320406144672624</v>
      </c>
      <c r="I20" s="143">
        <v>0.74661128563636592</v>
      </c>
      <c r="J20" s="143">
        <v>0.7486393687218974</v>
      </c>
      <c r="K20" s="143">
        <v>0.74531902111661363</v>
      </c>
      <c r="L20" s="143">
        <v>0.75373563941852695</v>
      </c>
      <c r="M20" s="143">
        <v>0.75860885692083846</v>
      </c>
      <c r="N20" s="143">
        <v>0.76648428149255032</v>
      </c>
      <c r="O20" s="143">
        <v>0.78365519266106831</v>
      </c>
      <c r="P20" s="143">
        <v>0.79201671974682675</v>
      </c>
      <c r="Q20" s="143">
        <v>0.79986696830041704</v>
      </c>
    </row>
    <row r="21" spans="1:17" ht="11.45" customHeight="1" x14ac:dyDescent="0.25">
      <c r="A21" s="93" t="s">
        <v>125</v>
      </c>
      <c r="B21" s="142">
        <v>0.75179950381223903</v>
      </c>
      <c r="C21" s="142">
        <v>0.75179872370174061</v>
      </c>
      <c r="D21" s="142">
        <v>0.75179853491516835</v>
      </c>
      <c r="E21" s="142">
        <v>0.75179846692163088</v>
      </c>
      <c r="F21" s="142">
        <v>0.76980409838920272</v>
      </c>
      <c r="G21" s="142">
        <v>0.77030544083679664</v>
      </c>
      <c r="H21" s="142">
        <v>0.75705290732636654</v>
      </c>
      <c r="I21" s="142">
        <v>0.77926421888153641</v>
      </c>
      <c r="J21" s="142">
        <v>0.77254377750634429</v>
      </c>
      <c r="K21" s="142">
        <v>0.75960131787977703</v>
      </c>
      <c r="L21" s="142">
        <v>0.86461167281344808</v>
      </c>
      <c r="M21" s="142">
        <v>0.89000084568268023</v>
      </c>
      <c r="N21" s="142">
        <v>0.89000050510783457</v>
      </c>
      <c r="O21" s="142">
        <v>0.89000003041772768</v>
      </c>
      <c r="P21" s="142">
        <v>0.8900009757043178</v>
      </c>
      <c r="Q21" s="142">
        <v>0.88999897566004527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3.2670331740605962E-2</v>
      </c>
      <c r="C24" s="137">
        <f>IF(TrAvia_ene!C8=0,0,TrAvia_ene!C8/(C12*TrAvia_act!C13))</f>
        <v>3.1339490057071533E-2</v>
      </c>
      <c r="D24" s="137">
        <f>IF(TrAvia_ene!D8=0,0,TrAvia_ene!D8/(D12*TrAvia_act!D13))</f>
        <v>3.1601389653640698E-2</v>
      </c>
      <c r="E24" s="137">
        <f>IF(TrAvia_ene!E8=0,0,TrAvia_ene!E8/(E12*TrAvia_act!E13))</f>
        <v>3.1123980604030196E-2</v>
      </c>
      <c r="F24" s="137">
        <f>IF(TrAvia_ene!F8=0,0,TrAvia_ene!F8/(F12*TrAvia_act!F13))</f>
        <v>3.1009250423401739E-2</v>
      </c>
      <c r="G24" s="137">
        <f>IF(TrAvia_ene!G8=0,0,TrAvia_ene!G8/(G12*TrAvia_act!G13))</f>
        <v>3.0942031620434171E-2</v>
      </c>
      <c r="H24" s="137">
        <f>IF(TrAvia_ene!H8=0,0,TrAvia_ene!H8/(H12*TrAvia_act!H13))</f>
        <v>3.0946468480545469E-2</v>
      </c>
      <c r="I24" s="137">
        <f>IF(TrAvia_ene!I8=0,0,TrAvia_ene!I8/(I12*TrAvia_act!I13))</f>
        <v>3.0490941563860504E-2</v>
      </c>
      <c r="J24" s="137">
        <f>IF(TrAvia_ene!J8=0,0,TrAvia_ene!J8/(J12*TrAvia_act!J13))</f>
        <v>3.0595073454423184E-2</v>
      </c>
      <c r="K24" s="137">
        <f>IF(TrAvia_ene!K8=0,0,TrAvia_ene!K8/(K12*TrAvia_act!K13))</f>
        <v>3.0633012479634125E-2</v>
      </c>
      <c r="L24" s="137">
        <f>IF(TrAvia_ene!L8=0,0,TrAvia_ene!L8/(L12*TrAvia_act!L13))</f>
        <v>3.0640615929099915E-2</v>
      </c>
      <c r="M24" s="137">
        <f>IF(TrAvia_ene!M8=0,0,TrAvia_ene!M8/(M12*TrAvia_act!M13))</f>
        <v>2.9730581993223634E-2</v>
      </c>
      <c r="N24" s="137">
        <f>IF(TrAvia_ene!N8=0,0,TrAvia_ene!N8/(N12*TrAvia_act!N13))</f>
        <v>3.1118201984719533E-2</v>
      </c>
      <c r="O24" s="137">
        <f>IF(TrAvia_ene!O8=0,0,TrAvia_ene!O8/(O12*TrAvia_act!O13))</f>
        <v>3.1288411180295662E-2</v>
      </c>
      <c r="P24" s="137">
        <f>IF(TrAvia_ene!P8=0,0,TrAvia_ene!P8/(P12*TrAvia_act!P13))</f>
        <v>3.013534097545225E-2</v>
      </c>
      <c r="Q24" s="137">
        <f>IF(TrAvia_ene!Q8=0,0,TrAvia_ene!Q8/(Q12*TrAvia_act!Q13))</f>
        <v>2.9311218748838144E-2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5.5424718341195257E-2</v>
      </c>
      <c r="C25" s="108">
        <f>IF(TrAvia_ene!C9=0,0,TrAvia_ene!C9/(C13*TrAvia_act!C14))</f>
        <v>5.2434278651624741E-2</v>
      </c>
      <c r="D25" s="108">
        <f>IF(TrAvia_ene!D9=0,0,TrAvia_ene!D9/(D13*TrAvia_act!D14))</f>
        <v>4.9991370147189559E-2</v>
      </c>
      <c r="E25" s="108">
        <f>IF(TrAvia_ene!E9=0,0,TrAvia_ene!E9/(E13*TrAvia_act!E14))</f>
        <v>4.9499956449199314E-2</v>
      </c>
      <c r="F25" s="108">
        <f>IF(TrAvia_ene!F9=0,0,TrAvia_ene!F9/(F13*TrAvia_act!F14))</f>
        <v>4.9677061978816613E-2</v>
      </c>
      <c r="G25" s="108">
        <f>IF(TrAvia_ene!G9=0,0,TrAvia_ene!G9/(G13*TrAvia_act!G14))</f>
        <v>5.0676451360224826E-2</v>
      </c>
      <c r="H25" s="108">
        <f>IF(TrAvia_ene!H9=0,0,TrAvia_ene!H9/(H13*TrAvia_act!H14))</f>
        <v>5.1771628423837354E-2</v>
      </c>
      <c r="I25" s="108">
        <f>IF(TrAvia_ene!I9=0,0,TrAvia_ene!I9/(I13*TrAvia_act!I14))</f>
        <v>4.9539393203162189E-2</v>
      </c>
      <c r="J25" s="108">
        <f>IF(TrAvia_ene!J9=0,0,TrAvia_ene!J9/(J13*TrAvia_act!J14))</f>
        <v>4.8949693730478354E-2</v>
      </c>
      <c r="K25" s="108">
        <f>IF(TrAvia_ene!K9=0,0,TrAvia_ene!K9/(K13*TrAvia_act!K14))</f>
        <v>4.9026302971378798E-2</v>
      </c>
      <c r="L25" s="108">
        <f>IF(TrAvia_ene!L9=0,0,TrAvia_ene!L9/(L13*TrAvia_act!L14))</f>
        <v>4.5211776634146397E-2</v>
      </c>
      <c r="M25" s="108">
        <f>IF(TrAvia_ene!M9=0,0,TrAvia_ene!M9/(M13*TrAvia_act!M14))</f>
        <v>4.1984949290793584E-2</v>
      </c>
      <c r="N25" s="108">
        <f>IF(TrAvia_ene!N9=0,0,TrAvia_ene!N9/(N13*TrAvia_act!N14))</f>
        <v>4.3909047462221816E-2</v>
      </c>
      <c r="O25" s="108">
        <f>IF(TrAvia_ene!O9=0,0,TrAvia_ene!O9/(O13*TrAvia_act!O14))</f>
        <v>4.371031619841078E-2</v>
      </c>
      <c r="P25" s="108">
        <f>IF(TrAvia_ene!P9=0,0,TrAvia_ene!P9/(P13*TrAvia_act!P14))</f>
        <v>4.6955822526584007E-2</v>
      </c>
      <c r="Q25" s="108">
        <f>IF(TrAvia_ene!Q9=0,0,TrAvia_ene!Q9/(Q13*TrAvia_act!Q14))</f>
        <v>4.6847145459395417E-2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3.582273919978092E-2</v>
      </c>
      <c r="C26" s="106">
        <f>IF(TrAvia_ene!C10=0,0,TrAvia_ene!C10/(C14*TrAvia_act!C15))</f>
        <v>3.7705991994847449E-2</v>
      </c>
      <c r="D26" s="106">
        <f>IF(TrAvia_ene!D10=0,0,TrAvia_ene!D10/(D14*TrAvia_act!D15))</f>
        <v>3.9007215611404508E-2</v>
      </c>
      <c r="E26" s="106">
        <f>IF(TrAvia_ene!E10=0,0,TrAvia_ene!E10/(E14*TrAvia_act!E15))</f>
        <v>3.8231980831743673E-2</v>
      </c>
      <c r="F26" s="106">
        <f>IF(TrAvia_ene!F10=0,0,TrAvia_ene!F10/(F14*TrAvia_act!F15))</f>
        <v>3.8202792043771854E-2</v>
      </c>
      <c r="G26" s="106">
        <f>IF(TrAvia_ene!G10=0,0,TrAvia_ene!G10/(G14*TrAvia_act!G15))</f>
        <v>3.7601382625589527E-2</v>
      </c>
      <c r="H26" s="106">
        <f>IF(TrAvia_ene!H10=0,0,TrAvia_ene!H10/(H14*TrAvia_act!H15))</f>
        <v>3.6651835456373842E-2</v>
      </c>
      <c r="I26" s="106">
        <f>IF(TrAvia_ene!I10=0,0,TrAvia_ene!I10/(I14*TrAvia_act!I15))</f>
        <v>3.8539083237029738E-2</v>
      </c>
      <c r="J26" s="106">
        <f>IF(TrAvia_ene!J10=0,0,TrAvia_ene!J10/(J14*TrAvia_act!J15))</f>
        <v>3.8491041575770935E-2</v>
      </c>
      <c r="K26" s="106">
        <f>IF(TrAvia_ene!K10=0,0,TrAvia_ene!K10/(K14*TrAvia_act!K15))</f>
        <v>3.8596542603037395E-2</v>
      </c>
      <c r="L26" s="106">
        <f>IF(TrAvia_ene!L10=0,0,TrAvia_ene!L10/(L14*TrAvia_act!L15))</f>
        <v>3.8805208728600653E-2</v>
      </c>
      <c r="M26" s="106">
        <f>IF(TrAvia_ene!M10=0,0,TrAvia_ene!M10/(M14*TrAvia_act!M15))</f>
        <v>3.7962578751837332E-2</v>
      </c>
      <c r="N26" s="106">
        <f>IF(TrAvia_ene!N10=0,0,TrAvia_ene!N10/(N14*TrAvia_act!N15))</f>
        <v>4.0042260461035331E-2</v>
      </c>
      <c r="O26" s="106">
        <f>IF(TrAvia_ene!O10=0,0,TrAvia_ene!O10/(O14*TrAvia_act!O15))</f>
        <v>4.0085955436152468E-2</v>
      </c>
      <c r="P26" s="106">
        <f>IF(TrAvia_ene!P10=0,0,TrAvia_ene!P10/(P14*TrAvia_act!P15))</f>
        <v>3.8198368636323837E-2</v>
      </c>
      <c r="Q26" s="106">
        <f>IF(TrAvia_ene!Q10=0,0,TrAvia_ene!Q10/(Q14*TrAvia_act!Q15))</f>
        <v>3.6953045634692219E-2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2.2457743109895904E-2</v>
      </c>
      <c r="C27" s="105">
        <f>IF(TrAvia_ene!C11=0,0,TrAvia_ene!C11/(C15*TrAvia_act!C16))</f>
        <v>2.0178158779656237E-2</v>
      </c>
      <c r="D27" s="105">
        <f>IF(TrAvia_ene!D11=0,0,TrAvia_ene!D11/(D15*TrAvia_act!D16))</f>
        <v>2.0970482744013617E-2</v>
      </c>
      <c r="E27" s="105">
        <f>IF(TrAvia_ene!E11=0,0,TrAvia_ene!E11/(E15*TrAvia_act!E16))</f>
        <v>2.0945301326926888E-2</v>
      </c>
      <c r="F27" s="105">
        <f>IF(TrAvia_ene!F11=0,0,TrAvia_ene!F11/(F15*TrAvia_act!F16))</f>
        <v>2.1042762763096086E-2</v>
      </c>
      <c r="G27" s="105">
        <f>IF(TrAvia_ene!G11=0,0,TrAvia_ene!G11/(G15*TrAvia_act!G16))</f>
        <v>2.1283531419147069E-2</v>
      </c>
      <c r="H27" s="105">
        <f>IF(TrAvia_ene!H11=0,0,TrAvia_ene!H11/(H15*TrAvia_act!H16))</f>
        <v>2.1521751917231012E-2</v>
      </c>
      <c r="I27" s="105">
        <f>IF(TrAvia_ene!I11=0,0,TrAvia_ene!I11/(I15*TrAvia_act!I16))</f>
        <v>2.1291590695751719E-2</v>
      </c>
      <c r="J27" s="105">
        <f>IF(TrAvia_ene!J11=0,0,TrAvia_ene!J11/(J15*TrAvia_act!J16))</f>
        <v>2.1611603921265106E-2</v>
      </c>
      <c r="K27" s="105">
        <f>IF(TrAvia_ene!K11=0,0,TrAvia_ene!K11/(K15*TrAvia_act!K16))</f>
        <v>2.1573445780822497E-2</v>
      </c>
      <c r="L27" s="105">
        <f>IF(TrAvia_ene!L11=0,0,TrAvia_ene!L11/(L15*TrAvia_act!L16))</f>
        <v>2.1523507859340148E-2</v>
      </c>
      <c r="M27" s="105">
        <f>IF(TrAvia_ene!M11=0,0,TrAvia_ene!M11/(M15*TrAvia_act!M16))</f>
        <v>2.0476228486767591E-2</v>
      </c>
      <c r="N27" s="105">
        <f>IF(TrAvia_ene!N11=0,0,TrAvia_ene!N11/(N15*TrAvia_act!N16))</f>
        <v>2.1517336362948211E-2</v>
      </c>
      <c r="O27" s="105">
        <f>IF(TrAvia_ene!O11=0,0,TrAvia_ene!O11/(O15*TrAvia_act!O16))</f>
        <v>2.180810249589742E-2</v>
      </c>
      <c r="P27" s="105">
        <f>IF(TrAvia_ene!P11=0,0,TrAvia_ene!P11/(P15*TrAvia_act!P16))</f>
        <v>2.0889755360950422E-2</v>
      </c>
      <c r="Q27" s="105">
        <f>IF(TrAvia_ene!Q11=0,0,TrAvia_ene!Q11/(Q15*TrAvia_act!Q16))</f>
        <v>2.0332215115539499E-2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67008.683452428682</v>
      </c>
      <c r="C3" s="68">
        <f t="shared" si="0"/>
        <v>65252.670731146791</v>
      </c>
      <c r="D3" s="68">
        <f t="shared" si="0"/>
        <v>64632.567151095827</v>
      </c>
      <c r="E3" s="68">
        <f t="shared" si="0"/>
        <v>58561.108514199834</v>
      </c>
      <c r="F3" s="68">
        <f t="shared" si="0"/>
        <v>64077.696994589904</v>
      </c>
      <c r="G3" s="68">
        <f t="shared" si="0"/>
        <v>64429.90264609037</v>
      </c>
      <c r="H3" s="68">
        <f t="shared" si="0"/>
        <v>64342.640037980695</v>
      </c>
      <c r="I3" s="68">
        <f t="shared" si="0"/>
        <v>65153.202094895954</v>
      </c>
      <c r="J3" s="68">
        <f t="shared" si="0"/>
        <v>64483.311771397835</v>
      </c>
      <c r="K3" s="68">
        <f t="shared" si="0"/>
        <v>55931.187799433115</v>
      </c>
      <c r="L3" s="68">
        <f t="shared" si="0"/>
        <v>62555.31047562325</v>
      </c>
      <c r="M3" s="68">
        <f t="shared" si="0"/>
        <v>55322.410591954045</v>
      </c>
      <c r="N3" s="68">
        <f t="shared" si="0"/>
        <v>58785.853190838236</v>
      </c>
      <c r="O3" s="68">
        <f t="shared" si="0"/>
        <v>60366.527588524827</v>
      </c>
      <c r="P3" s="68">
        <f t="shared" si="0"/>
        <v>59395.321498312485</v>
      </c>
      <c r="Q3" s="68">
        <f t="shared" si="0"/>
        <v>55610.303716427035</v>
      </c>
    </row>
    <row r="4" spans="1:17" ht="11.45" customHeight="1" x14ac:dyDescent="0.25">
      <c r="A4" s="148" t="s">
        <v>147</v>
      </c>
      <c r="B4" s="77">
        <v>543.68345242867599</v>
      </c>
      <c r="C4" s="77">
        <v>434.67073114679283</v>
      </c>
      <c r="D4" s="77">
        <v>466.56715109582444</v>
      </c>
      <c r="E4" s="77">
        <v>407.10851419983595</v>
      </c>
      <c r="F4" s="77">
        <v>410.69699458990164</v>
      </c>
      <c r="G4" s="77">
        <v>333.9026460903699</v>
      </c>
      <c r="H4" s="77">
        <v>367.6400379806912</v>
      </c>
      <c r="I4" s="77">
        <v>442.20209489595322</v>
      </c>
      <c r="J4" s="77">
        <v>427.31177139783506</v>
      </c>
      <c r="K4" s="77">
        <v>279.18779943311779</v>
      </c>
      <c r="L4" s="77">
        <v>277.31047562324852</v>
      </c>
      <c r="M4" s="77">
        <v>295.41059195404353</v>
      </c>
      <c r="N4" s="77">
        <v>297.85319083823885</v>
      </c>
      <c r="O4" s="77">
        <v>296.52758852482305</v>
      </c>
      <c r="P4" s="77">
        <v>302.32149831248455</v>
      </c>
      <c r="Q4" s="77">
        <v>295.30371642703642</v>
      </c>
    </row>
    <row r="5" spans="1:17" ht="11.45" customHeight="1" x14ac:dyDescent="0.25">
      <c r="A5" s="147" t="s">
        <v>146</v>
      </c>
      <c r="B5" s="74">
        <v>66465</v>
      </c>
      <c r="C5" s="74">
        <v>64818</v>
      </c>
      <c r="D5" s="74">
        <v>64166</v>
      </c>
      <c r="E5" s="74">
        <v>58154</v>
      </c>
      <c r="F5" s="74">
        <v>63667</v>
      </c>
      <c r="G5" s="74">
        <v>64096</v>
      </c>
      <c r="H5" s="74">
        <v>63975</v>
      </c>
      <c r="I5" s="74">
        <v>64711</v>
      </c>
      <c r="J5" s="74">
        <v>64056</v>
      </c>
      <c r="K5" s="74">
        <v>55652</v>
      </c>
      <c r="L5" s="74">
        <v>62278</v>
      </c>
      <c r="M5" s="74">
        <v>55027</v>
      </c>
      <c r="N5" s="74">
        <v>58488</v>
      </c>
      <c r="O5" s="74">
        <v>60070</v>
      </c>
      <c r="P5" s="74">
        <v>59093</v>
      </c>
      <c r="Q5" s="74">
        <v>55315</v>
      </c>
    </row>
    <row r="7" spans="1:17" ht="11.45" customHeight="1" x14ac:dyDescent="0.25">
      <c r="A7" s="27" t="s">
        <v>115</v>
      </c>
      <c r="B7" s="26">
        <f t="shared" ref="B7:Q7" si="1">SUM(B8:B9)</f>
        <v>46.815915364615378</v>
      </c>
      <c r="C7" s="26">
        <f t="shared" si="1"/>
        <v>45.697084070723101</v>
      </c>
      <c r="D7" s="26">
        <f t="shared" si="1"/>
        <v>40.184015870348119</v>
      </c>
      <c r="E7" s="26">
        <f t="shared" si="1"/>
        <v>42.316715093931428</v>
      </c>
      <c r="F7" s="26">
        <f t="shared" si="1"/>
        <v>48.259248100591208</v>
      </c>
      <c r="G7" s="26">
        <f t="shared" si="1"/>
        <v>56.354431662793516</v>
      </c>
      <c r="H7" s="26">
        <f t="shared" si="1"/>
        <v>48.538237034138334</v>
      </c>
      <c r="I7" s="26">
        <f t="shared" si="1"/>
        <v>52.003461440316713</v>
      </c>
      <c r="J7" s="26">
        <f t="shared" si="1"/>
        <v>53.792520867474401</v>
      </c>
      <c r="K7" s="26">
        <f t="shared" si="1"/>
        <v>51.894067651358618</v>
      </c>
      <c r="L7" s="26">
        <f t="shared" si="1"/>
        <v>50.957964212082139</v>
      </c>
      <c r="M7" s="26">
        <f t="shared" si="1"/>
        <v>56.851977337169807</v>
      </c>
      <c r="N7" s="26">
        <f t="shared" si="1"/>
        <v>54.172445642261174</v>
      </c>
      <c r="O7" s="26">
        <f t="shared" si="1"/>
        <v>54.709869109721716</v>
      </c>
      <c r="P7" s="26">
        <f t="shared" si="1"/>
        <v>57.953293137185902</v>
      </c>
      <c r="Q7" s="26">
        <f t="shared" si="1"/>
        <v>61.310966662831845</v>
      </c>
    </row>
    <row r="8" spans="1:17" ht="11.45" customHeight="1" x14ac:dyDescent="0.25">
      <c r="A8" s="148" t="s">
        <v>147</v>
      </c>
      <c r="B8" s="108">
        <v>0.13026709610499823</v>
      </c>
      <c r="C8" s="108">
        <v>0.10428890215332905</v>
      </c>
      <c r="D8" s="108">
        <v>9.9412903441191844E-2</v>
      </c>
      <c r="E8" s="108">
        <v>0.10079562897266736</v>
      </c>
      <c r="F8" s="108">
        <v>0.10593684197997136</v>
      </c>
      <c r="G8" s="108">
        <v>9.9939860660507029E-2</v>
      </c>
      <c r="H8" s="108">
        <v>9.4933116296220615E-2</v>
      </c>
      <c r="I8" s="108">
        <v>0.12089670634776165</v>
      </c>
      <c r="J8" s="108">
        <v>0.12208137573833254</v>
      </c>
      <c r="K8" s="108">
        <v>8.8613367518403124E-2</v>
      </c>
      <c r="L8" s="108">
        <v>7.7245257833773964E-2</v>
      </c>
      <c r="M8" s="108">
        <v>0.10386458554737127</v>
      </c>
      <c r="N8" s="108">
        <v>9.3886967273101599E-2</v>
      </c>
      <c r="O8" s="108">
        <v>9.1910795656372987E-2</v>
      </c>
      <c r="P8" s="108">
        <v>0.10089202651547022</v>
      </c>
      <c r="Q8" s="108">
        <v>0.11136684487680795</v>
      </c>
    </row>
    <row r="9" spans="1:17" ht="11.45" customHeight="1" x14ac:dyDescent="0.25">
      <c r="A9" s="147" t="s">
        <v>146</v>
      </c>
      <c r="B9" s="105">
        <v>46.685648268510377</v>
      </c>
      <c r="C9" s="105">
        <v>45.592795168569772</v>
      </c>
      <c r="D9" s="105">
        <v>40.084602966906928</v>
      </c>
      <c r="E9" s="105">
        <v>42.215919464958759</v>
      </c>
      <c r="F9" s="105">
        <v>48.15331125861124</v>
      </c>
      <c r="G9" s="105">
        <v>56.25449180213301</v>
      </c>
      <c r="H9" s="105">
        <v>48.443303917842115</v>
      </c>
      <c r="I9" s="105">
        <v>51.882564733968948</v>
      </c>
      <c r="J9" s="105">
        <v>53.670439491736069</v>
      </c>
      <c r="K9" s="105">
        <v>51.805454283840213</v>
      </c>
      <c r="L9" s="105">
        <v>50.880718954248366</v>
      </c>
      <c r="M9" s="105">
        <v>56.748112751622436</v>
      </c>
      <c r="N9" s="105">
        <v>54.078558674988074</v>
      </c>
      <c r="O9" s="105">
        <v>54.617958314065341</v>
      </c>
      <c r="P9" s="105">
        <v>57.852401110670435</v>
      </c>
      <c r="Q9" s="105">
        <v>61.19959981795504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1431.3227228506889</v>
      </c>
      <c r="C13" s="68">
        <f t="shared" si="2"/>
        <v>1427.9394858139851</v>
      </c>
      <c r="D13" s="68">
        <f t="shared" si="2"/>
        <v>1608.4148323957922</v>
      </c>
      <c r="E13" s="68">
        <f t="shared" si="2"/>
        <v>1383.8765221783008</v>
      </c>
      <c r="F13" s="68">
        <f t="shared" si="2"/>
        <v>1327.7806745150037</v>
      </c>
      <c r="G13" s="68">
        <f t="shared" si="2"/>
        <v>1143.2978870520394</v>
      </c>
      <c r="H13" s="68">
        <f t="shared" si="2"/>
        <v>1325.6072731427528</v>
      </c>
      <c r="I13" s="68">
        <f t="shared" si="2"/>
        <v>1252.862795867366</v>
      </c>
      <c r="J13" s="68">
        <f t="shared" si="2"/>
        <v>1198.7412140483568</v>
      </c>
      <c r="K13" s="68">
        <f t="shared" si="2"/>
        <v>1077.7954076600276</v>
      </c>
      <c r="L13" s="68">
        <f t="shared" si="2"/>
        <v>1227.5865302482273</v>
      </c>
      <c r="M13" s="68">
        <f t="shared" si="2"/>
        <v>973.09562803516189</v>
      </c>
      <c r="N13" s="68">
        <f t="shared" si="2"/>
        <v>1085.1615151186388</v>
      </c>
      <c r="O13" s="68">
        <f t="shared" si="2"/>
        <v>1103.3937490776768</v>
      </c>
      <c r="P13" s="68">
        <f t="shared" si="2"/>
        <v>1024.8825956742967</v>
      </c>
      <c r="Q13" s="68">
        <f t="shared" si="2"/>
        <v>907.02050127908547</v>
      </c>
    </row>
    <row r="14" spans="1:17" ht="11.45" customHeight="1" x14ac:dyDescent="0.25">
      <c r="A14" s="148" t="s">
        <v>147</v>
      </c>
      <c r="B14" s="77">
        <f t="shared" ref="B14:Q14" si="3">IF(B4=0,"",B4/B8)</f>
        <v>4173.6053745333729</v>
      </c>
      <c r="C14" s="77">
        <f t="shared" si="3"/>
        <v>4167.9480958359818</v>
      </c>
      <c r="D14" s="77">
        <f t="shared" si="3"/>
        <v>4693.2252750451489</v>
      </c>
      <c r="E14" s="77">
        <f t="shared" si="3"/>
        <v>4038.9500849310748</v>
      </c>
      <c r="F14" s="77">
        <f t="shared" si="3"/>
        <v>3876.8098700502028</v>
      </c>
      <c r="G14" s="77">
        <f t="shared" si="3"/>
        <v>3341.0357377285932</v>
      </c>
      <c r="H14" s="77">
        <f t="shared" si="3"/>
        <v>3872.6216132370587</v>
      </c>
      <c r="I14" s="77">
        <f t="shared" si="3"/>
        <v>3657.6852112409961</v>
      </c>
      <c r="J14" s="77">
        <f t="shared" si="3"/>
        <v>3500.2208061099259</v>
      </c>
      <c r="K14" s="77">
        <f t="shared" si="3"/>
        <v>3150.6284802361943</v>
      </c>
      <c r="L14" s="77">
        <f t="shared" si="3"/>
        <v>3590</v>
      </c>
      <c r="M14" s="77">
        <f t="shared" si="3"/>
        <v>2844.189772646911</v>
      </c>
      <c r="N14" s="77">
        <f t="shared" si="3"/>
        <v>3172.4657797480386</v>
      </c>
      <c r="O14" s="77">
        <f t="shared" si="3"/>
        <v>3226.2541783823863</v>
      </c>
      <c r="P14" s="77">
        <f t="shared" si="3"/>
        <v>2996.4855375972479</v>
      </c>
      <c r="Q14" s="77">
        <f t="shared" si="3"/>
        <v>2651.6304448931473</v>
      </c>
    </row>
    <row r="15" spans="1:17" ht="11.45" customHeight="1" x14ac:dyDescent="0.25">
      <c r="A15" s="147" t="s">
        <v>146</v>
      </c>
      <c r="B15" s="74">
        <f t="shared" ref="B15:Q15" si="4">IF(B5=0,"",B5/B9)</f>
        <v>1423.6709238293015</v>
      </c>
      <c r="C15" s="74">
        <f t="shared" si="4"/>
        <v>1421.6719935759384</v>
      </c>
      <c r="D15" s="74">
        <f t="shared" si="4"/>
        <v>1600.7642648468841</v>
      </c>
      <c r="E15" s="74">
        <f t="shared" si="4"/>
        <v>1377.5372119579349</v>
      </c>
      <c r="F15" s="74">
        <f t="shared" si="4"/>
        <v>1322.17283372417</v>
      </c>
      <c r="G15" s="74">
        <f t="shared" si="4"/>
        <v>1139.3934590227632</v>
      </c>
      <c r="H15" s="74">
        <f t="shared" si="4"/>
        <v>1320.6159536207319</v>
      </c>
      <c r="I15" s="74">
        <f t="shared" si="4"/>
        <v>1247.2590808070042</v>
      </c>
      <c r="J15" s="74">
        <f t="shared" si="4"/>
        <v>1193.5061573301082</v>
      </c>
      <c r="K15" s="74">
        <f t="shared" si="4"/>
        <v>1074.2498211691129</v>
      </c>
      <c r="L15" s="74">
        <f t="shared" si="4"/>
        <v>1224</v>
      </c>
      <c r="M15" s="74">
        <f t="shared" si="4"/>
        <v>969.67101339289513</v>
      </c>
      <c r="N15" s="74">
        <f t="shared" si="4"/>
        <v>1081.5377005794967</v>
      </c>
      <c r="O15" s="74">
        <f t="shared" si="4"/>
        <v>1099.8214113860538</v>
      </c>
      <c r="P15" s="74">
        <f t="shared" si="4"/>
        <v>1021.444207422892</v>
      </c>
      <c r="Q15" s="74">
        <f t="shared" si="4"/>
        <v>903.84577945837179</v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8.1136268378508274E-3</v>
      </c>
      <c r="C18" s="115">
        <f t="shared" si="6"/>
        <v>6.6613477467875231E-3</v>
      </c>
      <c r="D18" s="115">
        <f t="shared" si="6"/>
        <v>7.2187624855608711E-3</v>
      </c>
      <c r="E18" s="115">
        <f t="shared" si="6"/>
        <v>6.9518580595365736E-3</v>
      </c>
      <c r="F18" s="115">
        <f t="shared" si="6"/>
        <v>6.4093594784559267E-3</v>
      </c>
      <c r="G18" s="115">
        <f t="shared" si="6"/>
        <v>5.1824173617718676E-3</v>
      </c>
      <c r="H18" s="115">
        <f t="shared" si="6"/>
        <v>5.7137854114111212E-3</v>
      </c>
      <c r="I18" s="115">
        <f t="shared" si="6"/>
        <v>6.7871122320570477E-3</v>
      </c>
      <c r="J18" s="115">
        <f t="shared" si="6"/>
        <v>6.6267032455267459E-3</v>
      </c>
      <c r="K18" s="115">
        <f t="shared" si="6"/>
        <v>4.9916300800596884E-3</v>
      </c>
      <c r="L18" s="115">
        <f t="shared" si="6"/>
        <v>4.4330445091677988E-3</v>
      </c>
      <c r="M18" s="115">
        <f t="shared" si="6"/>
        <v>5.3397997085291018E-3</v>
      </c>
      <c r="N18" s="115">
        <f t="shared" si="6"/>
        <v>5.066749475784749E-3</v>
      </c>
      <c r="O18" s="115">
        <f t="shared" si="6"/>
        <v>4.9121193543885484E-3</v>
      </c>
      <c r="P18" s="115">
        <f t="shared" si="6"/>
        <v>5.0899884146779805E-3</v>
      </c>
      <c r="Q18" s="115">
        <f t="shared" si="6"/>
        <v>5.3102338360328898E-3</v>
      </c>
    </row>
    <row r="19" spans="1:17" ht="11.45" customHeight="1" x14ac:dyDescent="0.25">
      <c r="A19" s="147" t="s">
        <v>146</v>
      </c>
      <c r="B19" s="28">
        <f t="shared" ref="B19:Q19" si="7">IF(B5=0,0,B5/B$3)</f>
        <v>0.99188637316214912</v>
      </c>
      <c r="C19" s="28">
        <f t="shared" si="7"/>
        <v>0.9933386522532125</v>
      </c>
      <c r="D19" s="28">
        <f t="shared" si="7"/>
        <v>0.99278123751443903</v>
      </c>
      <c r="E19" s="28">
        <f t="shared" si="7"/>
        <v>0.99304814194046342</v>
      </c>
      <c r="F19" s="28">
        <f t="shared" si="7"/>
        <v>0.993590640521544</v>
      </c>
      <c r="G19" s="28">
        <f t="shared" si="7"/>
        <v>0.99481758263822817</v>
      </c>
      <c r="H19" s="28">
        <f t="shared" si="7"/>
        <v>0.99428621458858879</v>
      </c>
      <c r="I19" s="28">
        <f t="shared" si="7"/>
        <v>0.99321288776794292</v>
      </c>
      <c r="J19" s="28">
        <f t="shared" si="7"/>
        <v>0.99337329675447328</v>
      </c>
      <c r="K19" s="28">
        <f t="shared" si="7"/>
        <v>0.99500836991994035</v>
      </c>
      <c r="L19" s="28">
        <f t="shared" si="7"/>
        <v>0.99556695549083218</v>
      </c>
      <c r="M19" s="28">
        <f t="shared" si="7"/>
        <v>0.99466020029147084</v>
      </c>
      <c r="N19" s="28">
        <f t="shared" si="7"/>
        <v>0.99493325052421533</v>
      </c>
      <c r="O19" s="28">
        <f t="shared" si="7"/>
        <v>0.99508788064561138</v>
      </c>
      <c r="P19" s="28">
        <f t="shared" si="7"/>
        <v>0.994910011585322</v>
      </c>
      <c r="Q19" s="28">
        <f t="shared" si="7"/>
        <v>0.99468976616396709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2.7825386963053447E-3</v>
      </c>
      <c r="C22" s="115">
        <f t="shared" si="9"/>
        <v>2.2821784863105558E-3</v>
      </c>
      <c r="D22" s="115">
        <f t="shared" si="9"/>
        <v>2.4739414736929979E-3</v>
      </c>
      <c r="E22" s="115">
        <f t="shared" si="9"/>
        <v>2.3819341541263042E-3</v>
      </c>
      <c r="F22" s="115">
        <f t="shared" si="9"/>
        <v>2.1951614695520623E-3</v>
      </c>
      <c r="G22" s="115">
        <f t="shared" si="9"/>
        <v>1.7734161752977027E-3</v>
      </c>
      <c r="H22" s="115">
        <f t="shared" si="9"/>
        <v>1.9558418701827065E-3</v>
      </c>
      <c r="I22" s="115">
        <f t="shared" si="9"/>
        <v>2.3247819087295232E-3</v>
      </c>
      <c r="J22" s="115">
        <f t="shared" si="9"/>
        <v>2.2694860506555833E-3</v>
      </c>
      <c r="K22" s="115">
        <f t="shared" si="9"/>
        <v>1.7075818398691893E-3</v>
      </c>
      <c r="L22" s="115">
        <f t="shared" si="9"/>
        <v>1.5158623196226332E-3</v>
      </c>
      <c r="M22" s="115">
        <f t="shared" si="9"/>
        <v>1.8269300455705456E-3</v>
      </c>
      <c r="N22" s="115">
        <f t="shared" si="9"/>
        <v>1.7331129536425841E-3</v>
      </c>
      <c r="O22" s="115">
        <f t="shared" si="9"/>
        <v>1.6799673834357761E-3</v>
      </c>
      <c r="P22" s="115">
        <f t="shared" si="9"/>
        <v>1.7409196450086208E-3</v>
      </c>
      <c r="Q22" s="115">
        <f t="shared" si="9"/>
        <v>1.8164261785211936E-3</v>
      </c>
    </row>
    <row r="23" spans="1:17" ht="11.45" customHeight="1" x14ac:dyDescent="0.25">
      <c r="A23" s="147" t="s">
        <v>146</v>
      </c>
      <c r="B23" s="28">
        <f t="shared" ref="B23:Q23" si="10">IF(B9=0,0,B9/B$7)</f>
        <v>0.9972174613036946</v>
      </c>
      <c r="C23" s="28">
        <f t="shared" si="10"/>
        <v>0.99771782151368948</v>
      </c>
      <c r="D23" s="28">
        <f t="shared" si="10"/>
        <v>0.99752605852630705</v>
      </c>
      <c r="E23" s="28">
        <f t="shared" si="10"/>
        <v>0.99761806584587365</v>
      </c>
      <c r="F23" s="28">
        <f t="shared" si="10"/>
        <v>0.99780483853044799</v>
      </c>
      <c r="G23" s="28">
        <f t="shared" si="10"/>
        <v>0.99822658382470231</v>
      </c>
      <c r="H23" s="28">
        <f t="shared" si="10"/>
        <v>0.99804415812981739</v>
      </c>
      <c r="I23" s="28">
        <f t="shared" si="10"/>
        <v>0.99767521809127047</v>
      </c>
      <c r="J23" s="28">
        <f t="shared" si="10"/>
        <v>0.99773051394934442</v>
      </c>
      <c r="K23" s="28">
        <f t="shared" si="10"/>
        <v>0.99829241816013081</v>
      </c>
      <c r="L23" s="28">
        <f t="shared" si="10"/>
        <v>0.99848413768037736</v>
      </c>
      <c r="M23" s="28">
        <f t="shared" si="10"/>
        <v>0.99817306995442945</v>
      </c>
      <c r="N23" s="28">
        <f t="shared" si="10"/>
        <v>0.99826688704635747</v>
      </c>
      <c r="O23" s="28">
        <f t="shared" si="10"/>
        <v>0.99832003261656421</v>
      </c>
      <c r="P23" s="28">
        <f t="shared" si="10"/>
        <v>0.99825908035499145</v>
      </c>
      <c r="Q23" s="28">
        <f t="shared" si="10"/>
        <v>0.99818357382147882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282.7934529918985</v>
      </c>
      <c r="C4" s="100">
        <v>272.59813000000003</v>
      </c>
      <c r="D4" s="100">
        <v>237.70096000000001</v>
      </c>
      <c r="E4" s="100">
        <v>247.79982999999999</v>
      </c>
      <c r="F4" s="100">
        <v>279.59978000000001</v>
      </c>
      <c r="G4" s="100">
        <v>322.58537039422379</v>
      </c>
      <c r="H4" s="100">
        <v>275.49955999999997</v>
      </c>
      <c r="I4" s="100">
        <v>293.00078999999999</v>
      </c>
      <c r="J4" s="100">
        <v>300.09922999999998</v>
      </c>
      <c r="K4" s="100">
        <v>285.79977000000002</v>
      </c>
      <c r="L4" s="100">
        <v>277.65843706771432</v>
      </c>
      <c r="M4" s="100">
        <v>307.39457361524245</v>
      </c>
      <c r="N4" s="100">
        <v>289.95907179138942</v>
      </c>
      <c r="O4" s="100">
        <v>289.95890393422246</v>
      </c>
      <c r="P4" s="100">
        <v>304.3373744780406</v>
      </c>
      <c r="Q4" s="100">
        <v>319.05015651972883</v>
      </c>
    </row>
    <row r="5" spans="1:17" ht="11.45" customHeight="1" x14ac:dyDescent="0.25">
      <c r="A5" s="95" t="s">
        <v>120</v>
      </c>
      <c r="B5" s="20">
        <v>282.7934529918985</v>
      </c>
      <c r="C5" s="20">
        <v>272.59813000000003</v>
      </c>
      <c r="D5" s="20">
        <v>237.70096000000001</v>
      </c>
      <c r="E5" s="20">
        <v>247.79982999999999</v>
      </c>
      <c r="F5" s="20">
        <v>279.59978000000001</v>
      </c>
      <c r="G5" s="20">
        <v>322.58537039422379</v>
      </c>
      <c r="H5" s="20">
        <v>275.49955999999997</v>
      </c>
      <c r="I5" s="20">
        <v>293.00078999999999</v>
      </c>
      <c r="J5" s="20">
        <v>300.09922999999998</v>
      </c>
      <c r="K5" s="20">
        <v>285.79977000000002</v>
      </c>
      <c r="L5" s="20">
        <v>277.65843706771432</v>
      </c>
      <c r="M5" s="20">
        <v>307.39457361524245</v>
      </c>
      <c r="N5" s="20">
        <v>289.95907179138942</v>
      </c>
      <c r="O5" s="20">
        <v>289.95890393422246</v>
      </c>
      <c r="P5" s="20">
        <v>304.3373744780406</v>
      </c>
      <c r="Q5" s="20">
        <v>319.05015651972883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282.7934529918985</v>
      </c>
      <c r="C9" s="20">
        <v>272.59813000000003</v>
      </c>
      <c r="D9" s="20">
        <v>237.70096000000001</v>
      </c>
      <c r="E9" s="20">
        <v>247.79982999999999</v>
      </c>
      <c r="F9" s="20">
        <v>279.59978000000001</v>
      </c>
      <c r="G9" s="20">
        <v>322.58537039422379</v>
      </c>
      <c r="H9" s="20">
        <v>275.49955999999997</v>
      </c>
      <c r="I9" s="20">
        <v>293.00078999999999</v>
      </c>
      <c r="J9" s="20">
        <v>300.09922999999998</v>
      </c>
      <c r="K9" s="20">
        <v>285.79977000000002</v>
      </c>
      <c r="L9" s="20">
        <v>277.65843706771432</v>
      </c>
      <c r="M9" s="20">
        <v>307.39457361524245</v>
      </c>
      <c r="N9" s="20">
        <v>289.95907179138942</v>
      </c>
      <c r="O9" s="20">
        <v>289.95890393422246</v>
      </c>
      <c r="P9" s="20">
        <v>304.3373744780406</v>
      </c>
      <c r="Q9" s="20">
        <v>319.05015651972883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282.7934529918985</v>
      </c>
      <c r="C19" s="71">
        <f t="shared" si="0"/>
        <v>272.59813000000003</v>
      </c>
      <c r="D19" s="71">
        <f t="shared" si="0"/>
        <v>237.70095999999998</v>
      </c>
      <c r="E19" s="71">
        <f t="shared" si="0"/>
        <v>247.79983000000001</v>
      </c>
      <c r="F19" s="71">
        <f t="shared" si="0"/>
        <v>279.59977999999995</v>
      </c>
      <c r="G19" s="71">
        <f t="shared" si="0"/>
        <v>322.58537039422379</v>
      </c>
      <c r="H19" s="71">
        <f t="shared" si="0"/>
        <v>275.49955999999997</v>
      </c>
      <c r="I19" s="71">
        <f t="shared" si="0"/>
        <v>293.00078999999999</v>
      </c>
      <c r="J19" s="71">
        <f t="shared" si="0"/>
        <v>300.09922999999998</v>
      </c>
      <c r="K19" s="71">
        <f t="shared" si="0"/>
        <v>285.79977000000008</v>
      </c>
      <c r="L19" s="71">
        <f t="shared" si="0"/>
        <v>277.65843706771426</v>
      </c>
      <c r="M19" s="71">
        <f t="shared" si="0"/>
        <v>307.39457361524245</v>
      </c>
      <c r="N19" s="71">
        <f t="shared" si="0"/>
        <v>289.95907179138942</v>
      </c>
      <c r="O19" s="71">
        <f t="shared" si="0"/>
        <v>289.95890393422252</v>
      </c>
      <c r="P19" s="71">
        <f t="shared" si="0"/>
        <v>304.3373744780406</v>
      </c>
      <c r="Q19" s="71">
        <f t="shared" si="0"/>
        <v>319.05015651972877</v>
      </c>
    </row>
    <row r="20" spans="1:17" ht="11.45" customHeight="1" x14ac:dyDescent="0.25">
      <c r="A20" s="148" t="s">
        <v>147</v>
      </c>
      <c r="B20" s="70">
        <v>5.4389264504077266</v>
      </c>
      <c r="C20" s="70">
        <v>4.3111702715182245</v>
      </c>
      <c r="D20" s="70">
        <v>4.0689135648465173</v>
      </c>
      <c r="E20" s="70">
        <v>4.0846611227532614</v>
      </c>
      <c r="F20" s="70">
        <v>4.2504996144049239</v>
      </c>
      <c r="G20" s="70">
        <v>3.9701811644917453</v>
      </c>
      <c r="H20" s="70">
        <v>3.7339452750329536</v>
      </c>
      <c r="I20" s="70">
        <v>4.7080742867607892</v>
      </c>
      <c r="J20" s="70">
        <v>4.707137432265462</v>
      </c>
      <c r="K20" s="70">
        <v>3.3828701740893621</v>
      </c>
      <c r="L20" s="70">
        <v>2.9196886611747965</v>
      </c>
      <c r="M20" s="70">
        <v>3.8869668325104003</v>
      </c>
      <c r="N20" s="70">
        <v>3.4787825209513832</v>
      </c>
      <c r="O20" s="70">
        <v>3.3718412588202984</v>
      </c>
      <c r="P20" s="70">
        <v>3.6646800702208759</v>
      </c>
      <c r="Q20" s="70">
        <v>4.0051036795765782</v>
      </c>
    </row>
    <row r="21" spans="1:17" ht="11.45" customHeight="1" x14ac:dyDescent="0.25">
      <c r="A21" s="147" t="s">
        <v>146</v>
      </c>
      <c r="B21" s="69">
        <v>277.35452654149077</v>
      </c>
      <c r="C21" s="69">
        <v>268.2869597284818</v>
      </c>
      <c r="D21" s="69">
        <v>233.63204643515346</v>
      </c>
      <c r="E21" s="69">
        <v>243.71516887724675</v>
      </c>
      <c r="F21" s="69">
        <v>275.34928038559502</v>
      </c>
      <c r="G21" s="69">
        <v>318.61518922973204</v>
      </c>
      <c r="H21" s="69">
        <v>271.76561472496701</v>
      </c>
      <c r="I21" s="69">
        <v>288.2927157132392</v>
      </c>
      <c r="J21" s="69">
        <v>295.39209256773449</v>
      </c>
      <c r="K21" s="69">
        <v>282.41689982591072</v>
      </c>
      <c r="L21" s="69">
        <v>274.73874840653946</v>
      </c>
      <c r="M21" s="69">
        <v>303.50760678273207</v>
      </c>
      <c r="N21" s="69">
        <v>286.48028927043805</v>
      </c>
      <c r="O21" s="69">
        <v>286.58706267540219</v>
      </c>
      <c r="P21" s="69">
        <v>300.67269440781973</v>
      </c>
      <c r="Q21" s="69">
        <v>315.04505284015221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604.0540931207355</v>
      </c>
      <c r="C25" s="68">
        <f>IF(C19=0,"",C19/TrNavi_act!C7*100)</f>
        <v>596.53287631682031</v>
      </c>
      <c r="D25" s="68">
        <f>IF(D19=0,"",D19/TrNavi_act!D7*100)</f>
        <v>591.53112214302132</v>
      </c>
      <c r="E25" s="68">
        <f>IF(E19=0,"",E19/TrNavi_act!E7*100)</f>
        <v>585.58380405934815</v>
      </c>
      <c r="F25" s="68">
        <f>IF(F19=0,"",F19/TrNavi_act!F7*100)</f>
        <v>579.37036113203487</v>
      </c>
      <c r="G25" s="68">
        <f>IF(G19=0,"",G19/TrNavi_act!G7*100)</f>
        <v>572.42236480081829</v>
      </c>
      <c r="H25" s="68">
        <f>IF(H19=0,"",H19/TrNavi_act!H7*100)</f>
        <v>567.59284398037209</v>
      </c>
      <c r="I25" s="68">
        <f>IF(I19=0,"",I19/TrNavi_act!I7*100)</f>
        <v>563.4255526168597</v>
      </c>
      <c r="J25" s="68">
        <f>IF(J19=0,"",J19/TrNavi_act!J7*100)</f>
        <v>557.88281560430596</v>
      </c>
      <c r="K25" s="68">
        <f>IF(K19=0,"",K19/TrNavi_act!K7*100)</f>
        <v>550.73688175707628</v>
      </c>
      <c r="L25" s="68">
        <f>IF(L19=0,"",L19/TrNavi_act!L7*100)</f>
        <v>544.87741290473571</v>
      </c>
      <c r="M25" s="68">
        <f>IF(M19=0,"",M19/TrNavi_act!M7*100)</f>
        <v>540.69284484546506</v>
      </c>
      <c r="N25" s="68">
        <f>IF(N19=0,"",N19/TrNavi_act!N7*100)</f>
        <v>535.25195023719891</v>
      </c>
      <c r="O25" s="68">
        <f>IF(O19=0,"",O19/TrNavi_act!O7*100)</f>
        <v>529.99378110867758</v>
      </c>
      <c r="P25" s="68">
        <f>IF(P19=0,"",P19/TrNavi_act!P7*100)</f>
        <v>525.14250356337664</v>
      </c>
      <c r="Q25" s="68">
        <f>IF(Q19=0,"",Q19/TrNavi_act!Q7*100)</f>
        <v>520.38024171806853</v>
      </c>
    </row>
    <row r="26" spans="1:17" ht="11.45" customHeight="1" x14ac:dyDescent="0.25">
      <c r="A26" s="148" t="s">
        <v>147</v>
      </c>
      <c r="B26" s="77">
        <f>IF(B20=0,"",B20/TrNavi_act!B8*100)</f>
        <v>4175.2112490661711</v>
      </c>
      <c r="C26" s="77">
        <f>IF(C20=0,"",C20/TrNavi_act!C8*100)</f>
        <v>4133.872523827893</v>
      </c>
      <c r="D26" s="77">
        <f>IF(D20=0,"",D20/TrNavi_act!D8*100)</f>
        <v>4092.9430928989027</v>
      </c>
      <c r="E26" s="77">
        <f>IF(E20=0,"",E20/TrNavi_act!E8*100)</f>
        <v>4052.4189038602999</v>
      </c>
      <c r="F26" s="77">
        <f>IF(F20=0,"",F20/TrNavi_act!F8*100)</f>
        <v>4012.2959444161379</v>
      </c>
      <c r="G26" s="77">
        <f>IF(G20=0,"",G20/TrNavi_act!G8*100)</f>
        <v>3972.5702419961763</v>
      </c>
      <c r="H26" s="77">
        <f>IF(H20=0,"",H20/TrNavi_act!H8*100)</f>
        <v>3933.2378633625508</v>
      </c>
      <c r="I26" s="77">
        <f>IF(I20=0,"",I20/TrNavi_act!I8*100)</f>
        <v>3894.2949142203465</v>
      </c>
      <c r="J26" s="77">
        <f>IF(J20=0,"",J20/TrNavi_act!J8*100)</f>
        <v>3855.7375388320265</v>
      </c>
      <c r="K26" s="77">
        <f>IF(K20=0,"",K20/TrNavi_act!K8*100)</f>
        <v>3817.5619196356706</v>
      </c>
      <c r="L26" s="77">
        <f>IF(L20=0,"",L20/TrNavi_act!L8*100)</f>
        <v>3779.7642768670003</v>
      </c>
      <c r="M26" s="77">
        <f>IF(M20=0,"",M20/TrNavi_act!M8*100)</f>
        <v>3742.3408681851483</v>
      </c>
      <c r="N26" s="77">
        <f>IF(N20=0,"",N20/TrNavi_act!N8*100)</f>
        <v>3705.2879883021278</v>
      </c>
      <c r="O26" s="77">
        <f>IF(O20=0,"",O20/TrNavi_act!O8*100)</f>
        <v>3668.6019686159675</v>
      </c>
      <c r="P26" s="77">
        <f>IF(P20=0,"",P20/TrNavi_act!P8*100)</f>
        <v>3632.2791768474926</v>
      </c>
      <c r="Q26" s="77">
        <f>IF(Q20=0,"",Q20/TrNavi_act!Q8*100)</f>
        <v>3596.3160166806856</v>
      </c>
    </row>
    <row r="27" spans="1:17" ht="11.45" customHeight="1" x14ac:dyDescent="0.25">
      <c r="A27" s="147" t="s">
        <v>146</v>
      </c>
      <c r="B27" s="74">
        <f>IF(B21=0,"",B21/TrNavi_act!B9*100)</f>
        <v>594.08948323111815</v>
      </c>
      <c r="C27" s="74">
        <f>IF(C21=0,"",C21/TrNavi_act!C9*100)</f>
        <v>588.44157006945329</v>
      </c>
      <c r="D27" s="74">
        <f>IF(D21=0,"",D21/TrNavi_act!D9*100)</f>
        <v>582.84735070978638</v>
      </c>
      <c r="E27" s="74">
        <f>IF(E21=0,"",E21/TrNavi_act!E9*100)</f>
        <v>577.30631469377818</v>
      </c>
      <c r="F27" s="74">
        <f>IF(F21=0,"",F21/TrNavi_act!F9*100)</f>
        <v>571.81795641593476</v>
      </c>
      <c r="G27" s="74">
        <f>IF(G21=0,"",G21/TrNavi_act!G9*100)</f>
        <v>566.38177507747218</v>
      </c>
      <c r="H27" s="74">
        <f>IF(H21=0,"",H21/TrNavi_act!H9*100)</f>
        <v>560.99727464062005</v>
      </c>
      <c r="I27" s="74">
        <f>IF(I21=0,"",I21/TrNavi_act!I9*100)</f>
        <v>555.66396378335935</v>
      </c>
      <c r="J27" s="74">
        <f>IF(J21=0,"",J21/TrNavi_act!J9*100)</f>
        <v>550.38135585459042</v>
      </c>
      <c r="K27" s="74">
        <f>IF(K21=0,"",K21/TrNavi_act!K9*100)</f>
        <v>545.14896882972732</v>
      </c>
      <c r="L27" s="74">
        <f>IF(L21=0,"",L21/TrNavi_act!L9*100)</f>
        <v>539.96632526671431</v>
      </c>
      <c r="M27" s="74">
        <f>IF(M21=0,"",M21/TrNavi_act!M9*100)</f>
        <v>534.83295226246048</v>
      </c>
      <c r="N27" s="74">
        <f>IF(N21=0,"",N21/TrNavi_act!N9*100)</f>
        <v>529.74838140968859</v>
      </c>
      <c r="O27" s="74">
        <f>IF(O21=0,"",O21/TrNavi_act!O9*100)</f>
        <v>524.712148754194</v>
      </c>
      <c r="P27" s="74">
        <f>IF(P21=0,"",P21/TrNavi_act!P9*100)</f>
        <v>519.72379475251023</v>
      </c>
      <c r="Q27" s="74">
        <f>IF(Q21=0,"",Q21/TrNavi_act!Q9*100)</f>
        <v>514.7828642299761</v>
      </c>
    </row>
    <row r="29" spans="1:17" ht="11.45" customHeight="1" x14ac:dyDescent="0.25">
      <c r="A29" s="27" t="s">
        <v>151</v>
      </c>
      <c r="B29" s="68">
        <f>IF(B19=0,"",B19/TrNavi_act!B3*1000)</f>
        <v>4.2202508454394776</v>
      </c>
      <c r="C29" s="68">
        <f>IF(C19=0,"",C19/TrNavi_act!C3*1000)</f>
        <v>4.1775781273866217</v>
      </c>
      <c r="D29" s="68">
        <f>IF(D19=0,"",D19/TrNavi_act!D3*1000)</f>
        <v>3.6777273513569519</v>
      </c>
      <c r="E29" s="68">
        <f>IF(E19=0,"",E19/TrNavi_act!E3*1000)</f>
        <v>4.2314743741559093</v>
      </c>
      <c r="F29" s="68">
        <f>IF(F19=0,"",F19/TrNavi_act!F3*1000)</f>
        <v>4.3634492672794813</v>
      </c>
      <c r="G29" s="68">
        <f>IF(G19=0,"",G19/TrNavi_act!G3*1000)</f>
        <v>5.0067648272909251</v>
      </c>
      <c r="H29" s="68">
        <f>IF(H19=0,"",H19/TrNavi_act!H3*1000)</f>
        <v>4.2817571650366828</v>
      </c>
      <c r="I29" s="68">
        <f>IF(I19=0,"",I19/TrNavi_act!I3*1000)</f>
        <v>4.4971049860794707</v>
      </c>
      <c r="J29" s="68">
        <f>IF(J19=0,"",J19/TrNavi_act!J3*1000)</f>
        <v>4.6539053556041416</v>
      </c>
      <c r="K29" s="68">
        <f>IF(K19=0,"",K19/TrNavi_act!K3*1000)</f>
        <v>5.1098462457987841</v>
      </c>
      <c r="L29" s="68">
        <f>IF(L19=0,"",L19/TrNavi_act!L3*1000)</f>
        <v>4.4386069696818637</v>
      </c>
      <c r="M29" s="68">
        <f>IF(M19=0,"",M19/TrNavi_act!M3*1000)</f>
        <v>5.5564204510630848</v>
      </c>
      <c r="N29" s="68">
        <f>IF(N19=0,"",N19/TrNavi_act!N3*1000)</f>
        <v>4.93246344235384</v>
      </c>
      <c r="O29" s="68">
        <f>IF(O19=0,"",O19/TrNavi_act!O3*1000)</f>
        <v>4.8033059961749611</v>
      </c>
      <c r="P29" s="68">
        <f>IF(P19=0,"",P19/TrNavi_act!P3*1000)</f>
        <v>5.123928397065538</v>
      </c>
      <c r="Q29" s="68">
        <f>IF(Q19=0,"",Q19/TrNavi_act!Q3*1000)</f>
        <v>5.7372489484441136</v>
      </c>
    </row>
    <row r="30" spans="1:17" ht="11.45" customHeight="1" x14ac:dyDescent="0.25">
      <c r="A30" s="148" t="s">
        <v>147</v>
      </c>
      <c r="B30" s="77">
        <f>IF(B20=0,"",B20/TrNavi_act!B4*1000)</f>
        <v>10.003847691357207</v>
      </c>
      <c r="C30" s="77">
        <f>IF(C20=0,"",C20/TrNavi_act!C4*1000)</f>
        <v>9.9182437707366535</v>
      </c>
      <c r="D30" s="77">
        <f>IF(D20=0,"",D20/TrNavi_act!D4*1000)</f>
        <v>8.7209602203881609</v>
      </c>
      <c r="E30" s="77">
        <f>IF(E20=0,"",E20/TrNavi_act!E4*1000)</f>
        <v>10.033347327018168</v>
      </c>
      <c r="F30" s="77">
        <f>IF(F20=0,"",F20/TrNavi_act!F4*1000)</f>
        <v>10.349478253789581</v>
      </c>
      <c r="G30" s="77">
        <f>IF(G20=0,"",G20/TrNavi_act!G4*1000)</f>
        <v>11.890235704862386</v>
      </c>
      <c r="H30" s="77">
        <f>IF(H20=0,"",H20/TrNavi_act!H4*1000)</f>
        <v>10.156525104126619</v>
      </c>
      <c r="I30" s="77">
        <f>IF(I20=0,"",I20/TrNavi_act!I4*1000)</f>
        <v>10.646883723761107</v>
      </c>
      <c r="J30" s="77">
        <f>IF(J20=0,"",J20/TrNavi_act!J4*1000)</f>
        <v>11.015698015683803</v>
      </c>
      <c r="K30" s="77">
        <f>IF(K20=0,"",K20/TrNavi_act!K4*1000)</f>
        <v>12.11682666992675</v>
      </c>
      <c r="L30" s="77">
        <f>IF(L20=0,"",L20/TrNavi_act!L4*1000)</f>
        <v>10.528591300465182</v>
      </c>
      <c r="M30" s="77">
        <f>IF(M20=0,"",M20/TrNavi_act!M4*1000)</f>
        <v>13.157845176773785</v>
      </c>
      <c r="N30" s="77">
        <f>IF(N20=0,"",N20/TrNavi_act!N4*1000)</f>
        <v>11.679520743629286</v>
      </c>
      <c r="O30" s="77">
        <f>IF(O20=0,"",O20/TrNavi_act!O4*1000)</f>
        <v>11.37108784917675</v>
      </c>
      <c r="P30" s="77">
        <f>IF(P20=0,"",P20/TrNavi_act!P4*1000)</f>
        <v>12.121797790354298</v>
      </c>
      <c r="Q30" s="77">
        <f>IF(Q20=0,"",Q20/TrNavi_act!Q4*1000)</f>
        <v>13.562659244642992</v>
      </c>
    </row>
    <row r="31" spans="1:17" ht="11.45" customHeight="1" x14ac:dyDescent="0.25">
      <c r="A31" s="147" t="s">
        <v>146</v>
      </c>
      <c r="B31" s="74">
        <f>IF(B21=0,"",B21/TrNavi_act!B5*1000)</f>
        <v>4.1729410447828297</v>
      </c>
      <c r="C31" s="74">
        <f>IF(C21=0,"",C21/TrNavi_act!C5*1000)</f>
        <v>4.139081115253199</v>
      </c>
      <c r="D31" s="74">
        <f>IF(D21=0,"",D21/TrNavi_act!D5*1000)</f>
        <v>3.6410567346437905</v>
      </c>
      <c r="E31" s="74">
        <f>IF(E21=0,"",E21/TrNavi_act!E5*1000)</f>
        <v>4.190858219163716</v>
      </c>
      <c r="F31" s="74">
        <f>IF(F21=0,"",F21/TrNavi_act!F5*1000)</f>
        <v>4.3248351639875446</v>
      </c>
      <c r="G31" s="74">
        <f>IF(G21=0,"",G21/TrNavi_act!G5*1000)</f>
        <v>4.9709059727554301</v>
      </c>
      <c r="H31" s="74">
        <f>IF(H21=0,"",H21/TrNavi_act!H5*1000)</f>
        <v>4.2479971039463384</v>
      </c>
      <c r="I31" s="74">
        <f>IF(I21=0,"",I21/TrNavi_act!I5*1000)</f>
        <v>4.4550805228359813</v>
      </c>
      <c r="J31" s="74">
        <f>IF(J21=0,"",J21/TrNavi_act!J5*1000)</f>
        <v>4.61146641325925</v>
      </c>
      <c r="K31" s="74">
        <f>IF(K21=0,"",K21/TrNavi_act!K5*1000)</f>
        <v>5.0746945271672299</v>
      </c>
      <c r="L31" s="74">
        <f>IF(L21=0,"",L21/TrNavi_act!L5*1000)</f>
        <v>4.4114895855123715</v>
      </c>
      <c r="M31" s="74">
        <f>IF(M21=0,"",M21/TrNavi_act!M5*1000)</f>
        <v>5.5156124590243349</v>
      </c>
      <c r="N31" s="74">
        <f>IF(N21=0,"",N21/TrNavi_act!N5*1000)</f>
        <v>4.8981037011085702</v>
      </c>
      <c r="O31" s="74">
        <f>IF(O21=0,"",O21/TrNavi_act!O5*1000)</f>
        <v>4.7708850120759481</v>
      </c>
      <c r="P31" s="74">
        <f>IF(P21=0,"",P21/TrNavi_act!P5*1000)</f>
        <v>5.0881270947120596</v>
      </c>
      <c r="Q31" s="74">
        <f>IF(Q21=0,"",Q21/TrNavi_act!Q5*1000)</f>
        <v>5.6954723463825765</v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1.9232858444440514E-2</v>
      </c>
      <c r="C34" s="52">
        <f t="shared" si="2"/>
        <v>1.5815113153997879E-2</v>
      </c>
      <c r="D34" s="52">
        <f t="shared" si="2"/>
        <v>1.711778347401928E-2</v>
      </c>
      <c r="E34" s="52">
        <f t="shared" si="2"/>
        <v>1.6483712368782745E-2</v>
      </c>
      <c r="F34" s="52">
        <f t="shared" si="2"/>
        <v>1.5202084974476462E-2</v>
      </c>
      <c r="G34" s="52">
        <f t="shared" si="2"/>
        <v>1.2307381328669315E-2</v>
      </c>
      <c r="H34" s="52">
        <f t="shared" si="2"/>
        <v>1.3553362027267681E-2</v>
      </c>
      <c r="I34" s="52">
        <f t="shared" si="2"/>
        <v>1.606846959955565E-2</v>
      </c>
      <c r="J34" s="52">
        <f t="shared" si="2"/>
        <v>1.5685269943096696E-2</v>
      </c>
      <c r="K34" s="52">
        <f t="shared" si="2"/>
        <v>1.1836504186442701E-2</v>
      </c>
      <c r="L34" s="52">
        <f t="shared" si="2"/>
        <v>1.0515396873975612E-2</v>
      </c>
      <c r="M34" s="52">
        <f t="shared" si="2"/>
        <v>1.2644877841518479E-2</v>
      </c>
      <c r="N34" s="52">
        <f t="shared" si="2"/>
        <v>1.1997495023898365E-2</v>
      </c>
      <c r="O34" s="52">
        <f t="shared" si="2"/>
        <v>1.162868673136247E-2</v>
      </c>
      <c r="P34" s="52">
        <f t="shared" si="2"/>
        <v>1.204150517663515E-2</v>
      </c>
      <c r="Q34" s="52">
        <f t="shared" si="2"/>
        <v>1.2553210201383865E-2</v>
      </c>
    </row>
    <row r="35" spans="1:17" ht="11.45" customHeight="1" x14ac:dyDescent="0.25">
      <c r="A35" s="147" t="s">
        <v>146</v>
      </c>
      <c r="B35" s="46">
        <f t="shared" ref="B35:Q35" si="3">IF(B21=0,0,B21/B$19)</f>
        <v>0.98076714155555944</v>
      </c>
      <c r="C35" s="46">
        <f t="shared" si="3"/>
        <v>0.98418488684600214</v>
      </c>
      <c r="D35" s="46">
        <f t="shared" si="3"/>
        <v>0.98288221652598073</v>
      </c>
      <c r="E35" s="46">
        <f t="shared" si="3"/>
        <v>0.98351628763121723</v>
      </c>
      <c r="F35" s="46">
        <f t="shared" si="3"/>
        <v>0.9847979150255235</v>
      </c>
      <c r="G35" s="46">
        <f t="shared" si="3"/>
        <v>0.98769261867133062</v>
      </c>
      <c r="H35" s="46">
        <f t="shared" si="3"/>
        <v>0.98644663797273224</v>
      </c>
      <c r="I35" s="46">
        <f t="shared" si="3"/>
        <v>0.98393153040044434</v>
      </c>
      <c r="J35" s="46">
        <f t="shared" si="3"/>
        <v>0.98431473005690329</v>
      </c>
      <c r="K35" s="46">
        <f t="shared" si="3"/>
        <v>0.98816349581355734</v>
      </c>
      <c r="L35" s="46">
        <f t="shared" si="3"/>
        <v>0.98948460312602438</v>
      </c>
      <c r="M35" s="46">
        <f t="shared" si="3"/>
        <v>0.98735512215848154</v>
      </c>
      <c r="N35" s="46">
        <f t="shared" si="3"/>
        <v>0.98800250497610165</v>
      </c>
      <c r="O35" s="46">
        <f t="shared" si="3"/>
        <v>0.98837131326863747</v>
      </c>
      <c r="P35" s="46">
        <f t="shared" si="3"/>
        <v>0.98795849482336484</v>
      </c>
      <c r="Q35" s="46">
        <f t="shared" si="3"/>
        <v>0.98744678979861622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877.34372507898217</v>
      </c>
      <c r="C4" s="100">
        <v>845.71356335684413</v>
      </c>
      <c r="D4" s="100">
        <v>737.44792708204807</v>
      </c>
      <c r="E4" s="100">
        <v>768.778851228804</v>
      </c>
      <c r="F4" s="100">
        <v>867.43561394786411</v>
      </c>
      <c r="G4" s="100">
        <v>1000.7949177160033</v>
      </c>
      <c r="H4" s="100">
        <v>854.71501433572791</v>
      </c>
      <c r="I4" s="100">
        <v>909.01115931085201</v>
      </c>
      <c r="J4" s="100">
        <v>931.03349301752394</v>
      </c>
      <c r="K4" s="100">
        <v>886.67057948367608</v>
      </c>
      <c r="L4" s="100">
        <v>861.41275513749383</v>
      </c>
      <c r="M4" s="100">
        <v>953.66670420191224</v>
      </c>
      <c r="N4" s="100">
        <v>899.57447555615624</v>
      </c>
      <c r="O4" s="100">
        <v>899.57395479292575</v>
      </c>
      <c r="P4" s="100">
        <v>944.18199212331342</v>
      </c>
      <c r="Q4" s="100">
        <v>989.82720372974939</v>
      </c>
    </row>
    <row r="5" spans="1:17" ht="11.45" customHeight="1" x14ac:dyDescent="0.25">
      <c r="A5" s="141" t="s">
        <v>91</v>
      </c>
      <c r="B5" s="140">
        <f t="shared" ref="B5:Q5" si="0">B4</f>
        <v>877.34372507898217</v>
      </c>
      <c r="C5" s="140">
        <f t="shared" si="0"/>
        <v>845.71356335684413</v>
      </c>
      <c r="D5" s="140">
        <f t="shared" si="0"/>
        <v>737.44792708204807</v>
      </c>
      <c r="E5" s="140">
        <f t="shared" si="0"/>
        <v>768.778851228804</v>
      </c>
      <c r="F5" s="140">
        <f t="shared" si="0"/>
        <v>867.43561394786411</v>
      </c>
      <c r="G5" s="140">
        <f t="shared" si="0"/>
        <v>1000.7949177160033</v>
      </c>
      <c r="H5" s="140">
        <f t="shared" si="0"/>
        <v>854.71501433572791</v>
      </c>
      <c r="I5" s="140">
        <f t="shared" si="0"/>
        <v>909.01115931085201</v>
      </c>
      <c r="J5" s="140">
        <f t="shared" si="0"/>
        <v>931.03349301752394</v>
      </c>
      <c r="K5" s="140">
        <f t="shared" si="0"/>
        <v>886.67057948367608</v>
      </c>
      <c r="L5" s="140">
        <f t="shared" si="0"/>
        <v>861.41275513749383</v>
      </c>
      <c r="M5" s="140">
        <f t="shared" si="0"/>
        <v>953.66670420191224</v>
      </c>
      <c r="N5" s="140">
        <f t="shared" si="0"/>
        <v>899.57447555615624</v>
      </c>
      <c r="O5" s="140">
        <f t="shared" si="0"/>
        <v>899.57395479292575</v>
      </c>
      <c r="P5" s="140">
        <f t="shared" si="0"/>
        <v>944.18199212331342</v>
      </c>
      <c r="Q5" s="140">
        <f t="shared" si="0"/>
        <v>989.82720372974939</v>
      </c>
    </row>
    <row r="7" spans="1:17" ht="11.45" customHeight="1" x14ac:dyDescent="0.25">
      <c r="A7" s="27" t="s">
        <v>100</v>
      </c>
      <c r="B7" s="71">
        <f t="shared" ref="B7:Q7" si="1">SUM(B8:B9)</f>
        <v>877.34372507898229</v>
      </c>
      <c r="C7" s="71">
        <f t="shared" si="1"/>
        <v>845.71356335684413</v>
      </c>
      <c r="D7" s="71">
        <f t="shared" si="1"/>
        <v>737.44792708204795</v>
      </c>
      <c r="E7" s="71">
        <f t="shared" si="1"/>
        <v>768.77885122880411</v>
      </c>
      <c r="F7" s="71">
        <f t="shared" si="1"/>
        <v>867.43561394786389</v>
      </c>
      <c r="G7" s="71">
        <f t="shared" si="1"/>
        <v>1000.7949177160033</v>
      </c>
      <c r="H7" s="71">
        <f t="shared" si="1"/>
        <v>854.71501433572791</v>
      </c>
      <c r="I7" s="71">
        <f t="shared" si="1"/>
        <v>909.01115931085212</v>
      </c>
      <c r="J7" s="71">
        <f t="shared" si="1"/>
        <v>931.03349301752382</v>
      </c>
      <c r="K7" s="71">
        <f t="shared" si="1"/>
        <v>886.67057948367631</v>
      </c>
      <c r="L7" s="71">
        <f t="shared" si="1"/>
        <v>861.4127551374936</v>
      </c>
      <c r="M7" s="71">
        <f t="shared" si="1"/>
        <v>953.66670420191235</v>
      </c>
      <c r="N7" s="71">
        <f t="shared" si="1"/>
        <v>899.57447555615624</v>
      </c>
      <c r="O7" s="71">
        <f t="shared" si="1"/>
        <v>899.57395479292586</v>
      </c>
      <c r="P7" s="71">
        <f t="shared" si="1"/>
        <v>944.18199212331342</v>
      </c>
      <c r="Q7" s="71">
        <f t="shared" si="1"/>
        <v>989.82720372974927</v>
      </c>
    </row>
    <row r="8" spans="1:17" ht="11.45" customHeight="1" x14ac:dyDescent="0.25">
      <c r="A8" s="148" t="s">
        <v>147</v>
      </c>
      <c r="B8" s="70">
        <v>16.8738276715622</v>
      </c>
      <c r="C8" s="70">
        <v>13.375055700359244</v>
      </c>
      <c r="D8" s="70">
        <v>12.623473939154856</v>
      </c>
      <c r="E8" s="70">
        <v>12.672329458858826</v>
      </c>
      <c r="F8" s="70">
        <v>13.186829913122587</v>
      </c>
      <c r="G8" s="70">
        <v>12.317164684125084</v>
      </c>
      <c r="H8" s="70">
        <v>11.584262019433407</v>
      </c>
      <c r="I8" s="70">
        <v>14.606418179043263</v>
      </c>
      <c r="J8" s="70">
        <v>14.603511664044097</v>
      </c>
      <c r="K8" s="70">
        <v>10.49508002605411</v>
      </c>
      <c r="L8" s="70">
        <v>9.0580969925755195</v>
      </c>
      <c r="M8" s="70">
        <v>12.058998976156717</v>
      </c>
      <c r="N8" s="70">
        <v>10.792640294110965</v>
      </c>
      <c r="O8" s="70">
        <v>10.46086371197976</v>
      </c>
      <c r="P8" s="70">
        <v>11.369372345838567</v>
      </c>
      <c r="Q8" s="70">
        <v>12.425508951467553</v>
      </c>
    </row>
    <row r="9" spans="1:17" ht="11.45" customHeight="1" x14ac:dyDescent="0.25">
      <c r="A9" s="147" t="s">
        <v>146</v>
      </c>
      <c r="B9" s="69">
        <v>860.46989740742004</v>
      </c>
      <c r="C9" s="69">
        <v>832.33850765648492</v>
      </c>
      <c r="D9" s="69">
        <v>724.82445314289305</v>
      </c>
      <c r="E9" s="69">
        <v>756.10652176994529</v>
      </c>
      <c r="F9" s="69">
        <v>854.24878403474133</v>
      </c>
      <c r="G9" s="69">
        <v>988.47775303187825</v>
      </c>
      <c r="H9" s="69">
        <v>843.13075231629455</v>
      </c>
      <c r="I9" s="69">
        <v>894.40474113180881</v>
      </c>
      <c r="J9" s="69">
        <v>916.42998135347977</v>
      </c>
      <c r="K9" s="69">
        <v>876.17549945762221</v>
      </c>
      <c r="L9" s="69">
        <v>852.35465814491806</v>
      </c>
      <c r="M9" s="69">
        <v>941.60770522575558</v>
      </c>
      <c r="N9" s="69">
        <v>888.78183526204532</v>
      </c>
      <c r="O9" s="69">
        <v>889.11309108094611</v>
      </c>
      <c r="P9" s="69">
        <v>932.81261977747488</v>
      </c>
      <c r="Q9" s="69">
        <v>977.40169477828169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3.1024188000000001</v>
      </c>
      <c r="C14" s="100">
        <f>IF(C4=0,0,C4/TrNavi_ene!C4)</f>
        <v>3.1024188000000001</v>
      </c>
      <c r="D14" s="100">
        <f>IF(D4=0,0,D4/TrNavi_ene!D4)</f>
        <v>3.1024188000000001</v>
      </c>
      <c r="E14" s="100">
        <f>IF(E4=0,0,E4/TrNavi_ene!E4)</f>
        <v>3.1024188000000001</v>
      </c>
      <c r="F14" s="100">
        <f>IF(F4=0,0,F4/TrNavi_ene!F4)</f>
        <v>3.1024188000000001</v>
      </c>
      <c r="G14" s="100">
        <f>IF(G4=0,0,G4/TrNavi_ene!G4)</f>
        <v>3.1024188000000001</v>
      </c>
      <c r="H14" s="100">
        <f>IF(H4=0,0,H4/TrNavi_ene!H4)</f>
        <v>3.1024188000000001</v>
      </c>
      <c r="I14" s="100">
        <f>IF(I4=0,0,I4/TrNavi_ene!I4)</f>
        <v>3.1024188000000001</v>
      </c>
      <c r="J14" s="100">
        <f>IF(J4=0,0,J4/TrNavi_ene!J4)</f>
        <v>3.1024188000000001</v>
      </c>
      <c r="K14" s="100">
        <f>IF(K4=0,0,K4/TrNavi_ene!K4)</f>
        <v>3.1024188000000001</v>
      </c>
      <c r="L14" s="100">
        <f>IF(L4=0,0,L4/TrNavi_ene!L4)</f>
        <v>3.1024188000000001</v>
      </c>
      <c r="M14" s="100">
        <f>IF(M4=0,0,M4/TrNavi_ene!M4)</f>
        <v>3.1024188000000001</v>
      </c>
      <c r="N14" s="100">
        <f>IF(N4=0,0,N4/TrNavi_ene!N4)</f>
        <v>3.1024188000000001</v>
      </c>
      <c r="O14" s="100">
        <f>IF(O4=0,0,O4/TrNavi_ene!O4)</f>
        <v>3.1024188000000001</v>
      </c>
      <c r="P14" s="100">
        <f>IF(P4=0,0,P4/TrNavi_ene!P4)</f>
        <v>3.1024188000000001</v>
      </c>
      <c r="Q14" s="100">
        <f>IF(Q4=0,0,Q4/TrNavi_ene!Q4)</f>
        <v>3.1024188000000001</v>
      </c>
    </row>
    <row r="15" spans="1:17" ht="11.45" customHeight="1" x14ac:dyDescent="0.25">
      <c r="A15" s="141" t="s">
        <v>91</v>
      </c>
      <c r="B15" s="140">
        <f t="shared" ref="B15:Q15" si="2">B14</f>
        <v>3.1024188000000001</v>
      </c>
      <c r="C15" s="140">
        <f t="shared" si="2"/>
        <v>3.1024188000000001</v>
      </c>
      <c r="D15" s="140">
        <f t="shared" si="2"/>
        <v>3.1024188000000001</v>
      </c>
      <c r="E15" s="140">
        <f t="shared" si="2"/>
        <v>3.1024188000000001</v>
      </c>
      <c r="F15" s="140">
        <f t="shared" si="2"/>
        <v>3.1024188000000001</v>
      </c>
      <c r="G15" s="140">
        <f t="shared" si="2"/>
        <v>3.1024188000000001</v>
      </c>
      <c r="H15" s="140">
        <f t="shared" si="2"/>
        <v>3.1024188000000001</v>
      </c>
      <c r="I15" s="140">
        <f t="shared" si="2"/>
        <v>3.1024188000000001</v>
      </c>
      <c r="J15" s="140">
        <f t="shared" si="2"/>
        <v>3.1024188000000001</v>
      </c>
      <c r="K15" s="140">
        <f t="shared" si="2"/>
        <v>3.1024188000000001</v>
      </c>
      <c r="L15" s="140">
        <f t="shared" si="2"/>
        <v>3.1024188000000001</v>
      </c>
      <c r="M15" s="140">
        <f t="shared" si="2"/>
        <v>3.1024188000000001</v>
      </c>
      <c r="N15" s="140">
        <f t="shared" si="2"/>
        <v>3.1024188000000001</v>
      </c>
      <c r="O15" s="140">
        <f t="shared" si="2"/>
        <v>3.1024188000000001</v>
      </c>
      <c r="P15" s="140">
        <f t="shared" si="2"/>
        <v>3.1024188000000001</v>
      </c>
      <c r="Q15" s="140">
        <f t="shared" si="2"/>
        <v>3.1024188000000001</v>
      </c>
    </row>
    <row r="17" spans="1:17" ht="11.45" customHeight="1" x14ac:dyDescent="0.25">
      <c r="A17" s="27" t="s">
        <v>123</v>
      </c>
      <c r="B17" s="68">
        <f>IF(B7=0,"",B7/TrNavi_act!B7*100)</f>
        <v>1874.0287747147206</v>
      </c>
      <c r="C17" s="68">
        <f>IF(C7=0,"",C7/TrNavi_act!C7*100)</f>
        <v>1850.6948103033783</v>
      </c>
      <c r="D17" s="68">
        <f>IF(D7=0,"",D7/TrNavi_act!D7*100)</f>
        <v>1835.1772741216057</v>
      </c>
      <c r="E17" s="68">
        <f>IF(E7=0,"",E7/TrNavi_act!E7*100)</f>
        <v>1816.7262026892381</v>
      </c>
      <c r="F17" s="68">
        <f>IF(F7=0,"",F7/TrNavi_act!F7*100)</f>
        <v>1797.4495005388142</v>
      </c>
      <c r="G17" s="68">
        <f>IF(G7=0,"",G7/TrNavi_act!G7*100)</f>
        <v>1775.8939060985172</v>
      </c>
      <c r="H17" s="68">
        <f>IF(H7=0,"",H7/TrNavi_act!H7*100)</f>
        <v>1760.9107099101732</v>
      </c>
      <c r="I17" s="68">
        <f>IF(I7=0,"",I7/TrNavi_act!I7*100)</f>
        <v>1747.9820268389351</v>
      </c>
      <c r="J17" s="68">
        <f>IF(J7=0,"",J7/TrNavi_act!J7*100)</f>
        <v>1730.7861353277317</v>
      </c>
      <c r="K17" s="68">
        <f>IF(K7=0,"",K7/TrNavi_act!K7*100)</f>
        <v>1708.6164558165303</v>
      </c>
      <c r="L17" s="68">
        <f>IF(L7=0,"",L7/TrNavi_act!L7*100)</f>
        <v>1690.4379294910148</v>
      </c>
      <c r="M17" s="68">
        <f>IF(M7=0,"",M7/TrNavi_act!M7*100)</f>
        <v>1677.4556468740539</v>
      </c>
      <c r="N17" s="68">
        <f>IF(N7=0,"",N7/TrNavi_act!N7*100)</f>
        <v>1660.5757131525504</v>
      </c>
      <c r="O17" s="68">
        <f>IF(O7=0,"",O7/TrNavi_act!O7*100)</f>
        <v>1644.262670394646</v>
      </c>
      <c r="P17" s="68">
        <f>IF(P7=0,"",P7/TrNavi_act!P7*100)</f>
        <v>1629.211975734087</v>
      </c>
      <c r="Q17" s="68">
        <f>IF(Q7=0,"",Q7/TrNavi_act!Q7*100)</f>
        <v>1614.4374450546802</v>
      </c>
    </row>
    <row r="18" spans="1:17" ht="11.45" customHeight="1" x14ac:dyDescent="0.25">
      <c r="A18" s="148" t="s">
        <v>147</v>
      </c>
      <c r="B18" s="77">
        <f>IF(B8=0,"",B8/TrNavi_act!B8*100)</f>
        <v>12953.253873074374</v>
      </c>
      <c r="C18" s="77">
        <f>IF(C8=0,"",C8/TrNavi_act!C8*100)</f>
        <v>12825.003834727102</v>
      </c>
      <c r="D18" s="77">
        <f>IF(D8=0,"",D8/TrNavi_act!D8*100)</f>
        <v>12698.023598739705</v>
      </c>
      <c r="E18" s="77">
        <f>IF(E8=0,"",E8/TrNavi_act!E8*100)</f>
        <v>12572.300592811587</v>
      </c>
      <c r="F18" s="77">
        <f>IF(F8=0,"",F8/TrNavi_act!F8*100)</f>
        <v>12447.822369120382</v>
      </c>
      <c r="G18" s="77">
        <f>IF(G8=0,"",G8/TrNavi_act!G8*100)</f>
        <v>12324.576603089487</v>
      </c>
      <c r="H18" s="77">
        <f>IF(H8=0,"",H8/TrNavi_act!H8*100)</f>
        <v>12202.551092167811</v>
      </c>
      <c r="I18" s="77">
        <f>IF(I8=0,"",I8/TrNavi_act!I8*100)</f>
        <v>12081.733754621593</v>
      </c>
      <c r="J18" s="77">
        <f>IF(J8=0,"",J8/TrNavi_act!J8*100)</f>
        <v>11962.112628338211</v>
      </c>
      <c r="K18" s="77">
        <f>IF(K8=0,"",K8/TrNavi_act!K8*100)</f>
        <v>11843.675869641795</v>
      </c>
      <c r="L18" s="77">
        <f>IF(L8=0,"",L8/TrNavi_act!L8*100)</f>
        <v>11726.411752120588</v>
      </c>
      <c r="M18" s="77">
        <f>IF(M8=0,"",M8/TrNavi_act!M8*100)</f>
        <v>11610.308665465927</v>
      </c>
      <c r="N18" s="77">
        <f>IF(N8=0,"",N8/TrNavi_act!N8*100)</f>
        <v>11495.355114322701</v>
      </c>
      <c r="O18" s="77">
        <f>IF(O8=0,"",O8/TrNavi_act!O8*100)</f>
        <v>11381.539717151187</v>
      </c>
      <c r="P18" s="77">
        <f>IF(P8=0,"",P8/TrNavi_act!P8*100)</f>
        <v>11268.851205100187</v>
      </c>
      <c r="Q18" s="77">
        <f>IF(Q8=0,"",Q8/TrNavi_act!Q8*100)</f>
        <v>11157.278420891274</v>
      </c>
    </row>
    <row r="19" spans="1:17" ht="11.45" customHeight="1" x14ac:dyDescent="0.25">
      <c r="A19" s="147" t="s">
        <v>146</v>
      </c>
      <c r="B19" s="74">
        <f>IF(B9=0,"",B9/TrNavi_act!B9*100)</f>
        <v>1843.1143816585059</v>
      </c>
      <c r="C19" s="74">
        <f>IF(C9=0,"",C9/TrNavi_act!C9*100)</f>
        <v>1825.5921896849895</v>
      </c>
      <c r="D19" s="74">
        <f>IF(D9=0,"",D9/TrNavi_act!D9*100)</f>
        <v>1808.2365783722346</v>
      </c>
      <c r="E19" s="74">
        <f>IF(E9=0,"",E9/TrNavi_act!E9*100)</f>
        <v>1791.0459640646939</v>
      </c>
      <c r="F19" s="74">
        <f>IF(F9=0,"",F9/TrNavi_act!F9*100)</f>
        <v>1774.0187781623767</v>
      </c>
      <c r="G19" s="74">
        <f>IF(G9=0,"",G9/TrNavi_act!G9*100)</f>
        <v>1757.1534669777216</v>
      </c>
      <c r="H19" s="74">
        <f>IF(H9=0,"",H9/TrNavi_act!H9*100)</f>
        <v>1740.4484915938231</v>
      </c>
      <c r="I19" s="74">
        <f>IF(I9=0,"",I9/TrNavi_act!I9*100)</f>
        <v>1723.9023277240135</v>
      </c>
      <c r="J19" s="74">
        <f>IF(J9=0,"",J9/TrNavi_act!J9*100)</f>
        <v>1707.5134655727713</v>
      </c>
      <c r="K19" s="74">
        <f>IF(K9=0,"",K9/TrNavi_act!K9*100)</f>
        <v>1691.2804096979603</v>
      </c>
      <c r="L19" s="74">
        <f>IF(L9=0,"",L9/TrNavi_act!L9*100)</f>
        <v>1675.2016788743692</v>
      </c>
      <c r="M19" s="74">
        <f>IF(M9=0,"",M9/TrNavi_act!M9*100)</f>
        <v>1659.2758059585601</v>
      </c>
      <c r="N19" s="74">
        <f>IF(N9=0,"",N9/TrNavi_act!N9*100)</f>
        <v>1643.5013377549883</v>
      </c>
      <c r="O19" s="74">
        <f>IF(O9=0,"",O9/TrNavi_act!O9*100)</f>
        <v>1627.876834883408</v>
      </c>
      <c r="P19" s="74">
        <f>IF(P9=0,"",P9/TrNavi_act!P9*100)</f>
        <v>1612.4008716475291</v>
      </c>
      <c r="Q19" s="74">
        <f>IF(Q9=0,"",Q9/TrNavi_act!Q9*100)</f>
        <v>1597.0720359049255</v>
      </c>
    </row>
    <row r="21" spans="1:17" ht="11.45" customHeight="1" x14ac:dyDescent="0.25">
      <c r="A21" s="27" t="s">
        <v>155</v>
      </c>
      <c r="B21" s="68">
        <f>IF(B7=0,"",B7/TrNavi_act!B3*1000)</f>
        <v>13.092985563607332</v>
      </c>
      <c r="C21" s="68">
        <f>IF(C7=0,"",C7/TrNavi_act!C3*1000)</f>
        <v>12.960596920873051</v>
      </c>
      <c r="D21" s="68">
        <f>IF(D7=0,"",D7/TrNavi_act!D3*1000)</f>
        <v>11.409850476124012</v>
      </c>
      <c r="E21" s="68">
        <f>IF(E7=0,"",E7/TrNavi_act!E3*1000)</f>
        <v>13.127805650099527</v>
      </c>
      <c r="F21" s="68">
        <f>IF(F7=0,"",F7/TrNavi_act!F3*1000)</f>
        <v>13.537247039654089</v>
      </c>
      <c r="G21" s="68">
        <f>IF(G7=0,"",G7/TrNavi_act!G3*1000)</f>
        <v>15.533081327366119</v>
      </c>
      <c r="H21" s="68">
        <f>IF(H7=0,"",H7/TrNavi_act!H3*1000)</f>
        <v>13.283803925844508</v>
      </c>
      <c r="I21" s="68">
        <f>IF(I7=0,"",I7/TrNavi_act!I3*1000)</f>
        <v>13.951903054386689</v>
      </c>
      <c r="J21" s="68">
        <f>IF(J7=0,"",J7/TrNavi_act!J3*1000)</f>
        <v>14.438363468646973</v>
      </c>
      <c r="K21" s="68">
        <f>IF(K7=0,"",K7/TrNavi_act!K3*1000)</f>
        <v>15.85288305807557</v>
      </c>
      <c r="L21" s="68">
        <f>IF(L7=0,"",L7/TrNavi_act!L3*1000)</f>
        <v>13.770417708552044</v>
      </c>
      <c r="M21" s="68">
        <f>IF(M7=0,"",M7/TrNavi_act!M3*1000)</f>
        <v>17.238343268082598</v>
      </c>
      <c r="N21" s="68">
        <f>IF(N7=0,"",N7/TrNavi_act!N3*1000)</f>
        <v>15.302567313871268</v>
      </c>
      <c r="O21" s="68">
        <f>IF(O7=0,"",O7/TrNavi_act!O3*1000)</f>
        <v>14.901866824685927</v>
      </c>
      <c r="P21" s="68">
        <f>IF(P7=0,"",P7/TrNavi_act!P3*1000)</f>
        <v>15.896571788909991</v>
      </c>
      <c r="Q21" s="68">
        <f>IF(Q7=0,"",Q7/TrNavi_act!Q3*1000)</f>
        <v>17.799348997933251</v>
      </c>
    </row>
    <row r="22" spans="1:17" ht="11.45" customHeight="1" x14ac:dyDescent="0.25">
      <c r="A22" s="148" t="s">
        <v>147</v>
      </c>
      <c r="B22" s="77">
        <f>IF(B8=0,"",B8/TrNavi_act!B4*1000)</f>
        <v>31.036125150003201</v>
      </c>
      <c r="C22" s="77">
        <f>IF(C8=0,"",C8/TrNavi_act!C4*1000)</f>
        <v>30.770545937316282</v>
      </c>
      <c r="D22" s="77">
        <f>IF(D8=0,"",D8/TrNavi_act!D4*1000)</f>
        <v>27.056070941784373</v>
      </c>
      <c r="E22" s="77">
        <f>IF(E8=0,"",E8/TrNavi_act!E4*1000)</f>
        <v>31.127645374270909</v>
      </c>
      <c r="F22" s="77">
        <f>IF(F8=0,"",F8/TrNavi_act!F4*1000)</f>
        <v>32.108415904747964</v>
      </c>
      <c r="G22" s="77">
        <f>IF(G8=0,"",G8/TrNavi_act!G4*1000)</f>
        <v>36.888490787196318</v>
      </c>
      <c r="H22" s="77">
        <f>IF(H8=0,"",H8/TrNavi_act!H4*1000)</f>
        <v>31.509794425714382</v>
      </c>
      <c r="I22" s="77">
        <f>IF(I8=0,"",I8/TrNavi_act!I4*1000)</f>
        <v>33.031092226010465</v>
      </c>
      <c r="J22" s="77">
        <f>IF(J8=0,"",J8/TrNavi_act!J4*1000)</f>
        <v>34.175308618980125</v>
      </c>
      <c r="K22" s="77">
        <f>IF(K8=0,"",K8/TrNavi_act!K4*1000)</f>
        <v>37.591470857122147</v>
      </c>
      <c r="L22" s="77">
        <f>IF(L8=0,"",L8/TrNavi_act!L4*1000)</f>
        <v>32.664099588079637</v>
      </c>
      <c r="M22" s="77">
        <f>IF(M8=0,"",M8/TrNavi_act!M4*1000)</f>
        <v>40.821146243912317</v>
      </c>
      <c r="N22" s="77">
        <f>IF(N8=0,"",N8/TrNavi_act!N4*1000)</f>
        <v>36.234764730025482</v>
      </c>
      <c r="O22" s="77">
        <f>IF(O8=0,"",O8/TrNavi_act!O4*1000)</f>
        <v>35.27787671973752</v>
      </c>
      <c r="P22" s="77">
        <f>IF(P8=0,"",P8/TrNavi_act!P4*1000)</f>
        <v>37.606893354593637</v>
      </c>
      <c r="Q22" s="77">
        <f>IF(Q8=0,"",Q8/TrNavi_act!Q4*1000)</f>
        <v>42.077049018574215</v>
      </c>
    </row>
    <row r="23" spans="1:17" ht="11.45" customHeight="1" x14ac:dyDescent="0.25">
      <c r="A23" s="147" t="s">
        <v>146</v>
      </c>
      <c r="B23" s="74">
        <f>IF(B9=0,"",B9/TrNavi_act!B5*1000)</f>
        <v>12.946210748625894</v>
      </c>
      <c r="C23" s="74">
        <f>IF(C9=0,"",C9/TrNavi_act!C5*1000)</f>
        <v>12.841163066686491</v>
      </c>
      <c r="D23" s="74">
        <f>IF(D9=0,"",D9/TrNavi_act!D5*1000)</f>
        <v>11.296082865425506</v>
      </c>
      <c r="E23" s="74">
        <f>IF(E9=0,"",E9/TrNavi_act!E5*1000)</f>
        <v>13.001797327268035</v>
      </c>
      <c r="F23" s="74">
        <f>IF(F9=0,"",F9/TrNavi_act!F5*1000)</f>
        <v>13.417449919656043</v>
      </c>
      <c r="G23" s="74">
        <f>IF(G9=0,"",G9/TrNavi_act!G5*1000)</f>
        <v>15.421832142908736</v>
      </c>
      <c r="H23" s="74">
        <f>IF(H9=0,"",H9/TrNavi_act!H5*1000)</f>
        <v>13.179066077628676</v>
      </c>
      <c r="I23" s="74">
        <f>IF(I9=0,"",I9/TrNavi_act!I5*1000)</f>
        <v>13.82152556956018</v>
      </c>
      <c r="J23" s="74">
        <f>IF(J9=0,"",J9/TrNavi_act!J5*1000)</f>
        <v>14.306700096064064</v>
      </c>
      <c r="K23" s="74">
        <f>IF(K9=0,"",K9/TrNavi_act!K5*1000)</f>
        <v>15.743827705340729</v>
      </c>
      <c r="L23" s="74">
        <f>IF(L9=0,"",L9/TrNavi_act!L5*1000)</f>
        <v>13.686288226097787</v>
      </c>
      <c r="M23" s="74">
        <f>IF(M9=0,"",M9/TrNavi_act!M5*1000)</f>
        <v>17.111739786391329</v>
      </c>
      <c r="N23" s="74">
        <f>IF(N9=0,"",N9/TrNavi_act!N5*1000)</f>
        <v>15.195969006668809</v>
      </c>
      <c r="O23" s="74">
        <f>IF(O9=0,"",O9/TrNavi_act!O5*1000)</f>
        <v>14.801283354102649</v>
      </c>
      <c r="P23" s="74">
        <f>IF(P9=0,"",P9/TrNavi_act!P5*1000)</f>
        <v>15.785501155424077</v>
      </c>
      <c r="Q23" s="74">
        <f>IF(Q9=0,"",Q9/TrNavi_act!Q5*1000)</f>
        <v>17.669740482297417</v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1.9232858444440514E-2</v>
      </c>
      <c r="C26" s="52">
        <f t="shared" si="4"/>
        <v>1.5815113153997879E-2</v>
      </c>
      <c r="D26" s="52">
        <f t="shared" si="4"/>
        <v>1.711778347401928E-2</v>
      </c>
      <c r="E26" s="52">
        <f t="shared" si="4"/>
        <v>1.6483712368782742E-2</v>
      </c>
      <c r="F26" s="52">
        <f t="shared" si="4"/>
        <v>1.5202084974476462E-2</v>
      </c>
      <c r="G26" s="52">
        <f t="shared" si="4"/>
        <v>1.2307381328669317E-2</v>
      </c>
      <c r="H26" s="52">
        <f t="shared" si="4"/>
        <v>1.3553362027267682E-2</v>
      </c>
      <c r="I26" s="52">
        <f t="shared" si="4"/>
        <v>1.6068469599555647E-2</v>
      </c>
      <c r="J26" s="52">
        <f t="shared" si="4"/>
        <v>1.56852699430967E-2</v>
      </c>
      <c r="K26" s="52">
        <f t="shared" si="4"/>
        <v>1.1836504186442701E-2</v>
      </c>
      <c r="L26" s="52">
        <f t="shared" si="4"/>
        <v>1.0515396873975612E-2</v>
      </c>
      <c r="M26" s="52">
        <f t="shared" si="4"/>
        <v>1.2644877841518477E-2</v>
      </c>
      <c r="N26" s="52">
        <f t="shared" si="4"/>
        <v>1.1997495023898365E-2</v>
      </c>
      <c r="O26" s="52">
        <f t="shared" si="4"/>
        <v>1.1628686731362472E-2</v>
      </c>
      <c r="P26" s="52">
        <f t="shared" si="4"/>
        <v>1.204150517663515E-2</v>
      </c>
      <c r="Q26" s="52">
        <f t="shared" si="4"/>
        <v>1.2553210201383863E-2</v>
      </c>
    </row>
    <row r="27" spans="1:17" ht="11.45" customHeight="1" x14ac:dyDescent="0.25">
      <c r="A27" s="147" t="s">
        <v>146</v>
      </c>
      <c r="B27" s="46">
        <f t="shared" ref="B27:Q27" si="5">IF(B9=0,0,B9/B$7)</f>
        <v>0.98076714155555944</v>
      </c>
      <c r="C27" s="46">
        <f t="shared" si="5"/>
        <v>0.98418488684600214</v>
      </c>
      <c r="D27" s="46">
        <f t="shared" si="5"/>
        <v>0.98288221652598062</v>
      </c>
      <c r="E27" s="46">
        <f t="shared" si="5"/>
        <v>0.98351628763121723</v>
      </c>
      <c r="F27" s="46">
        <f t="shared" si="5"/>
        <v>0.98479791502552361</v>
      </c>
      <c r="G27" s="46">
        <f t="shared" si="5"/>
        <v>0.98769261867133074</v>
      </c>
      <c r="H27" s="46">
        <f t="shared" si="5"/>
        <v>0.98644663797273235</v>
      </c>
      <c r="I27" s="46">
        <f t="shared" si="5"/>
        <v>0.98393153040044434</v>
      </c>
      <c r="J27" s="46">
        <f t="shared" si="5"/>
        <v>0.9843147300569034</v>
      </c>
      <c r="K27" s="46">
        <f t="shared" si="5"/>
        <v>0.98816349581355734</v>
      </c>
      <c r="L27" s="46">
        <f t="shared" si="5"/>
        <v>0.98948460312602438</v>
      </c>
      <c r="M27" s="46">
        <f t="shared" si="5"/>
        <v>0.98735512215848142</v>
      </c>
      <c r="N27" s="46">
        <f t="shared" si="5"/>
        <v>0.98800250497610165</v>
      </c>
      <c r="O27" s="46">
        <f t="shared" si="5"/>
        <v>0.98837131326863759</v>
      </c>
      <c r="P27" s="46">
        <f t="shared" si="5"/>
        <v>0.98795849482336484</v>
      </c>
      <c r="Q27" s="46">
        <f t="shared" si="5"/>
        <v>0.98744678979861611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DE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1176444.6756013869</v>
      </c>
      <c r="C4" s="40">
        <f t="shared" si="0"/>
        <v>1197044.9422384975</v>
      </c>
      <c r="D4" s="40">
        <f t="shared" si="0"/>
        <v>1196813.4843458687</v>
      </c>
      <c r="E4" s="40">
        <f t="shared" si="0"/>
        <v>1195976.1752307212</v>
      </c>
      <c r="F4" s="40">
        <f t="shared" si="0"/>
        <v>1230372.6264144268</v>
      </c>
      <c r="G4" s="40">
        <f t="shared" si="0"/>
        <v>1236982.6453847631</v>
      </c>
      <c r="H4" s="40">
        <f t="shared" si="0"/>
        <v>1251727.5033755412</v>
      </c>
      <c r="I4" s="40">
        <f t="shared" si="0"/>
        <v>1268152.8793035671</v>
      </c>
      <c r="J4" s="40">
        <f t="shared" si="0"/>
        <v>1275456.8428073102</v>
      </c>
      <c r="K4" s="40">
        <f t="shared" si="0"/>
        <v>1276854.0942950069</v>
      </c>
      <c r="L4" s="40">
        <f t="shared" si="0"/>
        <v>1295345.6429693319</v>
      </c>
      <c r="M4" s="40">
        <f t="shared" si="0"/>
        <v>1305085.9688230865</v>
      </c>
      <c r="N4" s="40">
        <f t="shared" si="0"/>
        <v>1314292.2538547339</v>
      </c>
      <c r="O4" s="40">
        <f t="shared" si="0"/>
        <v>1326547.8137912047</v>
      </c>
      <c r="P4" s="40">
        <f t="shared" si="0"/>
        <v>1345942.794545054</v>
      </c>
      <c r="Q4" s="40">
        <f t="shared" si="0"/>
        <v>1369383.4240433082</v>
      </c>
    </row>
    <row r="5" spans="1:17" ht="11.45" customHeight="1" x14ac:dyDescent="0.25">
      <c r="A5" s="23" t="s">
        <v>50</v>
      </c>
      <c r="B5" s="39">
        <f t="shared" ref="B5:Q5" si="1">B6+B7+B8</f>
        <v>911986.89332330949</v>
      </c>
      <c r="C5" s="39">
        <f t="shared" si="1"/>
        <v>933235.08515751828</v>
      </c>
      <c r="D5" s="39">
        <f t="shared" si="1"/>
        <v>942874.90976279648</v>
      </c>
      <c r="E5" s="39">
        <f t="shared" si="1"/>
        <v>937547.99442402076</v>
      </c>
      <c r="F5" s="39">
        <f t="shared" si="1"/>
        <v>949325.69774640608</v>
      </c>
      <c r="G5" s="39">
        <f t="shared" si="1"/>
        <v>937087.83257184539</v>
      </c>
      <c r="H5" s="39">
        <f t="shared" si="1"/>
        <v>943001.96877931373</v>
      </c>
      <c r="I5" s="39">
        <f t="shared" si="1"/>
        <v>943540.85661490716</v>
      </c>
      <c r="J5" s="39">
        <f t="shared" si="1"/>
        <v>946964.00069604465</v>
      </c>
      <c r="K5" s="39">
        <f t="shared" si="1"/>
        <v>955406.34677967953</v>
      </c>
      <c r="L5" s="39">
        <f t="shared" si="1"/>
        <v>960915.08417815529</v>
      </c>
      <c r="M5" s="39">
        <f t="shared" si="1"/>
        <v>968677.35694927548</v>
      </c>
      <c r="N5" s="39">
        <f t="shared" si="1"/>
        <v>968557.83809444064</v>
      </c>
      <c r="O5" s="39">
        <f t="shared" si="1"/>
        <v>976992.71354119806</v>
      </c>
      <c r="P5" s="39">
        <f t="shared" si="1"/>
        <v>992514.27987462364</v>
      </c>
      <c r="Q5" s="39">
        <f t="shared" si="1"/>
        <v>1007038.4222117112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11720.348481524956</v>
      </c>
      <c r="C6" s="37">
        <f>TrRoad_act!C$5</f>
        <v>11905.646387568439</v>
      </c>
      <c r="D6" s="37">
        <f>TrRoad_act!D$5</f>
        <v>12387.909762796491</v>
      </c>
      <c r="E6" s="37">
        <f>TrRoad_act!E$5</f>
        <v>12311.994424020742</v>
      </c>
      <c r="F6" s="37">
        <f>TrRoad_act!F$5</f>
        <v>12869.697746406135</v>
      </c>
      <c r="G6" s="37">
        <f>TrRoad_act!G$5</f>
        <v>13150.832571845373</v>
      </c>
      <c r="H6" s="37">
        <f>TrRoad_act!H$5</f>
        <v>13489.9687793137</v>
      </c>
      <c r="I6" s="37">
        <f>TrRoad_act!I$5</f>
        <v>11622.856614907094</v>
      </c>
      <c r="J6" s="37">
        <f>TrRoad_act!J$5</f>
        <v>12044.000696044543</v>
      </c>
      <c r="K6" s="37">
        <f>TrRoad_act!K$5</f>
        <v>12209.346779679523</v>
      </c>
      <c r="L6" s="37">
        <f>TrRoad_act!L$5</f>
        <v>12148.084178155397</v>
      </c>
      <c r="M6" s="37">
        <f>TrRoad_act!M$5</f>
        <v>12877.3569492754</v>
      </c>
      <c r="N6" s="37">
        <f>TrRoad_act!N$5</f>
        <v>12857.838094440594</v>
      </c>
      <c r="O6" s="37">
        <f>TrRoad_act!O$5</f>
        <v>13392.713541198054</v>
      </c>
      <c r="P6" s="37">
        <f>TrRoad_act!P$5</f>
        <v>13914.279874623515</v>
      </c>
      <c r="Q6" s="37">
        <f>TrRoad_act!Q$5</f>
        <v>13638.422211711228</v>
      </c>
    </row>
    <row r="7" spans="1:17" ht="11.45" customHeight="1" x14ac:dyDescent="0.25">
      <c r="A7" s="17" t="str">
        <f>TrRoad_act!$A$6</f>
        <v>Passenger cars</v>
      </c>
      <c r="B7" s="37">
        <f>TrRoad_act!B$6</f>
        <v>831266.54484178452</v>
      </c>
      <c r="C7" s="37">
        <f>TrRoad_act!C$6</f>
        <v>852629.43876994983</v>
      </c>
      <c r="D7" s="37">
        <f>TrRoad_act!D$6</f>
        <v>862987</v>
      </c>
      <c r="E7" s="37">
        <f>TrRoad_act!E$6</f>
        <v>857736</v>
      </c>
      <c r="F7" s="37">
        <f>TrRoad_act!F$6</f>
        <v>868650</v>
      </c>
      <c r="G7" s="37">
        <f>TrRoad_act!G$6</f>
        <v>856875</v>
      </c>
      <c r="H7" s="37">
        <f>TrRoad_act!H$6</f>
        <v>863328</v>
      </c>
      <c r="I7" s="37">
        <f>TrRoad_act!I$6</f>
        <v>866531.00000000012</v>
      </c>
      <c r="J7" s="37">
        <f>TrRoad_act!J$6</f>
        <v>871328.00000000012</v>
      </c>
      <c r="K7" s="37">
        <f>TrRoad_act!K$6</f>
        <v>881100</v>
      </c>
      <c r="L7" s="37">
        <f>TrRoad_act!L$6</f>
        <v>886999.99999999988</v>
      </c>
      <c r="M7" s="37">
        <f>TrRoad_act!M$6</f>
        <v>894400.00000000012</v>
      </c>
      <c r="N7" s="37">
        <f>TrRoad_act!N$6</f>
        <v>896300</v>
      </c>
      <c r="O7" s="37">
        <f>TrRoad_act!O$6</f>
        <v>903100</v>
      </c>
      <c r="P7" s="37">
        <f>TrRoad_act!P$6</f>
        <v>916400.00000000012</v>
      </c>
      <c r="Q7" s="37">
        <f>TrRoad_act!Q$6</f>
        <v>928300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69000</v>
      </c>
      <c r="C8" s="37">
        <f>TrRoad_act!C$13</f>
        <v>68700</v>
      </c>
      <c r="D8" s="37">
        <f>TrRoad_act!D$13</f>
        <v>67500</v>
      </c>
      <c r="E8" s="37">
        <f>TrRoad_act!E$13</f>
        <v>67500</v>
      </c>
      <c r="F8" s="37">
        <f>TrRoad_act!F$13</f>
        <v>67806</v>
      </c>
      <c r="G8" s="37">
        <f>TrRoad_act!G$13</f>
        <v>67062</v>
      </c>
      <c r="H8" s="37">
        <f>TrRoad_act!H$13</f>
        <v>66184.000000000015</v>
      </c>
      <c r="I8" s="37">
        <f>TrRoad_act!I$13</f>
        <v>65387</v>
      </c>
      <c r="J8" s="37">
        <f>TrRoad_act!J$13</f>
        <v>63592</v>
      </c>
      <c r="K8" s="37">
        <f>TrRoad_act!K$13</f>
        <v>62097</v>
      </c>
      <c r="L8" s="37">
        <f>TrRoad_act!L$13</f>
        <v>61767</v>
      </c>
      <c r="M8" s="37">
        <f>TrRoad_act!M$13</f>
        <v>61400</v>
      </c>
      <c r="N8" s="37">
        <f>TrRoad_act!N$13</f>
        <v>59400</v>
      </c>
      <c r="O8" s="37">
        <f>TrRoad_act!O$13</f>
        <v>60500.000000000007</v>
      </c>
      <c r="P8" s="37">
        <f>TrRoad_act!P$13</f>
        <v>62200.000000000007</v>
      </c>
      <c r="Q8" s="37">
        <f>TrRoad_act!Q$13</f>
        <v>65100</v>
      </c>
    </row>
    <row r="9" spans="1:17" ht="11.45" customHeight="1" x14ac:dyDescent="0.25">
      <c r="A9" s="19" t="s">
        <v>52</v>
      </c>
      <c r="B9" s="38">
        <f t="shared" ref="B9:Q9" si="2">B10+B11+B12</f>
        <v>90004</v>
      </c>
      <c r="C9" s="38">
        <f t="shared" si="2"/>
        <v>90453.999999999985</v>
      </c>
      <c r="D9" s="38">
        <f t="shared" si="2"/>
        <v>85559</v>
      </c>
      <c r="E9" s="38">
        <f t="shared" si="2"/>
        <v>86043</v>
      </c>
      <c r="F9" s="38">
        <f t="shared" si="2"/>
        <v>87886</v>
      </c>
      <c r="G9" s="38">
        <f t="shared" si="2"/>
        <v>92285</v>
      </c>
      <c r="H9" s="38">
        <f t="shared" si="2"/>
        <v>94568</v>
      </c>
      <c r="I9" s="38">
        <f t="shared" si="2"/>
        <v>95027</v>
      </c>
      <c r="J9" s="38">
        <f t="shared" si="2"/>
        <v>98529.824999999997</v>
      </c>
      <c r="K9" s="38">
        <f t="shared" si="2"/>
        <v>98750</v>
      </c>
      <c r="L9" s="38">
        <f t="shared" si="2"/>
        <v>100241</v>
      </c>
      <c r="M9" s="38">
        <f t="shared" si="2"/>
        <v>102013</v>
      </c>
      <c r="N9" s="38">
        <f t="shared" si="2"/>
        <v>105395</v>
      </c>
      <c r="O9" s="38">
        <f t="shared" si="2"/>
        <v>106315</v>
      </c>
      <c r="P9" s="38">
        <f t="shared" si="2"/>
        <v>107576</v>
      </c>
      <c r="Q9" s="38">
        <f t="shared" si="2"/>
        <v>108157.83236505317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14600</v>
      </c>
      <c r="C10" s="37">
        <f>TrRail_act!C$5</f>
        <v>14700</v>
      </c>
      <c r="D10" s="37">
        <f>TrRail_act!D$5</f>
        <v>14740</v>
      </c>
      <c r="E10" s="37">
        <f>TrRail_act!E$5</f>
        <v>14750</v>
      </c>
      <c r="F10" s="37">
        <f>TrRail_act!F$5</f>
        <v>14986</v>
      </c>
      <c r="G10" s="37">
        <f>TrRail_act!G$5</f>
        <v>15485</v>
      </c>
      <c r="H10" s="37">
        <f>TrRail_act!H$5</f>
        <v>15568</v>
      </c>
      <c r="I10" s="37">
        <f>TrRail_act!I$5</f>
        <v>15920</v>
      </c>
      <c r="J10" s="37">
        <f>TrRail_act!J$5</f>
        <v>15991</v>
      </c>
      <c r="K10" s="37">
        <f>TrRail_act!K$5</f>
        <v>16496</v>
      </c>
      <c r="L10" s="37">
        <f>TrRail_act!L$5</f>
        <v>16349</v>
      </c>
      <c r="M10" s="37">
        <f>TrRail_act!M$5</f>
        <v>16600</v>
      </c>
      <c r="N10" s="37">
        <f>TrRail_act!N$5</f>
        <v>16600</v>
      </c>
      <c r="O10" s="37">
        <f>TrRail_act!O$5</f>
        <v>16700</v>
      </c>
      <c r="P10" s="37">
        <f>TrRail_act!P$5</f>
        <v>16600</v>
      </c>
      <c r="Q10" s="37">
        <f>TrRail_act!Q$5</f>
        <v>16900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61479</v>
      </c>
      <c r="C11" s="37">
        <f>TrRail_act!C$6</f>
        <v>60238.999999999985</v>
      </c>
      <c r="D11" s="37">
        <f>TrRail_act!D$6</f>
        <v>55564</v>
      </c>
      <c r="E11" s="37">
        <f>TrRail_act!E$6</f>
        <v>53836</v>
      </c>
      <c r="F11" s="37">
        <f>TrRail_act!F$6</f>
        <v>53296</v>
      </c>
      <c r="G11" s="37">
        <f>TrRail_act!G$6</f>
        <v>55947</v>
      </c>
      <c r="H11" s="37">
        <f>TrRail_act!H$6</f>
        <v>57365</v>
      </c>
      <c r="I11" s="37">
        <f>TrRail_act!I$6</f>
        <v>57188</v>
      </c>
      <c r="J11" s="37">
        <f>TrRail_act!J$6</f>
        <v>59205.824999999997</v>
      </c>
      <c r="K11" s="37">
        <f>TrRail_act!K$6</f>
        <v>59693</v>
      </c>
      <c r="L11" s="37">
        <f>TrRail_act!L$6</f>
        <v>59988.865097999995</v>
      </c>
      <c r="M11" s="37">
        <f>TrRail_act!M$6</f>
        <v>62107</v>
      </c>
      <c r="N11" s="37">
        <f>TrRail_act!N$6</f>
        <v>64042</v>
      </c>
      <c r="O11" s="37">
        <f>TrRail_act!O$6</f>
        <v>64437</v>
      </c>
      <c r="P11" s="37">
        <f>TrRail_act!P$6</f>
        <v>66660</v>
      </c>
      <c r="Q11" s="37">
        <f>TrRail_act!Q$6</f>
        <v>65977.832365053167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13925</v>
      </c>
      <c r="C12" s="37">
        <f>TrRail_act!C$9</f>
        <v>15515</v>
      </c>
      <c r="D12" s="37">
        <f>TrRail_act!D$9</f>
        <v>15255</v>
      </c>
      <c r="E12" s="37">
        <f>TrRail_act!E$9</f>
        <v>17457</v>
      </c>
      <c r="F12" s="37">
        <f>TrRail_act!F$9</f>
        <v>19604</v>
      </c>
      <c r="G12" s="37">
        <f>TrRail_act!G$9</f>
        <v>20853</v>
      </c>
      <c r="H12" s="37">
        <f>TrRail_act!H$9</f>
        <v>21635</v>
      </c>
      <c r="I12" s="37">
        <f>TrRail_act!I$9</f>
        <v>21919</v>
      </c>
      <c r="J12" s="37">
        <f>TrRail_act!J$9</f>
        <v>23333</v>
      </c>
      <c r="K12" s="37">
        <f>TrRail_act!K$9</f>
        <v>22561</v>
      </c>
      <c r="L12" s="37">
        <f>TrRail_act!L$9</f>
        <v>23903.134902000002</v>
      </c>
      <c r="M12" s="37">
        <f>TrRail_act!M$9</f>
        <v>23306</v>
      </c>
      <c r="N12" s="37">
        <f>TrRail_act!N$9</f>
        <v>24753</v>
      </c>
      <c r="O12" s="37">
        <f>TrRail_act!O$9</f>
        <v>25178</v>
      </c>
      <c r="P12" s="37">
        <f>TrRail_act!P$9</f>
        <v>24316</v>
      </c>
      <c r="Q12" s="37">
        <f>TrRail_act!Q$9</f>
        <v>25280</v>
      </c>
    </row>
    <row r="13" spans="1:17" ht="11.45" customHeight="1" x14ac:dyDescent="0.25">
      <c r="A13" s="19" t="s">
        <v>48</v>
      </c>
      <c r="B13" s="38">
        <f t="shared" ref="B13:Q13" si="3">B14+B15+B16</f>
        <v>174453.78227807753</v>
      </c>
      <c r="C13" s="38">
        <f t="shared" si="3"/>
        <v>173355.85708097933</v>
      </c>
      <c r="D13" s="38">
        <f t="shared" si="3"/>
        <v>168379.57458307216</v>
      </c>
      <c r="E13" s="38">
        <f t="shared" si="3"/>
        <v>172385.18080670058</v>
      </c>
      <c r="F13" s="38">
        <f t="shared" si="3"/>
        <v>193160.92866802076</v>
      </c>
      <c r="G13" s="38">
        <f t="shared" si="3"/>
        <v>207609.81281291784</v>
      </c>
      <c r="H13" s="38">
        <f t="shared" si="3"/>
        <v>214157.53459622752</v>
      </c>
      <c r="I13" s="38">
        <f t="shared" si="3"/>
        <v>229585.02268865996</v>
      </c>
      <c r="J13" s="38">
        <f t="shared" si="3"/>
        <v>229963.0171112656</v>
      </c>
      <c r="K13" s="38">
        <f t="shared" si="3"/>
        <v>222697.74751532759</v>
      </c>
      <c r="L13" s="38">
        <f t="shared" si="3"/>
        <v>234189.55879117656</v>
      </c>
      <c r="M13" s="38">
        <f t="shared" si="3"/>
        <v>234395.61187381105</v>
      </c>
      <c r="N13" s="38">
        <f t="shared" si="3"/>
        <v>240339.41576029314</v>
      </c>
      <c r="O13" s="38">
        <f t="shared" si="3"/>
        <v>243240.10025000665</v>
      </c>
      <c r="P13" s="38">
        <f t="shared" si="3"/>
        <v>245852.51467043033</v>
      </c>
      <c r="Q13" s="38">
        <f t="shared" si="3"/>
        <v>254187.16946654394</v>
      </c>
    </row>
    <row r="14" spans="1:17" ht="11.45" customHeight="1" x14ac:dyDescent="0.25">
      <c r="A14" s="17" t="str">
        <f>TrAvia_act!$A$5</f>
        <v>Domestic</v>
      </c>
      <c r="B14" s="37">
        <f>TrAvia_act!B$5</f>
        <v>9566.4140028151778</v>
      </c>
      <c r="C14" s="37">
        <f>TrAvia_act!C$5</f>
        <v>9411.9530192260372</v>
      </c>
      <c r="D14" s="37">
        <f>TrAvia_act!D$5</f>
        <v>9642.4305424901522</v>
      </c>
      <c r="E14" s="37">
        <f>TrAvia_act!E$5</f>
        <v>9643.6044832507123</v>
      </c>
      <c r="F14" s="37">
        <f>TrAvia_act!F$5</f>
        <v>9760.4863666524416</v>
      </c>
      <c r="G14" s="37">
        <f>TrAvia_act!G$5</f>
        <v>9940.6391764747223</v>
      </c>
      <c r="H14" s="37">
        <f>TrAvia_act!H$5</f>
        <v>10144.147484042071</v>
      </c>
      <c r="I14" s="37">
        <f>TrAvia_act!I$5</f>
        <v>10770.508890295097</v>
      </c>
      <c r="J14" s="37">
        <f>TrAvia_act!J$5</f>
        <v>10927.2406880035</v>
      </c>
      <c r="K14" s="37">
        <f>TrAvia_act!K$5</f>
        <v>10518.111576051475</v>
      </c>
      <c r="L14" s="37">
        <f>TrAvia_act!L$5</f>
        <v>10769.935391999999</v>
      </c>
      <c r="M14" s="37">
        <f>TrAvia_act!M$5</f>
        <v>10719.644750387404</v>
      </c>
      <c r="N14" s="37">
        <f>TrAvia_act!N$5</f>
        <v>10327.353436567621</v>
      </c>
      <c r="O14" s="37">
        <f>TrAvia_act!O$5</f>
        <v>9894.2555305182559</v>
      </c>
      <c r="P14" s="37">
        <f>TrAvia_act!P$5</f>
        <v>9958.8260556968235</v>
      </c>
      <c r="Q14" s="37">
        <f>TrAvia_act!Q$5</f>
        <v>10088.713604866958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45335.685581562415</v>
      </c>
      <c r="C15" s="37">
        <f>TrAvia_act!C$6</f>
        <v>44762.571759247308</v>
      </c>
      <c r="D15" s="37">
        <f>TrAvia_act!D$6</f>
        <v>40842.403221359607</v>
      </c>
      <c r="E15" s="37">
        <f>TrAvia_act!E$6</f>
        <v>43458.711700931875</v>
      </c>
      <c r="F15" s="37">
        <f>TrAvia_act!F$6</f>
        <v>46806.419231092812</v>
      </c>
      <c r="G15" s="37">
        <f>TrAvia_act!G$6</f>
        <v>51962.588453980301</v>
      </c>
      <c r="H15" s="37">
        <f>TrAvia_act!H$6</f>
        <v>58299.671466735133</v>
      </c>
      <c r="I15" s="37">
        <f>TrAvia_act!I$6</f>
        <v>53406.1107976598</v>
      </c>
      <c r="J15" s="37">
        <f>TrAvia_act!J$6</f>
        <v>51716.270647885547</v>
      </c>
      <c r="K15" s="37">
        <f>TrAvia_act!K$6</f>
        <v>48614.315815164919</v>
      </c>
      <c r="L15" s="37">
        <f>TrAvia_act!L$6</f>
        <v>49547.543385347533</v>
      </c>
      <c r="M15" s="37">
        <f>TrAvia_act!M$6</f>
        <v>52992.653526532333</v>
      </c>
      <c r="N15" s="37">
        <f>TrAvia_act!N$6</f>
        <v>53162.738830942268</v>
      </c>
      <c r="O15" s="37">
        <f>TrAvia_act!O$6</f>
        <v>54806.739744006889</v>
      </c>
      <c r="P15" s="37">
        <f>TrAvia_act!P$6</f>
        <v>56894.802065788892</v>
      </c>
      <c r="Q15" s="37">
        <f>TrAvia_act!Q$6</f>
        <v>59210.291929223407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119551.68269369994</v>
      </c>
      <c r="C16" s="37">
        <f>TrAvia_act!C$7</f>
        <v>119181.33230250599</v>
      </c>
      <c r="D16" s="37">
        <f>TrAvia_act!D$7</f>
        <v>117894.74081922241</v>
      </c>
      <c r="E16" s="37">
        <f>TrAvia_act!E$7</f>
        <v>119282.864622518</v>
      </c>
      <c r="F16" s="37">
        <f>TrAvia_act!F$7</f>
        <v>136594.02307027552</v>
      </c>
      <c r="G16" s="37">
        <f>TrAvia_act!G$7</f>
        <v>145706.58518246282</v>
      </c>
      <c r="H16" s="37">
        <f>TrAvia_act!H$7</f>
        <v>145713.71564545031</v>
      </c>
      <c r="I16" s="37">
        <f>TrAvia_act!I$7</f>
        <v>165408.40300070506</v>
      </c>
      <c r="J16" s="37">
        <f>TrAvia_act!J$7</f>
        <v>167319.50577537654</v>
      </c>
      <c r="K16" s="37">
        <f>TrAvia_act!K$7</f>
        <v>163565.3201241112</v>
      </c>
      <c r="L16" s="37">
        <f>TrAvia_act!L$7</f>
        <v>173872.08001382902</v>
      </c>
      <c r="M16" s="37">
        <f>TrAvia_act!M$7</f>
        <v>170683.31359689133</v>
      </c>
      <c r="N16" s="37">
        <f>TrAvia_act!N$7</f>
        <v>176849.32349278324</v>
      </c>
      <c r="O16" s="37">
        <f>TrAvia_act!O$7</f>
        <v>178539.10497548152</v>
      </c>
      <c r="P16" s="37">
        <f>TrAvia_act!P$7</f>
        <v>178998.88654894463</v>
      </c>
      <c r="Q16" s="37">
        <f>TrAvia_act!Q$7</f>
        <v>184888.16393245358</v>
      </c>
    </row>
    <row r="17" spans="1:17" ht="11.45" customHeight="1" x14ac:dyDescent="0.25">
      <c r="A17" s="25" t="s">
        <v>51</v>
      </c>
      <c r="B17" s="40">
        <f t="shared" ref="B17:Q17" si="4">B18+B21+B22+B25</f>
        <v>490311.35187364346</v>
      </c>
      <c r="C17" s="40">
        <f t="shared" si="4"/>
        <v>497039.4974162525</v>
      </c>
      <c r="D17" s="40">
        <f t="shared" si="4"/>
        <v>498588.27955987159</v>
      </c>
      <c r="E17" s="40">
        <f t="shared" si="4"/>
        <v>500287.05319106125</v>
      </c>
      <c r="F17" s="40">
        <f t="shared" si="4"/>
        <v>535891.67436628102</v>
      </c>
      <c r="G17" s="40">
        <f t="shared" si="4"/>
        <v>550241.44110230729</v>
      </c>
      <c r="H17" s="40">
        <f t="shared" si="4"/>
        <v>586621.32331787469</v>
      </c>
      <c r="I17" s="40">
        <f t="shared" si="4"/>
        <v>614537.89590797108</v>
      </c>
      <c r="J17" s="40">
        <f t="shared" si="4"/>
        <v>622013.37422840227</v>
      </c>
      <c r="K17" s="40">
        <f t="shared" si="4"/>
        <v>558369.35886415269</v>
      </c>
      <c r="L17" s="40">
        <f t="shared" si="4"/>
        <v>598413.00574559206</v>
      </c>
      <c r="M17" s="40">
        <f t="shared" si="4"/>
        <v>610529.93303366017</v>
      </c>
      <c r="N17" s="40">
        <f t="shared" si="4"/>
        <v>600940.48068409984</v>
      </c>
      <c r="O17" s="40">
        <f t="shared" si="4"/>
        <v>613622.19721441716</v>
      </c>
      <c r="P17" s="40">
        <f t="shared" si="4"/>
        <v>623383.28218398313</v>
      </c>
      <c r="Q17" s="40">
        <f t="shared" si="4"/>
        <v>629204.78806929977</v>
      </c>
    </row>
    <row r="18" spans="1:17" ht="11.45" customHeight="1" x14ac:dyDescent="0.25">
      <c r="A18" s="23" t="s">
        <v>50</v>
      </c>
      <c r="B18" s="39">
        <f t="shared" ref="B18:Q18" si="5">B19+B20</f>
        <v>335009.28092742467</v>
      </c>
      <c r="C18" s="39">
        <f t="shared" si="5"/>
        <v>345343.52848984161</v>
      </c>
      <c r="D18" s="39">
        <f t="shared" si="5"/>
        <v>347122.76740465371</v>
      </c>
      <c r="E18" s="39">
        <f t="shared" si="5"/>
        <v>350619.52225835377</v>
      </c>
      <c r="F18" s="39">
        <f t="shared" si="5"/>
        <v>373047.10499618127</v>
      </c>
      <c r="G18" s="39">
        <f t="shared" si="5"/>
        <v>382794.0256846741</v>
      </c>
      <c r="H18" s="39">
        <f t="shared" si="5"/>
        <v>406844.29997744138</v>
      </c>
      <c r="I18" s="39">
        <f t="shared" si="5"/>
        <v>425798.52898946445</v>
      </c>
      <c r="J18" s="39">
        <f t="shared" si="5"/>
        <v>432514.21915938839</v>
      </c>
      <c r="K18" s="39">
        <f t="shared" si="5"/>
        <v>397758.84993161977</v>
      </c>
      <c r="L18" s="39">
        <f t="shared" si="5"/>
        <v>417260.85743187147</v>
      </c>
      <c r="M18" s="39">
        <f t="shared" si="5"/>
        <v>430275.20232778898</v>
      </c>
      <c r="N18" s="39">
        <f t="shared" si="5"/>
        <v>420859.055694204</v>
      </c>
      <c r="O18" s="39">
        <f t="shared" si="5"/>
        <v>429530.98288219364</v>
      </c>
      <c r="P18" s="39">
        <f t="shared" si="5"/>
        <v>440128.29756098648</v>
      </c>
      <c r="Q18" s="39">
        <f t="shared" si="5"/>
        <v>445871.30024468474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10365.985932299451</v>
      </c>
      <c r="C19" s="37">
        <f>TrRoad_act!C$20</f>
        <v>10945.796247528744</v>
      </c>
      <c r="D19" s="37">
        <f>TrRoad_act!D$20</f>
        <v>11411.856142918406</v>
      </c>
      <c r="E19" s="37">
        <f>TrRoad_act!E$20</f>
        <v>11466.201800990335</v>
      </c>
      <c r="F19" s="37">
        <f>TrRoad_act!F$20</f>
        <v>11727.679835736109</v>
      </c>
      <c r="G19" s="37">
        <f>TrRoad_act!G$20</f>
        <v>11997.910357849129</v>
      </c>
      <c r="H19" s="37">
        <f>TrRoad_act!H$20</f>
        <v>12380.521914406943</v>
      </c>
      <c r="I19" s="37">
        <f>TrRoad_act!I$20</f>
        <v>12639.181265672805</v>
      </c>
      <c r="J19" s="37">
        <f>TrRoad_act!J$20</f>
        <v>12533.993853049256</v>
      </c>
      <c r="K19" s="37">
        <f>TrRoad_act!K$20</f>
        <v>12464.468148367296</v>
      </c>
      <c r="L19" s="37">
        <f>TrRoad_act!L$20</f>
        <v>12342.410900545727</v>
      </c>
      <c r="M19" s="37">
        <f>TrRoad_act!M$20</f>
        <v>12708.400847693143</v>
      </c>
      <c r="N19" s="37">
        <f>TrRoad_act!N$20</f>
        <v>12609.71205710528</v>
      </c>
      <c r="O19" s="37">
        <f>TrRoad_act!O$20</f>
        <v>12876.314509495231</v>
      </c>
      <c r="P19" s="37">
        <f>TrRoad_act!P$20</f>
        <v>13240.80765302625</v>
      </c>
      <c r="Q19" s="37">
        <f>TrRoad_act!Q$20</f>
        <v>13469.34614088556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324643.29499512521</v>
      </c>
      <c r="C20" s="37">
        <f>TrRoad_act!C$26</f>
        <v>334397.73224231286</v>
      </c>
      <c r="D20" s="37">
        <f>TrRoad_act!D$26</f>
        <v>335710.91126173531</v>
      </c>
      <c r="E20" s="37">
        <f>TrRoad_act!E$26</f>
        <v>339153.32045736344</v>
      </c>
      <c r="F20" s="37">
        <f>TrRoad_act!F$26</f>
        <v>361319.42516044516</v>
      </c>
      <c r="G20" s="37">
        <f>TrRoad_act!G$26</f>
        <v>370796.11532682495</v>
      </c>
      <c r="H20" s="37">
        <f>TrRoad_act!H$26</f>
        <v>394463.77806303441</v>
      </c>
      <c r="I20" s="37">
        <f>TrRoad_act!I$26</f>
        <v>413159.34772379167</v>
      </c>
      <c r="J20" s="37">
        <f>TrRoad_act!J$26</f>
        <v>419980.22530633915</v>
      </c>
      <c r="K20" s="37">
        <f>TrRoad_act!K$26</f>
        <v>385294.38178325247</v>
      </c>
      <c r="L20" s="37">
        <f>TrRoad_act!L$26</f>
        <v>404918.44653132575</v>
      </c>
      <c r="M20" s="37">
        <f>TrRoad_act!M$26</f>
        <v>417566.80148009583</v>
      </c>
      <c r="N20" s="37">
        <f>TrRoad_act!N$26</f>
        <v>408249.34363709873</v>
      </c>
      <c r="O20" s="37">
        <f>TrRoad_act!O$26</f>
        <v>416654.66837269842</v>
      </c>
      <c r="P20" s="37">
        <f>TrRoad_act!P$26</f>
        <v>426887.48990796023</v>
      </c>
      <c r="Q20" s="37">
        <f>TrRoad_act!Q$26</f>
        <v>432401.95410379919</v>
      </c>
    </row>
    <row r="21" spans="1:17" ht="11.45" customHeight="1" x14ac:dyDescent="0.25">
      <c r="A21" s="19" t="s">
        <v>49</v>
      </c>
      <c r="B21" s="38">
        <f>TrRail_act!B$10</f>
        <v>82675</v>
      </c>
      <c r="C21" s="38">
        <f>TrRail_act!C$10</f>
        <v>81042</v>
      </c>
      <c r="D21" s="38">
        <f>TrRail_act!D$10</f>
        <v>81059</v>
      </c>
      <c r="E21" s="38">
        <f>TrRail_act!E$10</f>
        <v>85128</v>
      </c>
      <c r="F21" s="38">
        <f>TrRail_act!F$10</f>
        <v>91921</v>
      </c>
      <c r="G21" s="38">
        <f>TrRail_act!G$10</f>
        <v>95420</v>
      </c>
      <c r="H21" s="38">
        <f>TrRail_act!H$10</f>
        <v>107007</v>
      </c>
      <c r="I21" s="38">
        <f>TrRail_act!I$10</f>
        <v>114615</v>
      </c>
      <c r="J21" s="38">
        <f>TrRail_act!J$10</f>
        <v>115652</v>
      </c>
      <c r="K21" s="38">
        <f>TrRail_act!K$10</f>
        <v>95834</v>
      </c>
      <c r="L21" s="38">
        <f>TrRail_act!L$10</f>
        <v>107317</v>
      </c>
      <c r="M21" s="38">
        <f>TrRail_act!M$10</f>
        <v>113317</v>
      </c>
      <c r="N21" s="38">
        <f>TrRail_act!N$10</f>
        <v>110065</v>
      </c>
      <c r="O21" s="38">
        <f>TrRail_act!O$10</f>
        <v>112613</v>
      </c>
      <c r="P21" s="38">
        <f>TrRail_act!P$10</f>
        <v>112629</v>
      </c>
      <c r="Q21" s="38">
        <f>TrRail_act!Q$10</f>
        <v>116632</v>
      </c>
    </row>
    <row r="22" spans="1:17" ht="11.45" customHeight="1" x14ac:dyDescent="0.25">
      <c r="A22" s="19" t="s">
        <v>48</v>
      </c>
      <c r="B22" s="38">
        <f t="shared" ref="B22:Q22" si="6">B23+B24</f>
        <v>5618.3874937901319</v>
      </c>
      <c r="C22" s="38">
        <f t="shared" si="6"/>
        <v>5401.2981952641449</v>
      </c>
      <c r="D22" s="38">
        <f t="shared" si="6"/>
        <v>5773.9450041220207</v>
      </c>
      <c r="E22" s="38">
        <f t="shared" si="6"/>
        <v>5978.4224185076137</v>
      </c>
      <c r="F22" s="38">
        <f t="shared" si="6"/>
        <v>6845.872375509859</v>
      </c>
      <c r="G22" s="38">
        <f t="shared" si="6"/>
        <v>7597.512771542757</v>
      </c>
      <c r="H22" s="38">
        <f t="shared" si="6"/>
        <v>8427.3833024526466</v>
      </c>
      <c r="I22" s="38">
        <f t="shared" si="6"/>
        <v>8971.1648236106139</v>
      </c>
      <c r="J22" s="38">
        <f t="shared" si="6"/>
        <v>9363.8432976159984</v>
      </c>
      <c r="K22" s="38">
        <f t="shared" si="6"/>
        <v>8845.3211330997983</v>
      </c>
      <c r="L22" s="38">
        <f t="shared" si="6"/>
        <v>11279.837838097383</v>
      </c>
      <c r="M22" s="38">
        <f t="shared" si="6"/>
        <v>11615.320113917154</v>
      </c>
      <c r="N22" s="38">
        <f t="shared" si="6"/>
        <v>11230.571799057505</v>
      </c>
      <c r="O22" s="38">
        <f t="shared" si="6"/>
        <v>11111.686743698609</v>
      </c>
      <c r="P22" s="38">
        <f t="shared" si="6"/>
        <v>11230.66312468411</v>
      </c>
      <c r="Q22" s="38">
        <f t="shared" si="6"/>
        <v>11091.184108187856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326.54911904593956</v>
      </c>
      <c r="C23" s="37">
        <f>TrAvia_act!C$9</f>
        <v>316.24037067598266</v>
      </c>
      <c r="D23" s="37">
        <f>TrAvia_act!D$9</f>
        <v>313.50440726958067</v>
      </c>
      <c r="E23" s="37">
        <f>TrAvia_act!E$9</f>
        <v>296.76059981104964</v>
      </c>
      <c r="F23" s="37">
        <f>TrAvia_act!F$9</f>
        <v>318.57400889855467</v>
      </c>
      <c r="G23" s="37">
        <f>TrAvia_act!G$9</f>
        <v>335.2469615553112</v>
      </c>
      <c r="H23" s="37">
        <f>TrAvia_act!H$9</f>
        <v>366.53501527200763</v>
      </c>
      <c r="I23" s="37">
        <f>TrAvia_act!I$9</f>
        <v>368.56798526618388</v>
      </c>
      <c r="J23" s="37">
        <f>TrAvia_act!J$9</f>
        <v>439.05863825494953</v>
      </c>
      <c r="K23" s="37">
        <f>TrAvia_act!K$9</f>
        <v>427.77573958499943</v>
      </c>
      <c r="L23" s="37">
        <f>TrAvia_act!L$9</f>
        <v>527.09570651307854</v>
      </c>
      <c r="M23" s="37">
        <f>TrAvia_act!M$9</f>
        <v>507.67356541417109</v>
      </c>
      <c r="N23" s="37">
        <f>TrAvia_act!N$9</f>
        <v>507.71085109446636</v>
      </c>
      <c r="O23" s="37">
        <f>TrAvia_act!O$9</f>
        <v>508.90481447337044</v>
      </c>
      <c r="P23" s="37">
        <f>TrAvia_act!P$9</f>
        <v>522.657317259617</v>
      </c>
      <c r="Q23" s="37">
        <f>TrAvia_act!Q$9</f>
        <v>534.84788061091342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5291.8383747441922</v>
      </c>
      <c r="C24" s="37">
        <f>TrAvia_act!C$10</f>
        <v>5085.0578245881625</v>
      </c>
      <c r="D24" s="37">
        <f>TrAvia_act!D$10</f>
        <v>5460.4405968524397</v>
      </c>
      <c r="E24" s="37">
        <f>TrAvia_act!E$10</f>
        <v>5681.6618186965643</v>
      </c>
      <c r="F24" s="37">
        <f>TrAvia_act!F$10</f>
        <v>6527.2983666113041</v>
      </c>
      <c r="G24" s="37">
        <f>TrAvia_act!G$10</f>
        <v>7262.2658099874461</v>
      </c>
      <c r="H24" s="37">
        <f>TrAvia_act!H$10</f>
        <v>8060.8482871806391</v>
      </c>
      <c r="I24" s="37">
        <f>TrAvia_act!I$10</f>
        <v>8602.5968383444306</v>
      </c>
      <c r="J24" s="37">
        <f>TrAvia_act!J$10</f>
        <v>8924.7846593610484</v>
      </c>
      <c r="K24" s="37">
        <f>TrAvia_act!K$10</f>
        <v>8417.545393514798</v>
      </c>
      <c r="L24" s="37">
        <f>TrAvia_act!L$10</f>
        <v>10752.742131584304</v>
      </c>
      <c r="M24" s="37">
        <f>TrAvia_act!M$10</f>
        <v>11107.646548502984</v>
      </c>
      <c r="N24" s="37">
        <f>TrAvia_act!N$10</f>
        <v>10722.860947963038</v>
      </c>
      <c r="O24" s="37">
        <f>TrAvia_act!O$10</f>
        <v>10602.781929225239</v>
      </c>
      <c r="P24" s="37">
        <f>TrAvia_act!P$10</f>
        <v>10708.005807424493</v>
      </c>
      <c r="Q24" s="37">
        <f>TrAvia_act!Q$10</f>
        <v>10556.336227576941</v>
      </c>
    </row>
    <row r="25" spans="1:17" ht="11.45" customHeight="1" x14ac:dyDescent="0.25">
      <c r="A25" s="19" t="s">
        <v>32</v>
      </c>
      <c r="B25" s="38">
        <f t="shared" ref="B25:Q25" si="7">B26+B27</f>
        <v>67008.683452428682</v>
      </c>
      <c r="C25" s="38">
        <f t="shared" si="7"/>
        <v>65252.670731146791</v>
      </c>
      <c r="D25" s="38">
        <f t="shared" si="7"/>
        <v>64632.567151095827</v>
      </c>
      <c r="E25" s="38">
        <f t="shared" si="7"/>
        <v>58561.108514199834</v>
      </c>
      <c r="F25" s="38">
        <f t="shared" si="7"/>
        <v>64077.696994589904</v>
      </c>
      <c r="G25" s="38">
        <f t="shared" si="7"/>
        <v>64429.90264609037</v>
      </c>
      <c r="H25" s="38">
        <f t="shared" si="7"/>
        <v>64342.640037980695</v>
      </c>
      <c r="I25" s="38">
        <f t="shared" si="7"/>
        <v>65153.202094895954</v>
      </c>
      <c r="J25" s="38">
        <f t="shared" si="7"/>
        <v>64483.311771397835</v>
      </c>
      <c r="K25" s="38">
        <f t="shared" si="7"/>
        <v>55931.187799433115</v>
      </c>
      <c r="L25" s="38">
        <f t="shared" si="7"/>
        <v>62555.31047562325</v>
      </c>
      <c r="M25" s="38">
        <f t="shared" si="7"/>
        <v>55322.410591954045</v>
      </c>
      <c r="N25" s="38">
        <f t="shared" si="7"/>
        <v>58785.853190838236</v>
      </c>
      <c r="O25" s="38">
        <f t="shared" si="7"/>
        <v>60366.527588524827</v>
      </c>
      <c r="P25" s="38">
        <f t="shared" si="7"/>
        <v>59395.321498312485</v>
      </c>
      <c r="Q25" s="38">
        <f t="shared" si="7"/>
        <v>55610.303716427035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543.68345242867599</v>
      </c>
      <c r="C26" s="37">
        <f>TrNavi_act!C4</f>
        <v>434.67073114679283</v>
      </c>
      <c r="D26" s="37">
        <f>TrNavi_act!D4</f>
        <v>466.56715109582444</v>
      </c>
      <c r="E26" s="37">
        <f>TrNavi_act!E4</f>
        <v>407.10851419983595</v>
      </c>
      <c r="F26" s="37">
        <f>TrNavi_act!F4</f>
        <v>410.69699458990164</v>
      </c>
      <c r="G26" s="37">
        <f>TrNavi_act!G4</f>
        <v>333.9026460903699</v>
      </c>
      <c r="H26" s="37">
        <f>TrNavi_act!H4</f>
        <v>367.6400379806912</v>
      </c>
      <c r="I26" s="37">
        <f>TrNavi_act!I4</f>
        <v>442.20209489595322</v>
      </c>
      <c r="J26" s="37">
        <f>TrNavi_act!J4</f>
        <v>427.31177139783506</v>
      </c>
      <c r="K26" s="37">
        <f>TrNavi_act!K4</f>
        <v>279.18779943311779</v>
      </c>
      <c r="L26" s="37">
        <f>TrNavi_act!L4</f>
        <v>277.31047562324852</v>
      </c>
      <c r="M26" s="37">
        <f>TrNavi_act!M4</f>
        <v>295.41059195404353</v>
      </c>
      <c r="N26" s="37">
        <f>TrNavi_act!N4</f>
        <v>297.85319083823885</v>
      </c>
      <c r="O26" s="37">
        <f>TrNavi_act!O4</f>
        <v>296.52758852482305</v>
      </c>
      <c r="P26" s="37">
        <f>TrNavi_act!P4</f>
        <v>302.32149831248455</v>
      </c>
      <c r="Q26" s="37">
        <f>TrNavi_act!Q4</f>
        <v>295.30371642703642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66465</v>
      </c>
      <c r="C27" s="36">
        <f>TrNavi_act!C5</f>
        <v>64818</v>
      </c>
      <c r="D27" s="36">
        <f>TrNavi_act!D5</f>
        <v>64166</v>
      </c>
      <c r="E27" s="36">
        <f>TrNavi_act!E5</f>
        <v>58154</v>
      </c>
      <c r="F27" s="36">
        <f>TrNavi_act!F5</f>
        <v>63667</v>
      </c>
      <c r="G27" s="36">
        <f>TrNavi_act!G5</f>
        <v>64096</v>
      </c>
      <c r="H27" s="36">
        <f>TrNavi_act!H5</f>
        <v>63975</v>
      </c>
      <c r="I27" s="36">
        <f>TrNavi_act!I5</f>
        <v>64711</v>
      </c>
      <c r="J27" s="36">
        <f>TrNavi_act!J5</f>
        <v>64056</v>
      </c>
      <c r="K27" s="36">
        <f>TrNavi_act!K5</f>
        <v>55652</v>
      </c>
      <c r="L27" s="36">
        <f>TrNavi_act!L5</f>
        <v>62278</v>
      </c>
      <c r="M27" s="36">
        <f>TrNavi_act!M5</f>
        <v>55027</v>
      </c>
      <c r="N27" s="36">
        <f>TrNavi_act!N5</f>
        <v>58488</v>
      </c>
      <c r="O27" s="36">
        <f>TrNavi_act!O5</f>
        <v>60070</v>
      </c>
      <c r="P27" s="36">
        <f>TrNavi_act!P5</f>
        <v>59093</v>
      </c>
      <c r="Q27" s="36">
        <f>TrNavi_act!Q5</f>
        <v>55315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66771.579275459124</v>
      </c>
      <c r="C29" s="41">
        <f t="shared" si="8"/>
        <v>65275.164949716753</v>
      </c>
      <c r="D29" s="41">
        <f t="shared" si="8"/>
        <v>64586.261159007343</v>
      </c>
      <c r="E29" s="41">
        <f t="shared" si="8"/>
        <v>62018.203976555465</v>
      </c>
      <c r="F29" s="41">
        <f t="shared" si="8"/>
        <v>62737.57002702215</v>
      </c>
      <c r="G29" s="41">
        <f t="shared" si="8"/>
        <v>61552.643044874865</v>
      </c>
      <c r="H29" s="41">
        <f t="shared" si="8"/>
        <v>62770.779123290646</v>
      </c>
      <c r="I29" s="41">
        <f t="shared" si="8"/>
        <v>61797.743864604287</v>
      </c>
      <c r="J29" s="41">
        <f t="shared" si="8"/>
        <v>61217.539891368011</v>
      </c>
      <c r="K29" s="41">
        <f t="shared" si="8"/>
        <v>60271.198122457638</v>
      </c>
      <c r="L29" s="41">
        <f t="shared" si="8"/>
        <v>60736.372710946627</v>
      </c>
      <c r="M29" s="41">
        <f t="shared" si="8"/>
        <v>60988.467119023087</v>
      </c>
      <c r="N29" s="41">
        <f t="shared" si="8"/>
        <v>61127.794314181243</v>
      </c>
      <c r="O29" s="41">
        <f t="shared" si="8"/>
        <v>62307.947085034262</v>
      </c>
      <c r="P29" s="41">
        <f t="shared" si="8"/>
        <v>63199.844615659313</v>
      </c>
      <c r="Q29" s="41">
        <f t="shared" si="8"/>
        <v>62922.571903756514</v>
      </c>
    </row>
    <row r="30" spans="1:17" ht="11.45" customHeight="1" x14ac:dyDescent="0.25">
      <c r="A30" s="25" t="s">
        <v>39</v>
      </c>
      <c r="B30" s="40">
        <f t="shared" ref="B30:Q30" si="9">B31+B35+B39</f>
        <v>47574.838096542502</v>
      </c>
      <c r="C30" s="40">
        <f t="shared" si="9"/>
        <v>47088.75245850275</v>
      </c>
      <c r="D30" s="40">
        <f t="shared" si="9"/>
        <v>46825.155156347617</v>
      </c>
      <c r="E30" s="40">
        <f t="shared" si="9"/>
        <v>44925.00351188163</v>
      </c>
      <c r="F30" s="40">
        <f t="shared" si="9"/>
        <v>46032.412827835411</v>
      </c>
      <c r="G30" s="40">
        <f t="shared" si="9"/>
        <v>45198.377989581611</v>
      </c>
      <c r="H30" s="40">
        <f t="shared" si="9"/>
        <v>45462.521051490199</v>
      </c>
      <c r="I30" s="40">
        <f t="shared" si="9"/>
        <v>44677.99074106192</v>
      </c>
      <c r="J30" s="40">
        <f t="shared" si="9"/>
        <v>44380.930051644427</v>
      </c>
      <c r="K30" s="40">
        <f t="shared" si="9"/>
        <v>44009.213693744052</v>
      </c>
      <c r="L30" s="40">
        <f t="shared" si="9"/>
        <v>43215.350508496995</v>
      </c>
      <c r="M30" s="40">
        <f t="shared" si="9"/>
        <v>43447.95522146143</v>
      </c>
      <c r="N30" s="40">
        <f t="shared" si="9"/>
        <v>42867.558020306038</v>
      </c>
      <c r="O30" s="40">
        <f t="shared" si="9"/>
        <v>43671.788464661251</v>
      </c>
      <c r="P30" s="40">
        <f t="shared" si="9"/>
        <v>45199.120730990318</v>
      </c>
      <c r="Q30" s="40">
        <f t="shared" si="9"/>
        <v>44239.875842313297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39245.481565671224</v>
      </c>
      <c r="C31" s="39">
        <f t="shared" si="10"/>
        <v>39094.383990165123</v>
      </c>
      <c r="D31" s="39">
        <f t="shared" si="10"/>
        <v>38929.337362493286</v>
      </c>
      <c r="E31" s="39">
        <f t="shared" si="10"/>
        <v>37151.77902874432</v>
      </c>
      <c r="F31" s="39">
        <f t="shared" si="10"/>
        <v>37806.464530813093</v>
      </c>
      <c r="G31" s="39">
        <f t="shared" si="10"/>
        <v>36438.272957674562</v>
      </c>
      <c r="H31" s="39">
        <f t="shared" si="10"/>
        <v>36451.60740618335</v>
      </c>
      <c r="I31" s="39">
        <f t="shared" si="10"/>
        <v>35446.516579524454</v>
      </c>
      <c r="J31" s="39">
        <f t="shared" si="10"/>
        <v>35126.161430941182</v>
      </c>
      <c r="K31" s="39">
        <f t="shared" si="10"/>
        <v>34964.02015817599</v>
      </c>
      <c r="L31" s="39">
        <f t="shared" si="10"/>
        <v>34504.097114413416</v>
      </c>
      <c r="M31" s="39">
        <f t="shared" si="10"/>
        <v>35112.848370453379</v>
      </c>
      <c r="N31" s="39">
        <f t="shared" si="10"/>
        <v>34078.95632854673</v>
      </c>
      <c r="O31" s="39">
        <f t="shared" si="10"/>
        <v>34827.977363548503</v>
      </c>
      <c r="P31" s="39">
        <f t="shared" si="10"/>
        <v>36567.413544408126</v>
      </c>
      <c r="Q31" s="39">
        <f t="shared" si="10"/>
        <v>35635.869992278655</v>
      </c>
    </row>
    <row r="32" spans="1:17" ht="11.45" customHeight="1" x14ac:dyDescent="0.25">
      <c r="A32" s="17" t="str">
        <f>$A$6</f>
        <v>Powered 2-wheelers</v>
      </c>
      <c r="B32" s="37">
        <f>TrRoad_ene!B$19</f>
        <v>458.20217229793633</v>
      </c>
      <c r="C32" s="37">
        <f>TrRoad_ene!C$19</f>
        <v>461.46978537068884</v>
      </c>
      <c r="D32" s="37">
        <f>TrRoad_ene!D$19</f>
        <v>477.84248145672115</v>
      </c>
      <c r="E32" s="37">
        <f>TrRoad_ene!E$19</f>
        <v>468.42537246297888</v>
      </c>
      <c r="F32" s="37">
        <f>TrRoad_ene!F$19</f>
        <v>482.94087525317656</v>
      </c>
      <c r="G32" s="37">
        <f>TrRoad_ene!G$19</f>
        <v>484.61585234212288</v>
      </c>
      <c r="H32" s="37">
        <f>TrRoad_ene!H$19</f>
        <v>491.79628170631509</v>
      </c>
      <c r="I32" s="37">
        <f>TrRoad_ene!I$19</f>
        <v>415.02851014306862</v>
      </c>
      <c r="J32" s="37">
        <f>TrRoad_ene!J$19</f>
        <v>425.20603506424948</v>
      </c>
      <c r="K32" s="37">
        <f>TrRoad_ene!K$19</f>
        <v>433.1864372050253</v>
      </c>
      <c r="L32" s="37">
        <f>TrRoad_ene!L$19</f>
        <v>430.64465286089609</v>
      </c>
      <c r="M32" s="37">
        <f>TrRoad_ene!M$19</f>
        <v>447.73995980151903</v>
      </c>
      <c r="N32" s="37">
        <f>TrRoad_ene!N$19</f>
        <v>444.80287697931595</v>
      </c>
      <c r="O32" s="37">
        <f>TrRoad_ene!O$19</f>
        <v>461.81459948313744</v>
      </c>
      <c r="P32" s="37">
        <f>TrRoad_ene!P$19</f>
        <v>480.91522213169952</v>
      </c>
      <c r="Q32" s="37">
        <f>TrRoad_ene!Q$19</f>
        <v>467.53746183290338</v>
      </c>
    </row>
    <row r="33" spans="1:17" ht="11.45" customHeight="1" x14ac:dyDescent="0.25">
      <c r="A33" s="17" t="str">
        <f>$A$7</f>
        <v>Passenger cars</v>
      </c>
      <c r="B33" s="37">
        <f>TrRoad_ene!B$21</f>
        <v>36637.412978353663</v>
      </c>
      <c r="C33" s="37">
        <f>TrRoad_ene!C$21</f>
        <v>36524.676498953857</v>
      </c>
      <c r="D33" s="37">
        <f>TrRoad_ene!D$21</f>
        <v>36394.57430861063</v>
      </c>
      <c r="E33" s="37">
        <f>TrRoad_ene!E$21</f>
        <v>34639.482584856931</v>
      </c>
      <c r="F33" s="37">
        <f>TrRoad_ene!F$21</f>
        <v>35271.962723092453</v>
      </c>
      <c r="G33" s="37">
        <f>TrRoad_ene!G$21</f>
        <v>33956.049156274144</v>
      </c>
      <c r="H33" s="37">
        <f>TrRoad_ene!H$21</f>
        <v>33935.954404945129</v>
      </c>
      <c r="I33" s="37">
        <f>TrRoad_ene!I$21</f>
        <v>33155.395480825173</v>
      </c>
      <c r="J33" s="37">
        <f>TrRoad_ene!J$21</f>
        <v>32908.397361939824</v>
      </c>
      <c r="K33" s="37">
        <f>TrRoad_ene!K$21</f>
        <v>32802.546621769965</v>
      </c>
      <c r="L33" s="37">
        <f>TrRoad_ene!L$21</f>
        <v>32371.719351774667</v>
      </c>
      <c r="M33" s="37">
        <f>TrRoad_ene!M$21</f>
        <v>32988.473694506742</v>
      </c>
      <c r="N33" s="37">
        <f>TrRoad_ene!N$21</f>
        <v>32026.08493564777</v>
      </c>
      <c r="O33" s="37">
        <f>TrRoad_ene!O$21</f>
        <v>32741.69026153499</v>
      </c>
      <c r="P33" s="37">
        <f>TrRoad_ene!P$21</f>
        <v>34411.160472871888</v>
      </c>
      <c r="Q33" s="37">
        <f>TrRoad_ene!Q$21</f>
        <v>33421.456540151346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2149.8664150196296</v>
      </c>
      <c r="C34" s="37">
        <f>TrRoad_ene!C$33</f>
        <v>2108.237705840575</v>
      </c>
      <c r="D34" s="37">
        <f>TrRoad_ene!D$33</f>
        <v>2056.9205724259341</v>
      </c>
      <c r="E34" s="37">
        <f>TrRoad_ene!E$33</f>
        <v>2043.8710714244071</v>
      </c>
      <c r="F34" s="37">
        <f>TrRoad_ene!F$33</f>
        <v>2051.5609324674647</v>
      </c>
      <c r="G34" s="37">
        <f>TrRoad_ene!G$33</f>
        <v>1997.6079490582899</v>
      </c>
      <c r="H34" s="37">
        <f>TrRoad_ene!H$33</f>
        <v>2023.8567195319083</v>
      </c>
      <c r="I34" s="37">
        <f>TrRoad_ene!I$33</f>
        <v>1876.0925885562074</v>
      </c>
      <c r="J34" s="37">
        <f>TrRoad_ene!J$33</f>
        <v>1792.5580339371068</v>
      </c>
      <c r="K34" s="37">
        <f>TrRoad_ene!K$33</f>
        <v>1728.287099200996</v>
      </c>
      <c r="L34" s="37">
        <f>TrRoad_ene!L$33</f>
        <v>1701.7331097778526</v>
      </c>
      <c r="M34" s="37">
        <f>TrRoad_ene!M$33</f>
        <v>1676.6347161451188</v>
      </c>
      <c r="N34" s="37">
        <f>TrRoad_ene!N$33</f>
        <v>1608.068515919641</v>
      </c>
      <c r="O34" s="37">
        <f>TrRoad_ene!O$33</f>
        <v>1624.4725025303753</v>
      </c>
      <c r="P34" s="37">
        <f>TrRoad_ene!P$33</f>
        <v>1675.3378494045401</v>
      </c>
      <c r="Q34" s="37">
        <f>TrRoad_ene!Q$33</f>
        <v>1746.8759902944084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1544.9473394865333</v>
      </c>
      <c r="C35" s="38">
        <f t="shared" si="11"/>
        <v>1554.581049204101</v>
      </c>
      <c r="D35" s="38">
        <f t="shared" si="11"/>
        <v>1520.3824977468985</v>
      </c>
      <c r="E35" s="38">
        <f t="shared" si="11"/>
        <v>1273.9625284587182</v>
      </c>
      <c r="F35" s="38">
        <f t="shared" si="11"/>
        <v>1219.1746079521336</v>
      </c>
      <c r="G35" s="38">
        <f t="shared" si="11"/>
        <v>1224.8359035355666</v>
      </c>
      <c r="H35" s="38">
        <f t="shared" si="11"/>
        <v>1131.4024987268324</v>
      </c>
      <c r="I35" s="38">
        <f t="shared" si="11"/>
        <v>1084.2013704028996</v>
      </c>
      <c r="J35" s="38">
        <f t="shared" si="11"/>
        <v>1044.8977821593201</v>
      </c>
      <c r="K35" s="38">
        <f t="shared" si="11"/>
        <v>1040.6692239999195</v>
      </c>
      <c r="L35" s="38">
        <f t="shared" si="11"/>
        <v>1045.6588036131609</v>
      </c>
      <c r="M35" s="38">
        <f t="shared" si="11"/>
        <v>1031.2800900773348</v>
      </c>
      <c r="N35" s="38">
        <f t="shared" si="11"/>
        <v>1010.6403654550119</v>
      </c>
      <c r="O35" s="38">
        <f t="shared" si="11"/>
        <v>986.48532280514883</v>
      </c>
      <c r="P35" s="38">
        <f t="shared" si="11"/>
        <v>958.27211799448901</v>
      </c>
      <c r="Q35" s="38">
        <f t="shared" si="11"/>
        <v>914.61313892458827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111.83126894037854</v>
      </c>
      <c r="C36" s="37">
        <f>TrRail_ene!C$18</f>
        <v>110.25755794939802</v>
      </c>
      <c r="D36" s="37">
        <f>TrRail_ene!D$18</f>
        <v>111.5693275836294</v>
      </c>
      <c r="E36" s="37">
        <f>TrRail_ene!E$18</f>
        <v>93.29294947668042</v>
      </c>
      <c r="F36" s="37">
        <f>TrRail_ene!F$18</f>
        <v>90.08889057340339</v>
      </c>
      <c r="G36" s="37">
        <f>TrRail_ene!G$18</f>
        <v>85.347660405285481</v>
      </c>
      <c r="H36" s="37">
        <f>TrRail_ene!H$18</f>
        <v>80.112186844043123</v>
      </c>
      <c r="I36" s="37">
        <f>TrRail_ene!I$18</f>
        <v>77.736005211056437</v>
      </c>
      <c r="J36" s="37">
        <f>TrRail_ene!J$18</f>
        <v>76.411689034908719</v>
      </c>
      <c r="K36" s="37">
        <f>TrRail_ene!K$18</f>
        <v>78.900446190643194</v>
      </c>
      <c r="L36" s="37">
        <f>TrRail_ene!L$18</f>
        <v>77.80164925076474</v>
      </c>
      <c r="M36" s="37">
        <f>TrRail_ene!M$18</f>
        <v>78.16822958662074</v>
      </c>
      <c r="N36" s="37">
        <f>TrRail_ene!N$18</f>
        <v>73.243415322197151</v>
      </c>
      <c r="O36" s="37">
        <f>TrRail_ene!O$18</f>
        <v>72.036773744116147</v>
      </c>
      <c r="P36" s="37">
        <f>TrRail_ene!P$18</f>
        <v>69.726877472966294</v>
      </c>
      <c r="Q36" s="37">
        <f>TrRail_ene!Q$18</f>
        <v>67.077421768947858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1285.8033408663734</v>
      </c>
      <c r="C37" s="37">
        <f>TrRail_ene!C$19</f>
        <v>1280.9893861135515</v>
      </c>
      <c r="D37" s="37">
        <f>TrRail_ene!D$19</f>
        <v>1246.746538052219</v>
      </c>
      <c r="E37" s="37">
        <f>TrRail_ene!E$19</f>
        <v>1002.4488077702617</v>
      </c>
      <c r="F37" s="37">
        <f>TrRail_ene!F$19</f>
        <v>938.86311986438204</v>
      </c>
      <c r="G37" s="37">
        <f>TrRail_ene!G$19</f>
        <v>947.92303516297704</v>
      </c>
      <c r="H37" s="37">
        <f>TrRail_ene!H$19</f>
        <v>859.8678861568585</v>
      </c>
      <c r="I37" s="37">
        <f>TrRail_ene!I$19</f>
        <v>818.6876855564451</v>
      </c>
      <c r="J37" s="37">
        <f>TrRail_ene!J$19</f>
        <v>772.3856749458871</v>
      </c>
      <c r="K37" s="37">
        <f>TrRail_ene!K$19</f>
        <v>772.05836186959186</v>
      </c>
      <c r="L37" s="37">
        <f>TrRail_ene!L$19</f>
        <v>768.02051373019242</v>
      </c>
      <c r="M37" s="37">
        <f>TrRail_ene!M$19</f>
        <v>760.56607990254531</v>
      </c>
      <c r="N37" s="37">
        <f>TrRail_ene!N$19</f>
        <v>745.78066464650226</v>
      </c>
      <c r="O37" s="37">
        <f>TrRail_ene!O$19</f>
        <v>723.90112225969824</v>
      </c>
      <c r="P37" s="37">
        <f>TrRail_ene!P$19</f>
        <v>709.34922872866332</v>
      </c>
      <c r="Q37" s="37">
        <f>TrRail_ene!Q$19</f>
        <v>671.49594308048313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147.31272967978131</v>
      </c>
      <c r="C38" s="37">
        <f>TrRail_ene!C$22</f>
        <v>163.33410514115141</v>
      </c>
      <c r="D38" s="37">
        <f>TrRail_ene!D$22</f>
        <v>162.0666321110501</v>
      </c>
      <c r="E38" s="37">
        <f>TrRail_ene!E$22</f>
        <v>178.22077121177608</v>
      </c>
      <c r="F38" s="37">
        <f>TrRail_ene!F$22</f>
        <v>190.22259751434817</v>
      </c>
      <c r="G38" s="37">
        <f>TrRail_ene!G$22</f>
        <v>191.56520796730405</v>
      </c>
      <c r="H38" s="37">
        <f>TrRail_ene!H$22</f>
        <v>191.42242572593082</v>
      </c>
      <c r="I38" s="37">
        <f>TrRail_ene!I$22</f>
        <v>187.77767963539799</v>
      </c>
      <c r="J38" s="37">
        <f>TrRail_ene!J$22</f>
        <v>196.10041817852417</v>
      </c>
      <c r="K38" s="37">
        <f>TrRail_ene!K$22</f>
        <v>189.7104159396844</v>
      </c>
      <c r="L38" s="37">
        <f>TrRail_ene!L$22</f>
        <v>199.83664063220382</v>
      </c>
      <c r="M38" s="37">
        <f>TrRail_ene!M$22</f>
        <v>192.54578058816872</v>
      </c>
      <c r="N38" s="37">
        <f>TrRail_ene!N$22</f>
        <v>191.61628548631242</v>
      </c>
      <c r="O38" s="37">
        <f>TrRail_ene!O$22</f>
        <v>190.54742680133447</v>
      </c>
      <c r="P38" s="37">
        <f>TrRail_ene!P$22</f>
        <v>179.19601179285934</v>
      </c>
      <c r="Q38" s="37">
        <f>TrRail_ene!Q$22</f>
        <v>176.03977407515728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6784.4091913847406</v>
      </c>
      <c r="C39" s="38">
        <f t="shared" si="12"/>
        <v>6439.7874191335259</v>
      </c>
      <c r="D39" s="38">
        <f t="shared" si="12"/>
        <v>6375.435296107431</v>
      </c>
      <c r="E39" s="38">
        <f t="shared" si="12"/>
        <v>6499.2619546785972</v>
      </c>
      <c r="F39" s="38">
        <f t="shared" si="12"/>
        <v>7006.7736890701835</v>
      </c>
      <c r="G39" s="38">
        <f t="shared" si="12"/>
        <v>7535.2691283714776</v>
      </c>
      <c r="H39" s="38">
        <f t="shared" si="12"/>
        <v>7879.5111465800182</v>
      </c>
      <c r="I39" s="38">
        <f t="shared" si="12"/>
        <v>8147.2727911345673</v>
      </c>
      <c r="J39" s="38">
        <f t="shared" si="12"/>
        <v>8209.870838543924</v>
      </c>
      <c r="K39" s="38">
        <f t="shared" si="12"/>
        <v>8004.5243115681442</v>
      </c>
      <c r="L39" s="38">
        <f t="shared" si="12"/>
        <v>7665.5945904704186</v>
      </c>
      <c r="M39" s="38">
        <f t="shared" si="12"/>
        <v>7303.826760930715</v>
      </c>
      <c r="N39" s="38">
        <f t="shared" si="12"/>
        <v>7777.9613263042993</v>
      </c>
      <c r="O39" s="38">
        <f t="shared" si="12"/>
        <v>7857.3257783075933</v>
      </c>
      <c r="P39" s="38">
        <f t="shared" si="12"/>
        <v>7673.4350685877043</v>
      </c>
      <c r="Q39" s="38">
        <f t="shared" si="12"/>
        <v>7689.3927111100593</v>
      </c>
    </row>
    <row r="40" spans="1:17" ht="11.45" customHeight="1" x14ac:dyDescent="0.25">
      <c r="A40" s="17" t="str">
        <f>$A$14</f>
        <v>Domestic</v>
      </c>
      <c r="B40" s="37">
        <f>TrAvia_ene!B$9</f>
        <v>906.46788103243216</v>
      </c>
      <c r="C40" s="37">
        <f>TrAvia_ene!C$9</f>
        <v>843.71209000000022</v>
      </c>
      <c r="D40" s="37">
        <f>TrAvia_ene!D$9</f>
        <v>824.10215000000017</v>
      </c>
      <c r="E40" s="37">
        <f>TrAvia_ene!E$9</f>
        <v>816.10081000000002</v>
      </c>
      <c r="F40" s="37">
        <f>TrAvia_ene!F$9</f>
        <v>808.89960000000019</v>
      </c>
      <c r="G40" s="37">
        <f>TrAvia_ene!G$9</f>
        <v>837.51018218706315</v>
      </c>
      <c r="H40" s="37">
        <f>TrAvia_ene!H$9</f>
        <v>862.00782000000015</v>
      </c>
      <c r="I40" s="37">
        <f>TrAvia_ene!I$9</f>
        <v>871.11858999999981</v>
      </c>
      <c r="J40" s="37">
        <f>TrAvia_ene!J$9</f>
        <v>870.19974999999999</v>
      </c>
      <c r="K40" s="37">
        <f>TrAvia_ene!K$9</f>
        <v>841.59856999999988</v>
      </c>
      <c r="L40" s="37">
        <f>TrAvia_ene!L$9</f>
        <v>786.35216670644502</v>
      </c>
      <c r="M40" s="37">
        <f>TrAvia_ene!M$9</f>
        <v>725.0422552067281</v>
      </c>
      <c r="N40" s="37">
        <f>TrAvia_ene!N$9</f>
        <v>725.01686634004761</v>
      </c>
      <c r="O40" s="37">
        <f>TrAvia_ene!O$9</f>
        <v>678.99140123156667</v>
      </c>
      <c r="P40" s="37">
        <f>TrAvia_ene!P$9</f>
        <v>728.04973810886474</v>
      </c>
      <c r="Q40" s="37">
        <f>TrAvia_ene!Q$9</f>
        <v>730.12779116163586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2306.6953003769659</v>
      </c>
      <c r="C41" s="37">
        <f>TrAvia_ene!C$10</f>
        <v>2397.2672293674327</v>
      </c>
      <c r="D41" s="37">
        <f>TrAvia_ene!D$10</f>
        <v>2262.8063491798034</v>
      </c>
      <c r="E41" s="37">
        <f>TrAvia_ene!E$10</f>
        <v>2359.9094321713051</v>
      </c>
      <c r="F41" s="37">
        <f>TrAvia_ene!F$10</f>
        <v>2464.0467057929045</v>
      </c>
      <c r="G41" s="37">
        <f>TrAvia_ene!G$10</f>
        <v>2671.8874940254614</v>
      </c>
      <c r="H41" s="37">
        <f>TrAvia_ene!H$10</f>
        <v>2875.1053399788198</v>
      </c>
      <c r="I41" s="37">
        <f>TrAvia_ene!I$10</f>
        <v>2756.7525283826108</v>
      </c>
      <c r="J41" s="37">
        <f>TrAvia_ene!J$10</f>
        <v>2658.9746770197607</v>
      </c>
      <c r="K41" s="37">
        <f>TrAvia_ene!K$10</f>
        <v>2517.5052002113762</v>
      </c>
      <c r="L41" s="37">
        <f>TrAvia_ene!L$10</f>
        <v>2550.8980370638783</v>
      </c>
      <c r="M41" s="37">
        <f>TrAvia_ene!M$10</f>
        <v>2651.8775313741698</v>
      </c>
      <c r="N41" s="37">
        <f>TrAvia_ene!N$10</f>
        <v>2777.299269523608</v>
      </c>
      <c r="O41" s="37">
        <f>TrAvia_ene!O$10</f>
        <v>2803.5040762235631</v>
      </c>
      <c r="P41" s="37">
        <f>TrAvia_ene!P$10</f>
        <v>2743.9933635421098</v>
      </c>
      <c r="Q41" s="37">
        <f>TrAvia_ene!Q$10</f>
        <v>2735.455652523287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3571.246009975343</v>
      </c>
      <c r="C42" s="37">
        <f>TrAvia_ene!C$11</f>
        <v>3198.8080997660927</v>
      </c>
      <c r="D42" s="37">
        <f>TrAvia_ene!D$11</f>
        <v>3288.5267969276269</v>
      </c>
      <c r="E42" s="37">
        <f>TrAvia_ene!E$11</f>
        <v>3323.2517125072927</v>
      </c>
      <c r="F42" s="37">
        <f>TrAvia_ene!F$11</f>
        <v>3733.8273832772788</v>
      </c>
      <c r="G42" s="37">
        <f>TrAvia_ene!G$11</f>
        <v>4025.8714521589527</v>
      </c>
      <c r="H42" s="37">
        <f>TrAvia_ene!H$11</f>
        <v>4142.3979866011987</v>
      </c>
      <c r="I42" s="37">
        <f>TrAvia_ene!I$11</f>
        <v>4519.4016727519565</v>
      </c>
      <c r="J42" s="37">
        <f>TrAvia_ene!J$11</f>
        <v>4680.6964115241635</v>
      </c>
      <c r="K42" s="37">
        <f>TrAvia_ene!K$11</f>
        <v>4645.4205413567679</v>
      </c>
      <c r="L42" s="37">
        <f>TrAvia_ene!L$11</f>
        <v>4328.3443867000951</v>
      </c>
      <c r="M42" s="37">
        <f>TrAvia_ene!M$11</f>
        <v>3926.9069743498171</v>
      </c>
      <c r="N42" s="37">
        <f>TrAvia_ene!N$11</f>
        <v>4275.6451904406431</v>
      </c>
      <c r="O42" s="37">
        <f>TrAvia_ene!O$11</f>
        <v>4374.8303008524636</v>
      </c>
      <c r="P42" s="37">
        <f>TrAvia_ene!P$11</f>
        <v>4201.3919669367297</v>
      </c>
      <c r="Q42" s="37">
        <f>TrAvia_ene!Q$11</f>
        <v>4223.8092674251366</v>
      </c>
    </row>
    <row r="43" spans="1:17" ht="11.45" customHeight="1" x14ac:dyDescent="0.25">
      <c r="A43" s="25" t="s">
        <v>18</v>
      </c>
      <c r="B43" s="40">
        <f t="shared" ref="B43:Q43" si="13">B44+B47+B48+B51</f>
        <v>19196.741178916618</v>
      </c>
      <c r="C43" s="40">
        <f t="shared" si="13"/>
        <v>18186.412491214</v>
      </c>
      <c r="D43" s="40">
        <f t="shared" si="13"/>
        <v>17761.106002659726</v>
      </c>
      <c r="E43" s="40">
        <f t="shared" si="13"/>
        <v>17093.200464673835</v>
      </c>
      <c r="F43" s="40">
        <f t="shared" si="13"/>
        <v>16705.157199186739</v>
      </c>
      <c r="G43" s="40">
        <f t="shared" si="13"/>
        <v>16354.265055293256</v>
      </c>
      <c r="H43" s="40">
        <f t="shared" si="13"/>
        <v>17308.258071800446</v>
      </c>
      <c r="I43" s="40">
        <f t="shared" si="13"/>
        <v>17119.753123542363</v>
      </c>
      <c r="J43" s="40">
        <f t="shared" si="13"/>
        <v>16836.609839723584</v>
      </c>
      <c r="K43" s="40">
        <f t="shared" si="13"/>
        <v>16261.984428713584</v>
      </c>
      <c r="L43" s="40">
        <f t="shared" si="13"/>
        <v>17521.022202449632</v>
      </c>
      <c r="M43" s="40">
        <f t="shared" si="13"/>
        <v>17540.511897561657</v>
      </c>
      <c r="N43" s="40">
        <f t="shared" si="13"/>
        <v>18260.236293875209</v>
      </c>
      <c r="O43" s="40">
        <f t="shared" si="13"/>
        <v>18636.158620373011</v>
      </c>
      <c r="P43" s="40">
        <f t="shared" si="13"/>
        <v>18000.723884668994</v>
      </c>
      <c r="Q43" s="40">
        <f t="shared" si="13"/>
        <v>18682.696061443221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17926.68392891925</v>
      </c>
      <c r="C44" s="39">
        <f t="shared" si="14"/>
        <v>16893.104229551631</v>
      </c>
      <c r="D44" s="39">
        <f t="shared" si="14"/>
        <v>16487.922116514055</v>
      </c>
      <c r="E44" s="39">
        <f t="shared" si="14"/>
        <v>15858.51771781115</v>
      </c>
      <c r="F44" s="39">
        <f t="shared" si="14"/>
        <v>15359.479286209058</v>
      </c>
      <c r="G44" s="39">
        <f t="shared" si="14"/>
        <v>14934.306093457744</v>
      </c>
      <c r="H44" s="39">
        <f t="shared" si="14"/>
        <v>15830.892137107294</v>
      </c>
      <c r="I44" s="39">
        <f t="shared" si="14"/>
        <v>15572.509705079834</v>
      </c>
      <c r="J44" s="39">
        <f t="shared" si="14"/>
        <v>15290.381250426824</v>
      </c>
      <c r="K44" s="39">
        <f t="shared" si="14"/>
        <v>14768.394604281646</v>
      </c>
      <c r="L44" s="39">
        <f t="shared" si="14"/>
        <v>15813.795249341967</v>
      </c>
      <c r="M44" s="39">
        <f t="shared" si="14"/>
        <v>15783.064927762502</v>
      </c>
      <c r="N44" s="39">
        <f t="shared" si="14"/>
        <v>16473.598921353616</v>
      </c>
      <c r="O44" s="39">
        <f t="shared" si="14"/>
        <v>16809.501434446021</v>
      </c>
      <c r="P44" s="39">
        <f t="shared" si="14"/>
        <v>16263.394726329305</v>
      </c>
      <c r="Q44" s="39">
        <f t="shared" si="14"/>
        <v>16939.255274832365</v>
      </c>
    </row>
    <row r="45" spans="1:17" ht="11.45" customHeight="1" x14ac:dyDescent="0.25">
      <c r="A45" s="17" t="str">
        <f>$A$19</f>
        <v>Light duty vehicles</v>
      </c>
      <c r="B45" s="37">
        <f>TrRoad_ene!B$43</f>
        <v>2211.3836941267787</v>
      </c>
      <c r="C45" s="37">
        <f>TrRoad_ene!C$43</f>
        <v>2283.2056243145121</v>
      </c>
      <c r="D45" s="37">
        <f>TrRoad_ene!D$43</f>
        <v>2375.9340607191648</v>
      </c>
      <c r="E45" s="37">
        <f>TrRoad_ene!E$43</f>
        <v>2369.3254369511319</v>
      </c>
      <c r="F45" s="37">
        <f>TrRoad_ene!F$43</f>
        <v>2410.1672158634278</v>
      </c>
      <c r="G45" s="37">
        <f>TrRoad_ene!G$43</f>
        <v>2473.3740855706028</v>
      </c>
      <c r="H45" s="37">
        <f>TrRoad_ene!H$43</f>
        <v>2546.4451931054746</v>
      </c>
      <c r="I45" s="37">
        <f>TrRoad_ene!I$43</f>
        <v>2591.0697666384822</v>
      </c>
      <c r="J45" s="37">
        <f>TrRoad_ene!J$43</f>
        <v>2535.6665328905124</v>
      </c>
      <c r="K45" s="37">
        <f>TrRoad_ene!K$43</f>
        <v>2492.0629483452758</v>
      </c>
      <c r="L45" s="37">
        <f>TrRoad_ene!L$43</f>
        <v>2441.2239446340877</v>
      </c>
      <c r="M45" s="37">
        <f>TrRoad_ene!M$43</f>
        <v>2476.7234059226616</v>
      </c>
      <c r="N45" s="37">
        <f>TrRoad_ene!N$43</f>
        <v>2421.933891691267</v>
      </c>
      <c r="O45" s="37">
        <f>TrRoad_ene!O$43</f>
        <v>2464.3580902565209</v>
      </c>
      <c r="P45" s="37">
        <f>TrRoad_ene!P$43</f>
        <v>2521.8336195084562</v>
      </c>
      <c r="Q45" s="37">
        <f>TrRoad_ene!Q$43</f>
        <v>2536.080335333907</v>
      </c>
    </row>
    <row r="46" spans="1:17" ht="11.45" customHeight="1" x14ac:dyDescent="0.25">
      <c r="A46" s="17" t="str">
        <f>$A$20</f>
        <v>Heavy duty vehicles</v>
      </c>
      <c r="B46" s="37">
        <f>TrRoad_ene!B$52</f>
        <v>15715.300234792472</v>
      </c>
      <c r="C46" s="37">
        <f>TrRoad_ene!C$52</f>
        <v>14609.89860523712</v>
      </c>
      <c r="D46" s="37">
        <f>TrRoad_ene!D$52</f>
        <v>14111.988055794889</v>
      </c>
      <c r="E46" s="37">
        <f>TrRoad_ene!E$52</f>
        <v>13489.192280860017</v>
      </c>
      <c r="F46" s="37">
        <f>TrRoad_ene!F$52</f>
        <v>12949.31207034563</v>
      </c>
      <c r="G46" s="37">
        <f>TrRoad_ene!G$52</f>
        <v>12460.932007887141</v>
      </c>
      <c r="H46" s="37">
        <f>TrRoad_ene!H$52</f>
        <v>13284.44694400182</v>
      </c>
      <c r="I46" s="37">
        <f>TrRoad_ene!I$52</f>
        <v>12981.439938441352</v>
      </c>
      <c r="J46" s="37">
        <f>TrRoad_ene!J$52</f>
        <v>12754.714717536312</v>
      </c>
      <c r="K46" s="37">
        <f>TrRoad_ene!K$52</f>
        <v>12276.33165593637</v>
      </c>
      <c r="L46" s="37">
        <f>TrRoad_ene!L$52</f>
        <v>13372.571304707879</v>
      </c>
      <c r="M46" s="37">
        <f>TrRoad_ene!M$52</f>
        <v>13306.34152183984</v>
      </c>
      <c r="N46" s="37">
        <f>TrRoad_ene!N$52</f>
        <v>14051.665029662348</v>
      </c>
      <c r="O46" s="37">
        <f>TrRoad_ene!O$52</f>
        <v>14345.143344189502</v>
      </c>
      <c r="P46" s="37">
        <f>TrRoad_ene!P$52</f>
        <v>13741.561106820849</v>
      </c>
      <c r="Q46" s="37">
        <f>TrRoad_ene!Q$52</f>
        <v>14403.174939498456</v>
      </c>
    </row>
    <row r="47" spans="1:17" ht="11.45" customHeight="1" x14ac:dyDescent="0.25">
      <c r="A47" s="19" t="str">
        <f>$A$21</f>
        <v>Rail transport</v>
      </c>
      <c r="B47" s="38">
        <f>TrRail_ene!B$23</f>
        <v>409.24881389276032</v>
      </c>
      <c r="C47" s="38">
        <f>TrRail_ene!C$23</f>
        <v>439.11395079589909</v>
      </c>
      <c r="D47" s="38">
        <f>TrRail_ene!D$23</f>
        <v>419.4182222531017</v>
      </c>
      <c r="E47" s="38">
        <f>TrRail_ene!E$23</f>
        <v>362.7379315412818</v>
      </c>
      <c r="F47" s="38">
        <f>TrRail_ene!F$23</f>
        <v>378.05564204786634</v>
      </c>
      <c r="G47" s="38">
        <f>TrRail_ene!G$23</f>
        <v>351.0449500605622</v>
      </c>
      <c r="H47" s="38">
        <f>TrRail_ene!H$23</f>
        <v>379.59695127316746</v>
      </c>
      <c r="I47" s="38">
        <f>TrRail_ene!I$23</f>
        <v>382.89750959710045</v>
      </c>
      <c r="J47" s="38">
        <f>TrRail_ene!J$23</f>
        <v>317.80286784067999</v>
      </c>
      <c r="K47" s="38">
        <f>TrRail_ene!K$23</f>
        <v>320.42965600008063</v>
      </c>
      <c r="L47" s="38">
        <f>TrRail_ene!L$23</f>
        <v>362.79187384933527</v>
      </c>
      <c r="M47" s="38">
        <f>TrRail_ene!M$23</f>
        <v>373.11543963499946</v>
      </c>
      <c r="N47" s="38">
        <f>TrRail_ene!N$23</f>
        <v>381.76022785669909</v>
      </c>
      <c r="O47" s="38">
        <f>TrRail_ene!O$23</f>
        <v>383.60658154285858</v>
      </c>
      <c r="P47" s="38">
        <f>TrRail_ene!P$23</f>
        <v>378.16579215269553</v>
      </c>
      <c r="Q47" s="38">
        <f>TrRail_ene!Q$23</f>
        <v>373.22025629406954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578.01498311270598</v>
      </c>
      <c r="C48" s="38">
        <f t="shared" si="15"/>
        <v>581.59618086647356</v>
      </c>
      <c r="D48" s="38">
        <f t="shared" si="15"/>
        <v>616.06470389257174</v>
      </c>
      <c r="E48" s="38">
        <f t="shared" si="15"/>
        <v>624.1449853214026</v>
      </c>
      <c r="F48" s="38">
        <f t="shared" si="15"/>
        <v>688.02249092981424</v>
      </c>
      <c r="G48" s="38">
        <f t="shared" si="15"/>
        <v>746.32864138072568</v>
      </c>
      <c r="H48" s="38">
        <f t="shared" si="15"/>
        <v>822.26942341998347</v>
      </c>
      <c r="I48" s="38">
        <f t="shared" si="15"/>
        <v>871.34511886543169</v>
      </c>
      <c r="J48" s="38">
        <f t="shared" si="15"/>
        <v>928.32649145607854</v>
      </c>
      <c r="K48" s="38">
        <f t="shared" si="15"/>
        <v>887.36039843185722</v>
      </c>
      <c r="L48" s="38">
        <f t="shared" si="15"/>
        <v>1066.7766421906147</v>
      </c>
      <c r="M48" s="38">
        <f t="shared" si="15"/>
        <v>1076.9369565489135</v>
      </c>
      <c r="N48" s="38">
        <f t="shared" si="15"/>
        <v>1114.9180728735059</v>
      </c>
      <c r="O48" s="38">
        <f t="shared" si="15"/>
        <v>1153.0917004499097</v>
      </c>
      <c r="P48" s="38">
        <f t="shared" si="15"/>
        <v>1054.8259917089536</v>
      </c>
      <c r="Q48" s="38">
        <f t="shared" si="15"/>
        <v>1051.170373797057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135.71126272423842</v>
      </c>
      <c r="C49" s="37">
        <f>TrAvia_ene!C$13</f>
        <v>133.37004674883323</v>
      </c>
      <c r="D49" s="37">
        <f>TrAvia_ene!D$13</f>
        <v>132.05702410370841</v>
      </c>
      <c r="E49" s="37">
        <f>TrAvia_ene!E$13</f>
        <v>124.28797207185823</v>
      </c>
      <c r="F49" s="37">
        <f>TrAvia_ene!F$13</f>
        <v>130.4558975108784</v>
      </c>
      <c r="G49" s="37">
        <f>TrAvia_ene!G$13</f>
        <v>134.89053282611553</v>
      </c>
      <c r="H49" s="37">
        <f>TrAvia_ene!H$13</f>
        <v>148.66226312359368</v>
      </c>
      <c r="I49" s="37">
        <f>TrAvia_ene!I$13</f>
        <v>154.01780448760297</v>
      </c>
      <c r="J49" s="37">
        <f>TrAvia_ene!J$13</f>
        <v>184.4054344663322</v>
      </c>
      <c r="K49" s="37">
        <f>TrAvia_ene!K$13</f>
        <v>176.26012237450462</v>
      </c>
      <c r="L49" s="37">
        <f>TrAvia_ene!L$13</f>
        <v>195.45341016796263</v>
      </c>
      <c r="M49" s="37">
        <f>TrAvia_ene!M$13</f>
        <v>181.38054369013716</v>
      </c>
      <c r="N49" s="37">
        <f>TrAvia_ene!N$13</f>
        <v>189.72806548183758</v>
      </c>
      <c r="O49" s="37">
        <f>TrAvia_ene!O$13</f>
        <v>189.10123234910404</v>
      </c>
      <c r="P49" s="37">
        <f>TrAvia_ene!P$13</f>
        <v>170.95062205004956</v>
      </c>
      <c r="Q49" s="37">
        <f>TrAvia_ene!Q$13</f>
        <v>173.16098542541977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442.30372038846753</v>
      </c>
      <c r="C50" s="37">
        <f>TrAvia_ene!C$14</f>
        <v>448.22613411764036</v>
      </c>
      <c r="D50" s="37">
        <f>TrAvia_ene!D$14</f>
        <v>484.0076797888633</v>
      </c>
      <c r="E50" s="37">
        <f>TrAvia_ene!E$14</f>
        <v>499.85701324954437</v>
      </c>
      <c r="F50" s="37">
        <f>TrAvia_ene!F$14</f>
        <v>557.56659341893589</v>
      </c>
      <c r="G50" s="37">
        <f>TrAvia_ene!G$14</f>
        <v>611.43810855461015</v>
      </c>
      <c r="H50" s="37">
        <f>TrAvia_ene!H$14</f>
        <v>673.60716029638979</v>
      </c>
      <c r="I50" s="37">
        <f>TrAvia_ene!I$14</f>
        <v>717.32731437782877</v>
      </c>
      <c r="J50" s="37">
        <f>TrAvia_ene!J$14</f>
        <v>743.92105698974638</v>
      </c>
      <c r="K50" s="37">
        <f>TrAvia_ene!K$14</f>
        <v>711.10027605735263</v>
      </c>
      <c r="L50" s="37">
        <f>TrAvia_ene!L$14</f>
        <v>871.32323202265195</v>
      </c>
      <c r="M50" s="37">
        <f>TrAvia_ene!M$14</f>
        <v>895.55641285877641</v>
      </c>
      <c r="N50" s="37">
        <f>TrAvia_ene!N$14</f>
        <v>925.19000739166836</v>
      </c>
      <c r="O50" s="37">
        <f>TrAvia_ene!O$14</f>
        <v>963.99046810080574</v>
      </c>
      <c r="P50" s="37">
        <f>TrAvia_ene!P$14</f>
        <v>883.87536965890388</v>
      </c>
      <c r="Q50" s="37">
        <f>TrAvia_ene!Q$14</f>
        <v>878.00938837163733</v>
      </c>
    </row>
    <row r="51" spans="1:17" ht="11.45" customHeight="1" x14ac:dyDescent="0.25">
      <c r="A51" s="19" t="s">
        <v>32</v>
      </c>
      <c r="B51" s="38">
        <f t="shared" ref="B51:Q51" si="16">B52+B53</f>
        <v>282.7934529918985</v>
      </c>
      <c r="C51" s="38">
        <f t="shared" si="16"/>
        <v>272.59813000000003</v>
      </c>
      <c r="D51" s="38">
        <f t="shared" si="16"/>
        <v>237.70095999999998</v>
      </c>
      <c r="E51" s="38">
        <f t="shared" si="16"/>
        <v>247.79983000000001</v>
      </c>
      <c r="F51" s="38">
        <f t="shared" si="16"/>
        <v>279.59977999999995</v>
      </c>
      <c r="G51" s="38">
        <f t="shared" si="16"/>
        <v>322.58537039422379</v>
      </c>
      <c r="H51" s="38">
        <f t="shared" si="16"/>
        <v>275.49955999999997</v>
      </c>
      <c r="I51" s="38">
        <f t="shared" si="16"/>
        <v>293.00078999999999</v>
      </c>
      <c r="J51" s="38">
        <f t="shared" si="16"/>
        <v>300.09922999999998</v>
      </c>
      <c r="K51" s="38">
        <f t="shared" si="16"/>
        <v>285.79977000000008</v>
      </c>
      <c r="L51" s="38">
        <f t="shared" si="16"/>
        <v>277.65843706771426</v>
      </c>
      <c r="M51" s="38">
        <f t="shared" si="16"/>
        <v>307.39457361524245</v>
      </c>
      <c r="N51" s="38">
        <f t="shared" si="16"/>
        <v>289.95907179138942</v>
      </c>
      <c r="O51" s="38">
        <f t="shared" si="16"/>
        <v>289.95890393422252</v>
      </c>
      <c r="P51" s="38">
        <f t="shared" si="16"/>
        <v>304.3373744780406</v>
      </c>
      <c r="Q51" s="38">
        <f t="shared" si="16"/>
        <v>319.05015651972877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5.4389264504077266</v>
      </c>
      <c r="C52" s="37">
        <f>TrNavi_ene!C20</f>
        <v>4.3111702715182245</v>
      </c>
      <c r="D52" s="37">
        <f>TrNavi_ene!D20</f>
        <v>4.0689135648465173</v>
      </c>
      <c r="E52" s="37">
        <f>TrNavi_ene!E20</f>
        <v>4.0846611227532614</v>
      </c>
      <c r="F52" s="37">
        <f>TrNavi_ene!F20</f>
        <v>4.2504996144049239</v>
      </c>
      <c r="G52" s="37">
        <f>TrNavi_ene!G20</f>
        <v>3.9701811644917453</v>
      </c>
      <c r="H52" s="37">
        <f>TrNavi_ene!H20</f>
        <v>3.7339452750329536</v>
      </c>
      <c r="I52" s="37">
        <f>TrNavi_ene!I20</f>
        <v>4.7080742867607892</v>
      </c>
      <c r="J52" s="37">
        <f>TrNavi_ene!J20</f>
        <v>4.707137432265462</v>
      </c>
      <c r="K52" s="37">
        <f>TrNavi_ene!K20</f>
        <v>3.3828701740893621</v>
      </c>
      <c r="L52" s="37">
        <f>TrNavi_ene!L20</f>
        <v>2.9196886611747965</v>
      </c>
      <c r="M52" s="37">
        <f>TrNavi_ene!M20</f>
        <v>3.8869668325104003</v>
      </c>
      <c r="N52" s="37">
        <f>TrNavi_ene!N20</f>
        <v>3.4787825209513832</v>
      </c>
      <c r="O52" s="37">
        <f>TrNavi_ene!O20</f>
        <v>3.3718412588202984</v>
      </c>
      <c r="P52" s="37">
        <f>TrNavi_ene!P20</f>
        <v>3.6646800702208759</v>
      </c>
      <c r="Q52" s="37">
        <f>TrNavi_ene!Q20</f>
        <v>4.0051036795765782</v>
      </c>
    </row>
    <row r="53" spans="1:17" ht="11.45" customHeight="1" x14ac:dyDescent="0.25">
      <c r="A53" s="15" t="str">
        <f>$A$27</f>
        <v>Inland waterways</v>
      </c>
      <c r="B53" s="36">
        <f>TrNavi_ene!B21</f>
        <v>277.35452654149077</v>
      </c>
      <c r="C53" s="36">
        <f>TrNavi_ene!C21</f>
        <v>268.2869597284818</v>
      </c>
      <c r="D53" s="36">
        <f>TrNavi_ene!D21</f>
        <v>233.63204643515346</v>
      </c>
      <c r="E53" s="36">
        <f>TrNavi_ene!E21</f>
        <v>243.71516887724675</v>
      </c>
      <c r="F53" s="36">
        <f>TrNavi_ene!F21</f>
        <v>275.34928038559502</v>
      </c>
      <c r="G53" s="36">
        <f>TrNavi_ene!G21</f>
        <v>318.61518922973204</v>
      </c>
      <c r="H53" s="36">
        <f>TrNavi_ene!H21</f>
        <v>271.76561472496701</v>
      </c>
      <c r="I53" s="36">
        <f>TrNavi_ene!I21</f>
        <v>288.2927157132392</v>
      </c>
      <c r="J53" s="36">
        <f>TrNavi_ene!J21</f>
        <v>295.39209256773449</v>
      </c>
      <c r="K53" s="36">
        <f>TrNavi_ene!K21</f>
        <v>282.41689982591072</v>
      </c>
      <c r="L53" s="36">
        <f>TrNavi_ene!L21</f>
        <v>274.73874840653946</v>
      </c>
      <c r="M53" s="36">
        <f>TrNavi_ene!M21</f>
        <v>303.50760678273207</v>
      </c>
      <c r="N53" s="36">
        <f>TrNavi_ene!N21</f>
        <v>286.48028927043805</v>
      </c>
      <c r="O53" s="36">
        <f>TrNavi_ene!O21</f>
        <v>286.58706267540219</v>
      </c>
      <c r="P53" s="36">
        <f>TrNavi_ene!P21</f>
        <v>300.67269440781973</v>
      </c>
      <c r="Q53" s="36">
        <f>TrNavi_ene!Q21</f>
        <v>315.04505284015221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195288.8786344979</v>
      </c>
      <c r="C55" s="41">
        <f t="shared" si="17"/>
        <v>190454.51792519208</v>
      </c>
      <c r="D55" s="41">
        <f t="shared" si="17"/>
        <v>187962.41332760581</v>
      </c>
      <c r="E55" s="41">
        <f t="shared" si="17"/>
        <v>180633.51897624065</v>
      </c>
      <c r="F55" s="41">
        <f t="shared" si="17"/>
        <v>182314.60391581661</v>
      </c>
      <c r="G55" s="41">
        <f t="shared" si="17"/>
        <v>176046.33449838351</v>
      </c>
      <c r="H55" s="41">
        <f t="shared" si="17"/>
        <v>175455.14477976464</v>
      </c>
      <c r="I55" s="41">
        <f t="shared" si="17"/>
        <v>171448.80603000426</v>
      </c>
      <c r="J55" s="41">
        <f t="shared" si="17"/>
        <v>172537.63876161948</v>
      </c>
      <c r="K55" s="41">
        <f t="shared" si="17"/>
        <v>170515.7110921097</v>
      </c>
      <c r="L55" s="41">
        <f t="shared" si="17"/>
        <v>171227.6496527952</v>
      </c>
      <c r="M55" s="41">
        <f t="shared" si="17"/>
        <v>172310.06731660088</v>
      </c>
      <c r="N55" s="41">
        <f t="shared" si="17"/>
        <v>172498.74769177288</v>
      </c>
      <c r="O55" s="41">
        <f t="shared" si="17"/>
        <v>176934.57815417543</v>
      </c>
      <c r="P55" s="41">
        <f t="shared" si="17"/>
        <v>179523.14230672023</v>
      </c>
      <c r="Q55" s="41">
        <f t="shared" si="17"/>
        <v>179610.61490214133</v>
      </c>
    </row>
    <row r="56" spans="1:17" ht="11.45" customHeight="1" x14ac:dyDescent="0.25">
      <c r="A56" s="25" t="s">
        <v>39</v>
      </c>
      <c r="B56" s="40">
        <f t="shared" ref="B56:Q56" si="18">B57+B61+B65</f>
        <v>137355.25855332622</v>
      </c>
      <c r="C56" s="40">
        <f t="shared" si="18"/>
        <v>135910.67790417513</v>
      </c>
      <c r="D56" s="40">
        <f t="shared" si="18"/>
        <v>135041.51556142565</v>
      </c>
      <c r="E56" s="40">
        <f t="shared" si="18"/>
        <v>129957.67770964326</v>
      </c>
      <c r="F56" s="40">
        <f t="shared" si="18"/>
        <v>133105.98478340125</v>
      </c>
      <c r="G56" s="40">
        <f t="shared" si="18"/>
        <v>129155.75032734174</v>
      </c>
      <c r="H56" s="40">
        <f t="shared" si="18"/>
        <v>127870.43275345567</v>
      </c>
      <c r="I56" s="40">
        <f t="shared" si="18"/>
        <v>125107.82315967398</v>
      </c>
      <c r="J56" s="40">
        <f t="shared" si="18"/>
        <v>125313.08768040402</v>
      </c>
      <c r="K56" s="40">
        <f t="shared" si="18"/>
        <v>124248.0950249515</v>
      </c>
      <c r="L56" s="40">
        <f t="shared" si="18"/>
        <v>121361.57876049815</v>
      </c>
      <c r="M56" s="40">
        <f t="shared" si="18"/>
        <v>122196.39036688975</v>
      </c>
      <c r="N56" s="40">
        <f t="shared" si="18"/>
        <v>120392.67182700732</v>
      </c>
      <c r="O56" s="40">
        <f t="shared" si="18"/>
        <v>123261.60553823414</v>
      </c>
      <c r="P56" s="40">
        <f t="shared" si="18"/>
        <v>127701.63668494453</v>
      </c>
      <c r="Q56" s="40">
        <f t="shared" si="18"/>
        <v>125465.34165042598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115362.59720554523</v>
      </c>
      <c r="C57" s="39">
        <f t="shared" si="19"/>
        <v>114941.39441364951</v>
      </c>
      <c r="D57" s="39">
        <f t="shared" si="19"/>
        <v>114339.80667338523</v>
      </c>
      <c r="E57" s="39">
        <f t="shared" si="19"/>
        <v>108999.08528403398</v>
      </c>
      <c r="F57" s="39">
        <f t="shared" si="19"/>
        <v>110719.09182730014</v>
      </c>
      <c r="G57" s="39">
        <f t="shared" si="19"/>
        <v>105311.46956490201</v>
      </c>
      <c r="H57" s="39">
        <f t="shared" si="19"/>
        <v>103099.95952500372</v>
      </c>
      <c r="I57" s="39">
        <f t="shared" si="19"/>
        <v>99581.466109803907</v>
      </c>
      <c r="J57" s="39">
        <f t="shared" si="19"/>
        <v>99631.173251870016</v>
      </c>
      <c r="K57" s="39">
        <f t="shared" si="19"/>
        <v>99275.135286691759</v>
      </c>
      <c r="L57" s="39">
        <f t="shared" si="19"/>
        <v>97440.275246100748</v>
      </c>
      <c r="M57" s="39">
        <f t="shared" si="19"/>
        <v>99327.239545139731</v>
      </c>
      <c r="N57" s="39">
        <f t="shared" si="19"/>
        <v>96145.168300885693</v>
      </c>
      <c r="O57" s="39">
        <f t="shared" si="19"/>
        <v>98804.896433029819</v>
      </c>
      <c r="P57" s="39">
        <f t="shared" si="19"/>
        <v>103800.99422424598</v>
      </c>
      <c r="Q57" s="39">
        <f t="shared" si="19"/>
        <v>101560.0195448489</v>
      </c>
    </row>
    <row r="58" spans="1:17" ht="11.45" customHeight="1" x14ac:dyDescent="0.25">
      <c r="A58" s="17" t="str">
        <f>$A$6</f>
        <v>Powered 2-wheelers</v>
      </c>
      <c r="B58" s="37">
        <f>TrRoad_emi!B$19</f>
        <v>1329.468500016128</v>
      </c>
      <c r="C58" s="37">
        <f>TrRoad_emi!C$19</f>
        <v>1338.9535453238063</v>
      </c>
      <c r="D58" s="37">
        <f>TrRoad_emi!D$19</f>
        <v>1386.4594198640079</v>
      </c>
      <c r="E58" s="37">
        <f>TrRoad_emi!E$19</f>
        <v>1359.133656562396</v>
      </c>
      <c r="F58" s="37">
        <f>TrRoad_emi!F$19</f>
        <v>1398.9475015105884</v>
      </c>
      <c r="G58" s="37">
        <f>TrRoad_emi!G$19</f>
        <v>1397.0786106537837</v>
      </c>
      <c r="H58" s="37">
        <f>TrRoad_emi!H$19</f>
        <v>1406.4306205079113</v>
      </c>
      <c r="I58" s="37">
        <f>TrRoad_emi!I$19</f>
        <v>1187.7470086406165</v>
      </c>
      <c r="J58" s="37">
        <f>TrRoad_emi!J$19</f>
        <v>1210.2690688045216</v>
      </c>
      <c r="K58" s="37">
        <f>TrRoad_emi!K$19</f>
        <v>1221.3515079074696</v>
      </c>
      <c r="L58" s="37">
        <f>TrRoad_emi!L$19</f>
        <v>1201.768563167285</v>
      </c>
      <c r="M58" s="37">
        <f>TrRoad_emi!M$19</f>
        <v>1247.1866461667053</v>
      </c>
      <c r="N58" s="37">
        <f>TrRoad_emi!N$19</f>
        <v>1235.068114140995</v>
      </c>
      <c r="O58" s="37">
        <f>TrRoad_emi!O$19</f>
        <v>1284.0793706239942</v>
      </c>
      <c r="P58" s="37">
        <f>TrRoad_emi!P$19</f>
        <v>1336.4669033156047</v>
      </c>
      <c r="Q58" s="37">
        <f>TrRoad_emi!Q$19</f>
        <v>1299.4051315968627</v>
      </c>
    </row>
    <row r="59" spans="1:17" ht="11.45" customHeight="1" x14ac:dyDescent="0.25">
      <c r="A59" s="17" t="str">
        <f>$A$7</f>
        <v>Passenger cars</v>
      </c>
      <c r="B59" s="37">
        <f>TrRoad_emi!B$20</f>
        <v>107440.85087416806</v>
      </c>
      <c r="C59" s="37">
        <f>TrRoad_emi!C$20</f>
        <v>107166.91457102886</v>
      </c>
      <c r="D59" s="37">
        <f>TrRoad_emi!D$20</f>
        <v>106723.75977339289</v>
      </c>
      <c r="E59" s="37">
        <f>TrRoad_emi!E$20</f>
        <v>101504.6183073461</v>
      </c>
      <c r="F59" s="37">
        <f>TrRoad_emi!F$20</f>
        <v>103203.90458292639</v>
      </c>
      <c r="G59" s="37">
        <f>TrRoad_emi!G$20</f>
        <v>98124.531515310053</v>
      </c>
      <c r="H59" s="37">
        <f>TrRoad_emi!H$20</f>
        <v>96087.601190388188</v>
      </c>
      <c r="I59" s="37">
        <f>TrRoad_emi!I$20</f>
        <v>93284.728845116289</v>
      </c>
      <c r="J59" s="37">
        <f>TrRoad_emi!J$20</f>
        <v>93364.52632272047</v>
      </c>
      <c r="K59" s="37">
        <f>TrRoad_emi!K$20</f>
        <v>93095.468176613358</v>
      </c>
      <c r="L59" s="37">
        <f>TrRoad_emi!L$20</f>
        <v>91360.521455029069</v>
      </c>
      <c r="M59" s="37">
        <f>TrRoad_emi!M$20</f>
        <v>93244.239933842342</v>
      </c>
      <c r="N59" s="37">
        <f>TrRoad_emi!N$20</f>
        <v>90290.668220573891</v>
      </c>
      <c r="O59" s="37">
        <f>TrRoad_emi!O$20</f>
        <v>92815.665744734739</v>
      </c>
      <c r="P59" s="37">
        <f>TrRoad_emi!P$20</f>
        <v>97613.987767107959</v>
      </c>
      <c r="Q59" s="37">
        <f>TrRoad_emi!Q$20</f>
        <v>95153.076947666763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6592.277831361047</v>
      </c>
      <c r="C60" s="37">
        <f>TrRoad_emi!C$27</f>
        <v>6435.5262972968439</v>
      </c>
      <c r="D60" s="37">
        <f>TrRoad_emi!D$27</f>
        <v>6229.5874801283389</v>
      </c>
      <c r="E60" s="37">
        <f>TrRoad_emi!E$27</f>
        <v>6135.3333201254864</v>
      </c>
      <c r="F60" s="37">
        <f>TrRoad_emi!F$27</f>
        <v>6116.2397428631712</v>
      </c>
      <c r="G60" s="37">
        <f>TrRoad_emi!G$27</f>
        <v>5789.8594389381697</v>
      </c>
      <c r="H60" s="37">
        <f>TrRoad_emi!H$27</f>
        <v>5605.9277141076273</v>
      </c>
      <c r="I60" s="37">
        <f>TrRoad_emi!I$27</f>
        <v>5108.9902560470146</v>
      </c>
      <c r="J60" s="37">
        <f>TrRoad_emi!J$27</f>
        <v>5056.3778603450228</v>
      </c>
      <c r="K60" s="37">
        <f>TrRoad_emi!K$27</f>
        <v>4958.3156021709246</v>
      </c>
      <c r="L60" s="37">
        <f>TrRoad_emi!L$27</f>
        <v>4877.9852279043962</v>
      </c>
      <c r="M60" s="37">
        <f>TrRoad_emi!M$27</f>
        <v>4835.8129651306781</v>
      </c>
      <c r="N60" s="37">
        <f>TrRoad_emi!N$27</f>
        <v>4619.4319661707996</v>
      </c>
      <c r="O60" s="37">
        <f>TrRoad_emi!O$27</f>
        <v>4705.1513176710796</v>
      </c>
      <c r="P60" s="37">
        <f>TrRoad_emi!P$27</f>
        <v>4850.5395538224138</v>
      </c>
      <c r="Q60" s="37">
        <f>TrRoad_emi!Q$27</f>
        <v>5107.5374655852665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1571.4948960896681</v>
      </c>
      <c r="C61" s="38">
        <f t="shared" si="20"/>
        <v>1585.2977882404082</v>
      </c>
      <c r="D61" s="38">
        <f t="shared" si="20"/>
        <v>1511.1281546327843</v>
      </c>
      <c r="E61" s="38">
        <f t="shared" si="20"/>
        <v>1395.1616032169613</v>
      </c>
      <c r="F61" s="38">
        <f t="shared" si="20"/>
        <v>1295.467664503378</v>
      </c>
      <c r="G61" s="38">
        <f t="shared" si="20"/>
        <v>1161.9940074158437</v>
      </c>
      <c r="H61" s="38">
        <f t="shared" si="20"/>
        <v>1051.8320332931294</v>
      </c>
      <c r="I61" s="38">
        <f t="shared" si="20"/>
        <v>1001.5892968465836</v>
      </c>
      <c r="J61" s="38">
        <f t="shared" si="20"/>
        <v>968.77961320319071</v>
      </c>
      <c r="K61" s="38">
        <f t="shared" si="20"/>
        <v>877.98368670350862</v>
      </c>
      <c r="L61" s="38">
        <f t="shared" si="20"/>
        <v>846.43762013441437</v>
      </c>
      <c r="M61" s="38">
        <f t="shared" si="20"/>
        <v>883.45519684734757</v>
      </c>
      <c r="N61" s="38">
        <f t="shared" si="20"/>
        <v>834.4470206941379</v>
      </c>
      <c r="O61" s="38">
        <f t="shared" si="20"/>
        <v>804.59390395000901</v>
      </c>
      <c r="P61" s="38">
        <f t="shared" si="20"/>
        <v>802.10221742455701</v>
      </c>
      <c r="Q61" s="38">
        <f t="shared" si="20"/>
        <v>758.81855169380356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1571.4948960896681</v>
      </c>
      <c r="C63" s="37">
        <f>TrRail_emi!C$11</f>
        <v>1585.2977882404082</v>
      </c>
      <c r="D63" s="37">
        <f>TrRail_emi!D$11</f>
        <v>1511.1281546327843</v>
      </c>
      <c r="E63" s="37">
        <f>TrRail_emi!E$11</f>
        <v>1395.1616032169613</v>
      </c>
      <c r="F63" s="37">
        <f>TrRail_emi!F$11</f>
        <v>1295.467664503378</v>
      </c>
      <c r="G63" s="37">
        <f>TrRail_emi!G$11</f>
        <v>1161.9940074158437</v>
      </c>
      <c r="H63" s="37">
        <f>TrRail_emi!H$11</f>
        <v>1051.8320332931294</v>
      </c>
      <c r="I63" s="37">
        <f>TrRail_emi!I$11</f>
        <v>1001.5892968465836</v>
      </c>
      <c r="J63" s="37">
        <f>TrRail_emi!J$11</f>
        <v>968.77961320319071</v>
      </c>
      <c r="K63" s="37">
        <f>TrRail_emi!K$11</f>
        <v>877.98368670350862</v>
      </c>
      <c r="L63" s="37">
        <f>TrRail_emi!L$11</f>
        <v>846.43762013441437</v>
      </c>
      <c r="M63" s="37">
        <f>TrRail_emi!M$11</f>
        <v>883.45519684734757</v>
      </c>
      <c r="N63" s="37">
        <f>TrRail_emi!N$11</f>
        <v>834.4470206941379</v>
      </c>
      <c r="O63" s="37">
        <f>TrRail_emi!O$11</f>
        <v>804.59390395000901</v>
      </c>
      <c r="P63" s="37">
        <f>TrRail_emi!P$11</f>
        <v>802.10221742455701</v>
      </c>
      <c r="Q63" s="37">
        <f>TrRail_emi!Q$11</f>
        <v>758.81855169380356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20421.166451691326</v>
      </c>
      <c r="C65" s="38">
        <f t="shared" si="21"/>
        <v>19383.985702285216</v>
      </c>
      <c r="D65" s="38">
        <f t="shared" si="21"/>
        <v>19190.580733407623</v>
      </c>
      <c r="E65" s="38">
        <f t="shared" si="21"/>
        <v>19563.430822392325</v>
      </c>
      <c r="F65" s="38">
        <f t="shared" si="21"/>
        <v>21091.425291597741</v>
      </c>
      <c r="G65" s="38">
        <f t="shared" si="21"/>
        <v>22682.286755023888</v>
      </c>
      <c r="H65" s="38">
        <f t="shared" si="21"/>
        <v>23718.641195158812</v>
      </c>
      <c r="I65" s="38">
        <f t="shared" si="21"/>
        <v>24524.767753023494</v>
      </c>
      <c r="J65" s="38">
        <f t="shared" si="21"/>
        <v>24713.134815330806</v>
      </c>
      <c r="K65" s="38">
        <f t="shared" si="21"/>
        <v>24094.976051556245</v>
      </c>
      <c r="L65" s="38">
        <f t="shared" si="21"/>
        <v>23074.865894262992</v>
      </c>
      <c r="M65" s="38">
        <f t="shared" si="21"/>
        <v>21985.695624902666</v>
      </c>
      <c r="N65" s="38">
        <f t="shared" si="21"/>
        <v>23413.056505427499</v>
      </c>
      <c r="O65" s="38">
        <f t="shared" si="21"/>
        <v>23652.11520125431</v>
      </c>
      <c r="P65" s="38">
        <f t="shared" si="21"/>
        <v>23098.540243273987</v>
      </c>
      <c r="Q65" s="38">
        <f t="shared" si="21"/>
        <v>23146.503553883282</v>
      </c>
    </row>
    <row r="66" spans="1:17" ht="11.45" customHeight="1" x14ac:dyDescent="0.25">
      <c r="A66" s="17" t="str">
        <f>$A$14</f>
        <v>Domestic</v>
      </c>
      <c r="B66" s="37">
        <f>TrAvia_emi!B$9</f>
        <v>2728.4809862562238</v>
      </c>
      <c r="C66" s="37">
        <f>TrAvia_emi!C$9</f>
        <v>2539.602944161421</v>
      </c>
      <c r="D66" s="37">
        <f>TrAvia_emi!D$9</f>
        <v>2480.6147514046243</v>
      </c>
      <c r="E66" s="37">
        <f>TrAvia_emi!E$9</f>
        <v>2456.545351128701</v>
      </c>
      <c r="F66" s="37">
        <f>TrAvia_emi!F$9</f>
        <v>2434.9074536853377</v>
      </c>
      <c r="G66" s="37">
        <f>TrAvia_emi!G$9</f>
        <v>2521.0308734818636</v>
      </c>
      <c r="H66" s="37">
        <f>TrAvia_emi!H$9</f>
        <v>2594.7871396660398</v>
      </c>
      <c r="I66" s="37">
        <f>TrAvia_emi!I$9</f>
        <v>2622.2248417088044</v>
      </c>
      <c r="J66" s="37">
        <f>TrAvia_emi!J$9</f>
        <v>2619.4521401059314</v>
      </c>
      <c r="K66" s="37">
        <f>TrAvia_emi!K$9</f>
        <v>2533.3544630338329</v>
      </c>
      <c r="L66" s="37">
        <f>TrAvia_emi!L$9</f>
        <v>2367.0663218964783</v>
      </c>
      <c r="M66" s="37">
        <f>TrAvia_emi!M$9</f>
        <v>2182.4940349676153</v>
      </c>
      <c r="N66" s="37">
        <f>TrAvia_emi!N$9</f>
        <v>2182.4306070538314</v>
      </c>
      <c r="O66" s="37">
        <f>TrAvia_emi!O$9</f>
        <v>2043.8993234730317</v>
      </c>
      <c r="P66" s="37">
        <f>TrAvia_emi!P$9</f>
        <v>2191.5720957430149</v>
      </c>
      <c r="Q66" s="37">
        <f>TrAvia_emi!Q$9</f>
        <v>2197.820575413431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6943.185081193139</v>
      </c>
      <c r="C67" s="37">
        <f>TrAvia_emi!C$10</f>
        <v>7215.8583310608046</v>
      </c>
      <c r="D67" s="37">
        <f>TrAvia_emi!D$10</f>
        <v>6811.2318471047101</v>
      </c>
      <c r="E67" s="37">
        <f>TrAvia_emi!E$10</f>
        <v>7103.5642578092675</v>
      </c>
      <c r="F67" s="37">
        <f>TrAvia_emi!F$10</f>
        <v>7417.1450822375782</v>
      </c>
      <c r="G67" s="37">
        <f>TrAvia_emi!G$10</f>
        <v>8042.7808594735016</v>
      </c>
      <c r="H67" s="37">
        <f>TrAvia_emi!H$10</f>
        <v>8654.5460357450102</v>
      </c>
      <c r="I67" s="37">
        <f>TrAvia_emi!I$10</f>
        <v>8298.3247577903712</v>
      </c>
      <c r="J67" s="37">
        <f>TrAvia_emi!J$10</f>
        <v>8003.9748439446121</v>
      </c>
      <c r="K67" s="37">
        <f>TrAvia_emi!K$10</f>
        <v>7578.1177178882017</v>
      </c>
      <c r="L67" s="37">
        <f>TrAvia_emi!L$10</f>
        <v>7678.6776838371125</v>
      </c>
      <c r="M67" s="37">
        <f>TrAvia_emi!M$10</f>
        <v>7982.5787423086776</v>
      </c>
      <c r="N67" s="37">
        <f>TrAvia_emi!N$10</f>
        <v>8360.1681728514632</v>
      </c>
      <c r="O67" s="37">
        <f>TrAvia_emi!O$10</f>
        <v>8439.1055238017834</v>
      </c>
      <c r="P67" s="37">
        <f>TrAvia_emi!P$10</f>
        <v>8259.9566645866817</v>
      </c>
      <c r="Q67" s="37">
        <f>TrAvia_emi!Q$10</f>
        <v>8234.2307593599144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10749.500384241963</v>
      </c>
      <c r="C68" s="37">
        <f>TrAvia_emi!C$11</f>
        <v>9628.5244270629901</v>
      </c>
      <c r="D68" s="37">
        <f>TrAvia_emi!D$11</f>
        <v>9898.7341348982882</v>
      </c>
      <c r="E68" s="37">
        <f>TrAvia_emi!E$11</f>
        <v>10003.321213454357</v>
      </c>
      <c r="F68" s="37">
        <f>TrAvia_emi!F$11</f>
        <v>11239.372755674825</v>
      </c>
      <c r="G68" s="37">
        <f>TrAvia_emi!G$11</f>
        <v>12118.475022068524</v>
      </c>
      <c r="H68" s="37">
        <f>TrAvia_emi!H$11</f>
        <v>12469.308019747763</v>
      </c>
      <c r="I68" s="37">
        <f>TrAvia_emi!I$11</f>
        <v>13604.218153524318</v>
      </c>
      <c r="J68" s="37">
        <f>TrAvia_emi!J$11</f>
        <v>14089.707831280261</v>
      </c>
      <c r="K68" s="37">
        <f>TrAvia_emi!K$11</f>
        <v>13983.503870634207</v>
      </c>
      <c r="L68" s="37">
        <f>TrAvia_emi!L$11</f>
        <v>13029.121888529398</v>
      </c>
      <c r="M68" s="37">
        <f>TrAvia_emi!M$11</f>
        <v>11820.622847626373</v>
      </c>
      <c r="N68" s="37">
        <f>TrAvia_emi!N$11</f>
        <v>12870.457725522207</v>
      </c>
      <c r="O68" s="37">
        <f>TrAvia_emi!O$11</f>
        <v>13169.110353979495</v>
      </c>
      <c r="P68" s="37">
        <f>TrAvia_emi!P$11</f>
        <v>12647.01148294429</v>
      </c>
      <c r="Q68" s="37">
        <f>TrAvia_emi!Q$11</f>
        <v>12714.452219109937</v>
      </c>
    </row>
    <row r="69" spans="1:17" ht="11.45" customHeight="1" x14ac:dyDescent="0.25">
      <c r="A69" s="25" t="s">
        <v>18</v>
      </c>
      <c r="B69" s="40">
        <f t="shared" ref="B69:Q69" si="22">B70+B73+B74+B77+B80</f>
        <v>57933.620081171677</v>
      </c>
      <c r="C69" s="40">
        <f t="shared" si="22"/>
        <v>54543.840021016935</v>
      </c>
      <c r="D69" s="40">
        <f t="shared" si="22"/>
        <v>52920.897766180169</v>
      </c>
      <c r="E69" s="40">
        <f t="shared" si="22"/>
        <v>50675.841266597403</v>
      </c>
      <c r="F69" s="40">
        <f t="shared" si="22"/>
        <v>49208.619132415362</v>
      </c>
      <c r="G69" s="40">
        <f t="shared" si="22"/>
        <v>46890.584171041774</v>
      </c>
      <c r="H69" s="40">
        <f t="shared" si="22"/>
        <v>47584.712026308989</v>
      </c>
      <c r="I69" s="40">
        <f t="shared" si="22"/>
        <v>46340.982870330285</v>
      </c>
      <c r="J69" s="40">
        <f t="shared" si="22"/>
        <v>47224.551081215468</v>
      </c>
      <c r="K69" s="40">
        <f t="shared" si="22"/>
        <v>46267.616067158204</v>
      </c>
      <c r="L69" s="40">
        <f t="shared" si="22"/>
        <v>49866.070892297059</v>
      </c>
      <c r="M69" s="40">
        <f t="shared" si="22"/>
        <v>50113.676949711109</v>
      </c>
      <c r="N69" s="40">
        <f t="shared" si="22"/>
        <v>52106.075864765575</v>
      </c>
      <c r="O69" s="40">
        <f t="shared" si="22"/>
        <v>53672.972615941275</v>
      </c>
      <c r="P69" s="40">
        <f t="shared" si="22"/>
        <v>51821.505621775701</v>
      </c>
      <c r="Q69" s="40">
        <f t="shared" si="22"/>
        <v>54145.273251715356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55063.122353147264</v>
      </c>
      <c r="C70" s="39">
        <f t="shared" si="23"/>
        <v>51701.552132068922</v>
      </c>
      <c r="D70" s="39">
        <f t="shared" si="23"/>
        <v>50122.00217905108</v>
      </c>
      <c r="E70" s="39">
        <f t="shared" si="23"/>
        <v>47825.430159569281</v>
      </c>
      <c r="F70" s="39">
        <f t="shared" si="23"/>
        <v>46059.594488381903</v>
      </c>
      <c r="G70" s="39">
        <f t="shared" si="23"/>
        <v>43448.599227934996</v>
      </c>
      <c r="H70" s="39">
        <f t="shared" si="23"/>
        <v>44038.704552318697</v>
      </c>
      <c r="I70" s="39">
        <f t="shared" si="23"/>
        <v>42580.541899426942</v>
      </c>
      <c r="J70" s="39">
        <f t="shared" si="23"/>
        <v>43263.517583572102</v>
      </c>
      <c r="K70" s="39">
        <f t="shared" si="23"/>
        <v>42523.074550299527</v>
      </c>
      <c r="L70" s="39">
        <f t="shared" si="23"/>
        <v>45559.224871390295</v>
      </c>
      <c r="M70" s="39">
        <f t="shared" si="23"/>
        <v>45736.728663547103</v>
      </c>
      <c r="N70" s="39">
        <f t="shared" si="23"/>
        <v>47635.885191346199</v>
      </c>
      <c r="O70" s="39">
        <f t="shared" si="23"/>
        <v>49086.599985913461</v>
      </c>
      <c r="P70" s="39">
        <f t="shared" si="23"/>
        <v>47479.390546285002</v>
      </c>
      <c r="Q70" s="39">
        <f t="shared" si="23"/>
        <v>49760.218880009415</v>
      </c>
    </row>
    <row r="71" spans="1:17" ht="11.45" customHeight="1" x14ac:dyDescent="0.25">
      <c r="A71" s="17" t="str">
        <f>$A$19</f>
        <v>Light duty vehicles</v>
      </c>
      <c r="B71" s="37">
        <f>TrRoad_emi!B$34</f>
        <v>6744.1027640175053</v>
      </c>
      <c r="C71" s="37">
        <f>TrRoad_emi!C$34</f>
        <v>6945.8197872023738</v>
      </c>
      <c r="D71" s="37">
        <f>TrRoad_emi!D$34</f>
        <v>7188.0560115668022</v>
      </c>
      <c r="E71" s="37">
        <f>TrRoad_emi!E$34</f>
        <v>7119.350326621653</v>
      </c>
      <c r="F71" s="37">
        <f>TrRoad_emi!F$34</f>
        <v>7206.3165538562162</v>
      </c>
      <c r="G71" s="37">
        <f>TrRoad_emi!G$34</f>
        <v>7190.1452766020911</v>
      </c>
      <c r="H71" s="37">
        <f>TrRoad_emi!H$34</f>
        <v>7090.0567903322199</v>
      </c>
      <c r="I71" s="37">
        <f>TrRoad_emi!I$34</f>
        <v>7096.7583142007325</v>
      </c>
      <c r="J71" s="37">
        <f>TrRoad_emi!J$34</f>
        <v>7164.6218976182845</v>
      </c>
      <c r="K71" s="37">
        <f>TrRoad_emi!K$34</f>
        <v>7151.0763820555167</v>
      </c>
      <c r="L71" s="37">
        <f>TrRoad_emi!L$34</f>
        <v>6998.2716726092722</v>
      </c>
      <c r="M71" s="37">
        <f>TrRoad_emi!M$34</f>
        <v>7139.0190096128745</v>
      </c>
      <c r="N71" s="37">
        <f>TrRoad_emi!N$34</f>
        <v>6961.3979292426675</v>
      </c>
      <c r="O71" s="37">
        <f>TrRoad_emi!O$34</f>
        <v>7149.5729639442288</v>
      </c>
      <c r="P71" s="37">
        <f>TrRoad_emi!P$34</f>
        <v>7314.2519681461217</v>
      </c>
      <c r="Q71" s="37">
        <f>TrRoad_emi!Q$34</f>
        <v>7402.6447059261736</v>
      </c>
    </row>
    <row r="72" spans="1:17" ht="11.45" customHeight="1" x14ac:dyDescent="0.25">
      <c r="A72" s="17" t="str">
        <f>$A$20</f>
        <v>Heavy duty vehicles</v>
      </c>
      <c r="B72" s="37">
        <f>TrRoad_emi!B$40</f>
        <v>48319.019589129755</v>
      </c>
      <c r="C72" s="37">
        <f>TrRoad_emi!C$40</f>
        <v>44755.732344866548</v>
      </c>
      <c r="D72" s="37">
        <f>TrRoad_emi!D$40</f>
        <v>42933.946167484275</v>
      </c>
      <c r="E72" s="37">
        <f>TrRoad_emi!E$40</f>
        <v>40706.079832947631</v>
      </c>
      <c r="F72" s="37">
        <f>TrRoad_emi!F$40</f>
        <v>38853.277934525686</v>
      </c>
      <c r="G72" s="37">
        <f>TrRoad_emi!G$40</f>
        <v>36258.453951332907</v>
      </c>
      <c r="H72" s="37">
        <f>TrRoad_emi!H$40</f>
        <v>36948.647761986475</v>
      </c>
      <c r="I72" s="37">
        <f>TrRoad_emi!I$40</f>
        <v>35483.783585226207</v>
      </c>
      <c r="J72" s="37">
        <f>TrRoad_emi!J$40</f>
        <v>36098.895685953816</v>
      </c>
      <c r="K72" s="37">
        <f>TrRoad_emi!K$40</f>
        <v>35371.998168244012</v>
      </c>
      <c r="L72" s="37">
        <f>TrRoad_emi!L$40</f>
        <v>38560.953198781026</v>
      </c>
      <c r="M72" s="37">
        <f>TrRoad_emi!M$40</f>
        <v>38597.709653934231</v>
      </c>
      <c r="N72" s="37">
        <f>TrRoad_emi!N$40</f>
        <v>40674.487262103532</v>
      </c>
      <c r="O72" s="37">
        <f>TrRoad_emi!O$40</f>
        <v>41937.027021969232</v>
      </c>
      <c r="P72" s="37">
        <f>TrRoad_emi!P$40</f>
        <v>40165.138578138882</v>
      </c>
      <c r="Q72" s="37">
        <f>TrRoad_emi!Q$40</f>
        <v>42357.574174083238</v>
      </c>
    </row>
    <row r="73" spans="1:17" ht="11.45" customHeight="1" x14ac:dyDescent="0.25">
      <c r="A73" s="19" t="str">
        <f>$A$21</f>
        <v>Rail transport</v>
      </c>
      <c r="B73" s="38">
        <f>TrRail_emi!B$15</f>
        <v>253.32082827412592</v>
      </c>
      <c r="C73" s="38">
        <f>TrRail_emi!C$15</f>
        <v>245.94944922897625</v>
      </c>
      <c r="D73" s="38">
        <f>TrRail_emi!D$15</f>
        <v>207.04260565465606</v>
      </c>
      <c r="E73" s="38">
        <f>TrRail_emi!E$15</f>
        <v>202.89320379227064</v>
      </c>
      <c r="F73" s="38">
        <f>TrRail_emi!F$15</f>
        <v>210.53955562899824</v>
      </c>
      <c r="G73" s="38">
        <f>TrRail_emi!G$15</f>
        <v>194.62922326271823</v>
      </c>
      <c r="H73" s="38">
        <f>TrRail_emi!H$15</f>
        <v>216.12451369465037</v>
      </c>
      <c r="I73" s="38">
        <f>TrRail_emi!I$15</f>
        <v>228.52307694153265</v>
      </c>
      <c r="J73" s="38">
        <f>TrRail_emi!J$15</f>
        <v>235.57629356219743</v>
      </c>
      <c r="K73" s="38">
        <f>TrRail_emi!K$15</f>
        <v>186.76560780341538</v>
      </c>
      <c r="L73" s="38">
        <f>TrRail_emi!L$15</f>
        <v>234.23709994516898</v>
      </c>
      <c r="M73" s="38">
        <f>TrRail_emi!M$15</f>
        <v>181.52778509680203</v>
      </c>
      <c r="N73" s="38">
        <f>TrRail_emi!N$15</f>
        <v>214.51313383411772</v>
      </c>
      <c r="O73" s="38">
        <f>TrRail_emi!O$15</f>
        <v>215.76304477310413</v>
      </c>
      <c r="P73" s="38">
        <f>TrRail_emi!P$15</f>
        <v>222.7005569488098</v>
      </c>
      <c r="Q73" s="38">
        <f>TrRail_emi!Q$15</f>
        <v>231.00865203594606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1739.8331746713084</v>
      </c>
      <c r="C74" s="38">
        <f t="shared" si="24"/>
        <v>1750.6248763621893</v>
      </c>
      <c r="D74" s="38">
        <f t="shared" si="24"/>
        <v>1854.4050543923893</v>
      </c>
      <c r="E74" s="38">
        <f t="shared" si="24"/>
        <v>1878.7390520070467</v>
      </c>
      <c r="F74" s="38">
        <f t="shared" si="24"/>
        <v>2071.049474456604</v>
      </c>
      <c r="G74" s="38">
        <f t="shared" si="24"/>
        <v>2246.5608021280568</v>
      </c>
      <c r="H74" s="38">
        <f t="shared" si="24"/>
        <v>2475.1679459599131</v>
      </c>
      <c r="I74" s="38">
        <f t="shared" si="24"/>
        <v>2622.9067346509573</v>
      </c>
      <c r="J74" s="38">
        <f t="shared" si="24"/>
        <v>2794.4237110636445</v>
      </c>
      <c r="K74" s="38">
        <f t="shared" si="24"/>
        <v>2671.1053295715869</v>
      </c>
      <c r="L74" s="38">
        <f t="shared" si="24"/>
        <v>3211.1961658241044</v>
      </c>
      <c r="M74" s="38">
        <f t="shared" si="24"/>
        <v>3241.7537968652878</v>
      </c>
      <c r="N74" s="38">
        <f t="shared" si="24"/>
        <v>3356.1030640291042</v>
      </c>
      <c r="O74" s="38">
        <f t="shared" si="24"/>
        <v>3471.0356304617799</v>
      </c>
      <c r="P74" s="38">
        <f t="shared" si="24"/>
        <v>3175.2325264185783</v>
      </c>
      <c r="Q74" s="38">
        <f t="shared" si="24"/>
        <v>3164.2185159402438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408.4927968348602</v>
      </c>
      <c r="C75" s="37">
        <f>TrAvia_emi!C$13</f>
        <v>401.44851235482849</v>
      </c>
      <c r="D75" s="37">
        <f>TrAvia_emi!D$13</f>
        <v>397.50242372047575</v>
      </c>
      <c r="E75" s="37">
        <f>TrAvia_emi!E$13</f>
        <v>374.11927087088321</v>
      </c>
      <c r="F75" s="37">
        <f>TrAvia_emi!F$13</f>
        <v>392.69154939185063</v>
      </c>
      <c r="G75" s="37">
        <f>TrAvia_emi!G$13</f>
        <v>406.04067273190572</v>
      </c>
      <c r="H75" s="37">
        <f>TrAvia_emi!H$13</f>
        <v>447.49817757656746</v>
      </c>
      <c r="I75" s="37">
        <f>TrAvia_emi!I$13</f>
        <v>463.62150645050792</v>
      </c>
      <c r="J75" s="37">
        <f>TrAvia_emi!J$13</f>
        <v>555.09233363948681</v>
      </c>
      <c r="K75" s="37">
        <f>TrAvia_emi!K$13</f>
        <v>530.57286881124446</v>
      </c>
      <c r="L75" s="37">
        <f>TrAvia_emi!L$13</f>
        <v>588.35112853592022</v>
      </c>
      <c r="M75" s="37">
        <f>TrAvia_emi!M$13</f>
        <v>545.98466754194476</v>
      </c>
      <c r="N75" s="37">
        <f>TrAvia_emi!N$13</f>
        <v>571.11545447891604</v>
      </c>
      <c r="O75" s="37">
        <f>TrAvia_emi!O$13</f>
        <v>569.23236460020371</v>
      </c>
      <c r="P75" s="37">
        <f>TrAvia_emi!P$13</f>
        <v>514.59480503072155</v>
      </c>
      <c r="Q75" s="37">
        <f>TrAvia_emi!Q$13</f>
        <v>521.24680259239813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1331.3403778364482</v>
      </c>
      <c r="C76" s="37">
        <f>TrAvia_emi!C$14</f>
        <v>1349.1763640073607</v>
      </c>
      <c r="D76" s="37">
        <f>TrAvia_emi!D$14</f>
        <v>1456.9026306719136</v>
      </c>
      <c r="E76" s="37">
        <f>TrAvia_emi!E$14</f>
        <v>1504.6197811361635</v>
      </c>
      <c r="F76" s="37">
        <f>TrAvia_emi!F$14</f>
        <v>1678.3579250647533</v>
      </c>
      <c r="G76" s="37">
        <f>TrAvia_emi!G$14</f>
        <v>1840.5201293961509</v>
      </c>
      <c r="H76" s="37">
        <f>TrAvia_emi!H$14</f>
        <v>2027.6697683833456</v>
      </c>
      <c r="I76" s="37">
        <f>TrAvia_emi!I$14</f>
        <v>2159.2852282004496</v>
      </c>
      <c r="J76" s="37">
        <f>TrAvia_emi!J$14</f>
        <v>2239.3313774241578</v>
      </c>
      <c r="K76" s="37">
        <f>TrAvia_emi!K$14</f>
        <v>2140.5324607603425</v>
      </c>
      <c r="L76" s="37">
        <f>TrAvia_emi!L$14</f>
        <v>2622.8450372881844</v>
      </c>
      <c r="M76" s="37">
        <f>TrAvia_emi!M$14</f>
        <v>2695.7691293233429</v>
      </c>
      <c r="N76" s="37">
        <f>TrAvia_emi!N$14</f>
        <v>2784.9876095501882</v>
      </c>
      <c r="O76" s="37">
        <f>TrAvia_emi!O$14</f>
        <v>2901.8032658615762</v>
      </c>
      <c r="P76" s="37">
        <f>TrAvia_emi!P$14</f>
        <v>2660.6377213878568</v>
      </c>
      <c r="Q76" s="37">
        <f>TrAvia_emi!Q$14</f>
        <v>2642.9717133478457</v>
      </c>
    </row>
    <row r="77" spans="1:17" ht="11.45" customHeight="1" x14ac:dyDescent="0.25">
      <c r="A77" s="19" t="s">
        <v>32</v>
      </c>
      <c r="B77" s="38">
        <f t="shared" ref="B77:Q77" si="25">B78+B79</f>
        <v>877.34372507898229</v>
      </c>
      <c r="C77" s="38">
        <f t="shared" si="25"/>
        <v>845.71356335684413</v>
      </c>
      <c r="D77" s="38">
        <f t="shared" si="25"/>
        <v>737.44792708204795</v>
      </c>
      <c r="E77" s="38">
        <f t="shared" si="25"/>
        <v>768.77885122880411</v>
      </c>
      <c r="F77" s="38">
        <f t="shared" si="25"/>
        <v>867.43561394786389</v>
      </c>
      <c r="G77" s="38">
        <f t="shared" si="25"/>
        <v>1000.7949177160033</v>
      </c>
      <c r="H77" s="38">
        <f t="shared" si="25"/>
        <v>854.71501433572791</v>
      </c>
      <c r="I77" s="38">
        <f t="shared" si="25"/>
        <v>909.01115931085212</v>
      </c>
      <c r="J77" s="38">
        <f t="shared" si="25"/>
        <v>931.03349301752382</v>
      </c>
      <c r="K77" s="38">
        <f t="shared" si="25"/>
        <v>886.67057948367631</v>
      </c>
      <c r="L77" s="38">
        <f t="shared" si="25"/>
        <v>861.4127551374936</v>
      </c>
      <c r="M77" s="38">
        <f t="shared" si="25"/>
        <v>953.66670420191235</v>
      </c>
      <c r="N77" s="38">
        <f t="shared" si="25"/>
        <v>899.57447555615624</v>
      </c>
      <c r="O77" s="38">
        <f t="shared" si="25"/>
        <v>899.57395479292586</v>
      </c>
      <c r="P77" s="38">
        <f t="shared" si="25"/>
        <v>944.18199212331342</v>
      </c>
      <c r="Q77" s="38">
        <f t="shared" si="25"/>
        <v>989.82720372974927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16.8738276715622</v>
      </c>
      <c r="C78" s="37">
        <f>TrNavi_emi!C$8</f>
        <v>13.375055700359244</v>
      </c>
      <c r="D78" s="37">
        <f>TrNavi_emi!D$8</f>
        <v>12.623473939154856</v>
      </c>
      <c r="E78" s="37">
        <f>TrNavi_emi!E$8</f>
        <v>12.672329458858826</v>
      </c>
      <c r="F78" s="37">
        <f>TrNavi_emi!F$8</f>
        <v>13.186829913122587</v>
      </c>
      <c r="G78" s="37">
        <f>TrNavi_emi!G$8</f>
        <v>12.317164684125084</v>
      </c>
      <c r="H78" s="37">
        <f>TrNavi_emi!H$8</f>
        <v>11.584262019433407</v>
      </c>
      <c r="I78" s="37">
        <f>TrNavi_emi!I$8</f>
        <v>14.606418179043263</v>
      </c>
      <c r="J78" s="37">
        <f>TrNavi_emi!J$8</f>
        <v>14.603511664044097</v>
      </c>
      <c r="K78" s="37">
        <f>TrNavi_emi!K$8</f>
        <v>10.49508002605411</v>
      </c>
      <c r="L78" s="37">
        <f>TrNavi_emi!L$8</f>
        <v>9.0580969925755195</v>
      </c>
      <c r="M78" s="37">
        <f>TrNavi_emi!M$8</f>
        <v>12.058998976156717</v>
      </c>
      <c r="N78" s="37">
        <f>TrNavi_emi!N$8</f>
        <v>10.792640294110965</v>
      </c>
      <c r="O78" s="37">
        <f>TrNavi_emi!O$8</f>
        <v>10.46086371197976</v>
      </c>
      <c r="P78" s="37">
        <f>TrNavi_emi!P$8</f>
        <v>11.369372345838567</v>
      </c>
      <c r="Q78" s="37">
        <f>TrNavi_emi!Q$8</f>
        <v>12.425508951467553</v>
      </c>
    </row>
    <row r="79" spans="1:17" ht="11.45" customHeight="1" x14ac:dyDescent="0.25">
      <c r="A79" s="15" t="str">
        <f>$A$27</f>
        <v>Inland waterways</v>
      </c>
      <c r="B79" s="36">
        <f>TrNavi_emi!B$9</f>
        <v>860.46989740742004</v>
      </c>
      <c r="C79" s="36">
        <f>TrNavi_emi!C$9</f>
        <v>832.33850765648492</v>
      </c>
      <c r="D79" s="36">
        <f>TrNavi_emi!D$9</f>
        <v>724.82445314289305</v>
      </c>
      <c r="E79" s="36">
        <f>TrNavi_emi!E$9</f>
        <v>756.10652176994529</v>
      </c>
      <c r="F79" s="36">
        <f>TrNavi_emi!F$9</f>
        <v>854.24878403474133</v>
      </c>
      <c r="G79" s="36">
        <f>TrNavi_emi!G$9</f>
        <v>988.47775303187825</v>
      </c>
      <c r="H79" s="36">
        <f>TrNavi_emi!H$9</f>
        <v>843.13075231629455</v>
      </c>
      <c r="I79" s="36">
        <f>TrNavi_emi!I$9</f>
        <v>894.40474113180881</v>
      </c>
      <c r="J79" s="36">
        <f>TrNavi_emi!J$9</f>
        <v>916.42998135347977</v>
      </c>
      <c r="K79" s="36">
        <f>TrNavi_emi!K$9</f>
        <v>876.17549945762221</v>
      </c>
      <c r="L79" s="36">
        <f>TrNavi_emi!L$9</f>
        <v>852.35465814491806</v>
      </c>
      <c r="M79" s="36">
        <f>TrNavi_emi!M$9</f>
        <v>941.60770522575558</v>
      </c>
      <c r="N79" s="36">
        <f>TrNavi_emi!N$9</f>
        <v>888.78183526204532</v>
      </c>
      <c r="O79" s="36">
        <f>TrNavi_emi!O$9</f>
        <v>889.11309108094611</v>
      </c>
      <c r="P79" s="36">
        <f>TrNavi_emi!P$9</f>
        <v>932.81261977747488</v>
      </c>
      <c r="Q79" s="36">
        <f>TrNavi_emi!Q$9</f>
        <v>977.40169477828169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0.77520593380824365</v>
      </c>
      <c r="C85" s="31">
        <f t="shared" si="27"/>
        <v>0.77961574559794755</v>
      </c>
      <c r="D85" s="31">
        <f t="shared" si="27"/>
        <v>0.78782109501225661</v>
      </c>
      <c r="E85" s="31">
        <f t="shared" si="27"/>
        <v>0.78391862132467149</v>
      </c>
      <c r="F85" s="31">
        <f t="shared" si="27"/>
        <v>0.77157576279386797</v>
      </c>
      <c r="G85" s="31">
        <f t="shared" si="27"/>
        <v>0.75755940155519685</v>
      </c>
      <c r="H85" s="31">
        <f t="shared" si="27"/>
        <v>0.75336042887634458</v>
      </c>
      <c r="I85" s="31">
        <f t="shared" si="27"/>
        <v>0.74402768941633635</v>
      </c>
      <c r="J85" s="31">
        <f t="shared" si="27"/>
        <v>0.7424508371539682</v>
      </c>
      <c r="K85" s="31">
        <f t="shared" si="27"/>
        <v>0.74825021202378705</v>
      </c>
      <c r="L85" s="31">
        <f t="shared" si="27"/>
        <v>0.7418213736184277</v>
      </c>
      <c r="M85" s="31">
        <f t="shared" si="27"/>
        <v>0.74223260389721224</v>
      </c>
      <c r="N85" s="31">
        <f t="shared" si="27"/>
        <v>0.73694251431043845</v>
      </c>
      <c r="O85" s="31">
        <f t="shared" si="27"/>
        <v>0.73649264910324164</v>
      </c>
      <c r="P85" s="31">
        <f t="shared" si="27"/>
        <v>0.73741193451695419</v>
      </c>
      <c r="Q85" s="31">
        <f t="shared" si="27"/>
        <v>0.73539551051251995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9.9625156410637229E-3</v>
      </c>
      <c r="C86" s="29">
        <f t="shared" si="28"/>
        <v>9.945864158871635E-3</v>
      </c>
      <c r="D86" s="29">
        <f t="shared" si="28"/>
        <v>1.0350743808311315E-2</v>
      </c>
      <c r="E86" s="29">
        <f t="shared" si="28"/>
        <v>1.0294514789682645E-2</v>
      </c>
      <c r="F86" s="29">
        <f t="shared" si="28"/>
        <v>1.0460000060234785E-2</v>
      </c>
      <c r="G86" s="29">
        <f t="shared" si="28"/>
        <v>1.0631380012413035E-2</v>
      </c>
      <c r="H86" s="29">
        <f t="shared" si="28"/>
        <v>1.0777081068311769E-2</v>
      </c>
      <c r="I86" s="29">
        <f t="shared" si="28"/>
        <v>9.1651856843080557E-3</v>
      </c>
      <c r="J86" s="29">
        <f t="shared" si="28"/>
        <v>9.4428915913261462E-3</v>
      </c>
      <c r="K86" s="29">
        <f t="shared" si="28"/>
        <v>9.5620532010908445E-3</v>
      </c>
      <c r="L86" s="29">
        <f t="shared" si="28"/>
        <v>9.3782568722802356E-3</v>
      </c>
      <c r="M86" s="29">
        <f t="shared" si="28"/>
        <v>9.8670564674663321E-3</v>
      </c>
      <c r="N86" s="29">
        <f t="shared" si="28"/>
        <v>9.7830890022591165E-3</v>
      </c>
      <c r="O86" s="29">
        <f t="shared" si="28"/>
        <v>1.0095914675643974E-2</v>
      </c>
      <c r="P86" s="29">
        <f t="shared" si="28"/>
        <v>1.0337942987633974E-2</v>
      </c>
      <c r="Q86" s="29">
        <f t="shared" si="28"/>
        <v>9.9595350522366909E-3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0.70659212632914437</v>
      </c>
      <c r="C87" s="29">
        <f t="shared" si="29"/>
        <v>0.71227855252912731</v>
      </c>
      <c r="D87" s="29">
        <f t="shared" si="29"/>
        <v>0.72107058559059845</v>
      </c>
      <c r="E87" s="29">
        <f t="shared" si="29"/>
        <v>0.71718485515359887</v>
      </c>
      <c r="F87" s="29">
        <f t="shared" si="29"/>
        <v>0.70600562898691499</v>
      </c>
      <c r="G87" s="29">
        <f t="shared" si="29"/>
        <v>0.69271384137606007</v>
      </c>
      <c r="H87" s="29">
        <f t="shared" si="29"/>
        <v>0.68970921999545276</v>
      </c>
      <c r="I87" s="29">
        <f t="shared" si="29"/>
        <v>0.68330168557900828</v>
      </c>
      <c r="J87" s="29">
        <f t="shared" si="29"/>
        <v>0.68314973173234694</v>
      </c>
      <c r="K87" s="29">
        <f t="shared" si="29"/>
        <v>0.69005535083198699</v>
      </c>
      <c r="L87" s="29">
        <f t="shared" si="29"/>
        <v>0.68475931873034457</v>
      </c>
      <c r="M87" s="29">
        <f t="shared" si="29"/>
        <v>0.68531883827282358</v>
      </c>
      <c r="N87" s="29">
        <f t="shared" si="29"/>
        <v>0.68196399801582197</v>
      </c>
      <c r="O87" s="29">
        <f t="shared" si="29"/>
        <v>0.68078963352175537</v>
      </c>
      <c r="P87" s="29">
        <f t="shared" si="29"/>
        <v>0.68086103192056924</v>
      </c>
      <c r="Q87" s="29">
        <f t="shared" si="29"/>
        <v>0.67789633180972508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5.8651291838035545E-2</v>
      </c>
      <c r="C88" s="29">
        <f t="shared" si="30"/>
        <v>5.7391328909948566E-2</v>
      </c>
      <c r="D88" s="29">
        <f t="shared" si="30"/>
        <v>5.6399765613346892E-2</v>
      </c>
      <c r="E88" s="29">
        <f t="shared" si="30"/>
        <v>5.6439251381389992E-2</v>
      </c>
      <c r="F88" s="29">
        <f t="shared" si="30"/>
        <v>5.5110133746718193E-2</v>
      </c>
      <c r="G88" s="29">
        <f t="shared" si="30"/>
        <v>5.4214180166723663E-2</v>
      </c>
      <c r="H88" s="29">
        <f t="shared" si="30"/>
        <v>5.2874127812579989E-2</v>
      </c>
      <c r="I88" s="29">
        <f t="shared" si="30"/>
        <v>5.1560818153020042E-2</v>
      </c>
      <c r="J88" s="29">
        <f t="shared" si="30"/>
        <v>4.9858213830295137E-2</v>
      </c>
      <c r="K88" s="29">
        <f t="shared" si="30"/>
        <v>4.8632807990709223E-2</v>
      </c>
      <c r="L88" s="29">
        <f t="shared" si="30"/>
        <v>4.7683798015802928E-2</v>
      </c>
      <c r="M88" s="29">
        <f t="shared" si="30"/>
        <v>4.7046709156922363E-2</v>
      </c>
      <c r="N88" s="29">
        <f t="shared" si="30"/>
        <v>4.5195427292357281E-2</v>
      </c>
      <c r="O88" s="29">
        <f t="shared" si="30"/>
        <v>4.5607100905842322E-2</v>
      </c>
      <c r="P88" s="29">
        <f t="shared" si="30"/>
        <v>4.6212959608750985E-2</v>
      </c>
      <c r="Q88" s="29">
        <f t="shared" si="30"/>
        <v>4.7539643650558121E-2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7.6505085081022481E-2</v>
      </c>
      <c r="C89" s="30">
        <f t="shared" si="31"/>
        <v>7.5564414340909561E-2</v>
      </c>
      <c r="D89" s="30">
        <f t="shared" si="31"/>
        <v>7.148900068314587E-2</v>
      </c>
      <c r="E89" s="30">
        <f t="shared" si="31"/>
        <v>7.1943740838650946E-2</v>
      </c>
      <c r="F89" s="30">
        <f t="shared" si="31"/>
        <v>7.1430392803941756E-2</v>
      </c>
      <c r="G89" s="30">
        <f t="shared" si="31"/>
        <v>7.4604927032985796E-2</v>
      </c>
      <c r="H89" s="30">
        <f t="shared" si="31"/>
        <v>7.5549989710202825E-2</v>
      </c>
      <c r="I89" s="30">
        <f t="shared" si="31"/>
        <v>7.4933394506966761E-2</v>
      </c>
      <c r="J89" s="30">
        <f t="shared" si="31"/>
        <v>7.7250614597929909E-2</v>
      </c>
      <c r="K89" s="30">
        <f t="shared" si="31"/>
        <v>7.7338515372442074E-2</v>
      </c>
      <c r="L89" s="30">
        <f t="shared" si="31"/>
        <v>7.7385522963752507E-2</v>
      </c>
      <c r="M89" s="30">
        <f t="shared" si="31"/>
        <v>7.8165731941777214E-2</v>
      </c>
      <c r="N89" s="30">
        <f t="shared" si="31"/>
        <v>8.0191448812760857E-2</v>
      </c>
      <c r="O89" s="30">
        <f t="shared" si="31"/>
        <v>8.0144114591812005E-2</v>
      </c>
      <c r="P89" s="30">
        <f t="shared" si="31"/>
        <v>7.9926130914324683E-2</v>
      </c>
      <c r="Q89" s="30">
        <f t="shared" si="31"/>
        <v>7.8982869564538094E-2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1.2410273345439406E-2</v>
      </c>
      <c r="C90" s="29">
        <f t="shared" si="32"/>
        <v>1.2280240683788121E-2</v>
      </c>
      <c r="D90" s="29">
        <f t="shared" si="32"/>
        <v>1.231603770578864E-2</v>
      </c>
      <c r="E90" s="29">
        <f t="shared" si="32"/>
        <v>1.2333021598155591E-2</v>
      </c>
      <c r="F90" s="29">
        <f t="shared" si="32"/>
        <v>1.21800499119299E-2</v>
      </c>
      <c r="G90" s="29">
        <f t="shared" si="32"/>
        <v>1.251836479499144E-2</v>
      </c>
      <c r="H90" s="29">
        <f t="shared" si="32"/>
        <v>1.2437211739789754E-2</v>
      </c>
      <c r="I90" s="29">
        <f t="shared" si="32"/>
        <v>1.2553691482956538E-2</v>
      </c>
      <c r="J90" s="29">
        <f t="shared" si="32"/>
        <v>1.2537468507992349E-2</v>
      </c>
      <c r="K90" s="29">
        <f t="shared" si="32"/>
        <v>1.2919252147684097E-2</v>
      </c>
      <c r="L90" s="29">
        <f t="shared" si="32"/>
        <v>1.2621341715808799E-2</v>
      </c>
      <c r="M90" s="29">
        <f t="shared" si="32"/>
        <v>1.2719468599428522E-2</v>
      </c>
      <c r="N90" s="29">
        <f t="shared" si="32"/>
        <v>1.2630371936921394E-2</v>
      </c>
      <c r="O90" s="29">
        <f t="shared" si="32"/>
        <v>1.2589067522769698E-2</v>
      </c>
      <c r="P90" s="29">
        <f t="shared" si="32"/>
        <v>1.23333622106956E-2</v>
      </c>
      <c r="Q90" s="29">
        <f t="shared" si="32"/>
        <v>1.2341320701911402E-2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5.225830102768967E-2</v>
      </c>
      <c r="C91" s="29">
        <f t="shared" si="33"/>
        <v>5.0323089697327378E-2</v>
      </c>
      <c r="D91" s="29">
        <f t="shared" si="33"/>
        <v>4.642661594874084E-2</v>
      </c>
      <c r="E91" s="29">
        <f t="shared" si="33"/>
        <v>4.501427462768165E-2</v>
      </c>
      <c r="F91" s="29">
        <f t="shared" si="33"/>
        <v>4.3316958501682636E-2</v>
      </c>
      <c r="G91" s="29">
        <f t="shared" si="33"/>
        <v>4.522860543657644E-2</v>
      </c>
      <c r="H91" s="29">
        <f t="shared" si="33"/>
        <v>4.582866466168032E-2</v>
      </c>
      <c r="I91" s="29">
        <f t="shared" si="33"/>
        <v>4.5095509329605432E-2</v>
      </c>
      <c r="J91" s="29">
        <f t="shared" si="33"/>
        <v>4.6419308762879502E-2</v>
      </c>
      <c r="K91" s="29">
        <f t="shared" si="33"/>
        <v>4.6750055677237314E-2</v>
      </c>
      <c r="L91" s="29">
        <f t="shared" si="33"/>
        <v>4.6311087255820775E-2</v>
      </c>
      <c r="M91" s="29">
        <f t="shared" si="33"/>
        <v>4.7588435921970318E-2</v>
      </c>
      <c r="N91" s="29">
        <f t="shared" si="33"/>
        <v>4.8727366240019269E-2</v>
      </c>
      <c r="O91" s="29">
        <f t="shared" si="33"/>
        <v>4.8574954728425809E-2</v>
      </c>
      <c r="P91" s="29">
        <f t="shared" si="33"/>
        <v>4.9526621985841485E-2</v>
      </c>
      <c r="Q91" s="29">
        <f t="shared" si="33"/>
        <v>4.8180685706158036E-2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1.1836510707893405E-2</v>
      </c>
      <c r="C92" s="29">
        <f t="shared" si="34"/>
        <v>1.2961083959794062E-2</v>
      </c>
      <c r="D92" s="29">
        <f t="shared" si="34"/>
        <v>1.2746347028616397E-2</v>
      </c>
      <c r="E92" s="29">
        <f t="shared" si="34"/>
        <v>1.4596444612813704E-2</v>
      </c>
      <c r="F92" s="29">
        <f t="shared" si="34"/>
        <v>1.5933384390329226E-2</v>
      </c>
      <c r="G92" s="29">
        <f t="shared" si="34"/>
        <v>1.6857956801417922E-2</v>
      </c>
      <c r="H92" s="29">
        <f t="shared" si="34"/>
        <v>1.7284113308732741E-2</v>
      </c>
      <c r="I92" s="29">
        <f t="shared" si="34"/>
        <v>1.7284193694404794E-2</v>
      </c>
      <c r="J92" s="29">
        <f t="shared" si="34"/>
        <v>1.8293837327058065E-2</v>
      </c>
      <c r="K92" s="29">
        <f t="shared" si="34"/>
        <v>1.7669207547520667E-2</v>
      </c>
      <c r="L92" s="29">
        <f t="shared" si="34"/>
        <v>1.8453093992122936E-2</v>
      </c>
      <c r="M92" s="29">
        <f t="shared" si="34"/>
        <v>1.7857827420378381E-2</v>
      </c>
      <c r="N92" s="29">
        <f t="shared" si="34"/>
        <v>1.8833710635820199E-2</v>
      </c>
      <c r="O92" s="29">
        <f t="shared" si="34"/>
        <v>1.8980092340616494E-2</v>
      </c>
      <c r="P92" s="29">
        <f t="shared" si="34"/>
        <v>1.8066146717787602E-2</v>
      </c>
      <c r="Q92" s="29">
        <f t="shared" si="34"/>
        <v>1.8460863156468655E-2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0.14828898111073391</v>
      </c>
      <c r="C93" s="30">
        <f t="shared" si="35"/>
        <v>0.14481984006114296</v>
      </c>
      <c r="D93" s="30">
        <f t="shared" si="35"/>
        <v>0.14068990430459749</v>
      </c>
      <c r="E93" s="30">
        <f t="shared" si="35"/>
        <v>0.1441376378366776</v>
      </c>
      <c r="F93" s="30">
        <f t="shared" si="35"/>
        <v>0.1569938444021903</v>
      </c>
      <c r="G93" s="30">
        <f t="shared" si="35"/>
        <v>0.16783567141181746</v>
      </c>
      <c r="H93" s="30">
        <f t="shared" si="35"/>
        <v>0.17108958141345268</v>
      </c>
      <c r="I93" s="30">
        <f t="shared" si="35"/>
        <v>0.18103891607669684</v>
      </c>
      <c r="J93" s="30">
        <f t="shared" si="35"/>
        <v>0.18029854824810196</v>
      </c>
      <c r="K93" s="30">
        <f t="shared" si="35"/>
        <v>0.17441127260377101</v>
      </c>
      <c r="L93" s="30">
        <f t="shared" si="35"/>
        <v>0.18079310341781968</v>
      </c>
      <c r="M93" s="30">
        <f t="shared" si="35"/>
        <v>0.17960166416101053</v>
      </c>
      <c r="N93" s="30">
        <f t="shared" si="35"/>
        <v>0.18286603687680059</v>
      </c>
      <c r="O93" s="30">
        <f t="shared" si="35"/>
        <v>0.18336323630494636</v>
      </c>
      <c r="P93" s="30">
        <f t="shared" si="35"/>
        <v>0.18266193456872115</v>
      </c>
      <c r="Q93" s="30">
        <f t="shared" si="35"/>
        <v>0.18562161992294204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8.1316310075736642E-3</v>
      </c>
      <c r="C94" s="29">
        <f t="shared" si="36"/>
        <v>7.8626563524219067E-3</v>
      </c>
      <c r="D94" s="29">
        <f t="shared" si="36"/>
        <v>8.0567529265099542E-3</v>
      </c>
      <c r="E94" s="29">
        <f t="shared" si="36"/>
        <v>8.0633750763390594E-3</v>
      </c>
      <c r="F94" s="29">
        <f t="shared" si="36"/>
        <v>7.9329514954316078E-3</v>
      </c>
      <c r="G94" s="29">
        <f t="shared" si="36"/>
        <v>8.0361993869224324E-3</v>
      </c>
      <c r="H94" s="29">
        <f t="shared" si="36"/>
        <v>8.1041180741705261E-3</v>
      </c>
      <c r="I94" s="29">
        <f t="shared" si="36"/>
        <v>8.4930681986937952E-3</v>
      </c>
      <c r="J94" s="29">
        <f t="shared" si="36"/>
        <v>8.5673151150707609E-3</v>
      </c>
      <c r="K94" s="29">
        <f t="shared" si="36"/>
        <v>8.237520342415372E-3</v>
      </c>
      <c r="L94" s="29">
        <f t="shared" si="36"/>
        <v>8.3143332827460507E-3</v>
      </c>
      <c r="M94" s="29">
        <f t="shared" si="36"/>
        <v>8.2137460722639388E-3</v>
      </c>
      <c r="N94" s="29">
        <f t="shared" si="36"/>
        <v>7.8577298209573723E-3</v>
      </c>
      <c r="O94" s="29">
        <f t="shared" si="36"/>
        <v>7.4586497581575952E-3</v>
      </c>
      <c r="P94" s="29">
        <f t="shared" si="36"/>
        <v>7.3991451167603559E-3</v>
      </c>
      <c r="Q94" s="29">
        <f t="shared" si="36"/>
        <v>7.3673402406745445E-3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3.8536181532197643E-2</v>
      </c>
      <c r="C95" s="29">
        <f t="shared" si="37"/>
        <v>3.7394228219652659E-2</v>
      </c>
      <c r="D95" s="29">
        <f t="shared" si="37"/>
        <v>3.4125955092896086E-2</v>
      </c>
      <c r="E95" s="29">
        <f t="shared" si="37"/>
        <v>3.6337439324448127E-2</v>
      </c>
      <c r="F95" s="29">
        <f t="shared" si="37"/>
        <v>3.8042474471735352E-2</v>
      </c>
      <c r="G95" s="29">
        <f t="shared" si="37"/>
        <v>4.2007532318949672E-2</v>
      </c>
      <c r="H95" s="29">
        <f t="shared" si="37"/>
        <v>4.6575369886431392E-2</v>
      </c>
      <c r="I95" s="29">
        <f t="shared" si="37"/>
        <v>4.2113306423267272E-2</v>
      </c>
      <c r="J95" s="29">
        <f t="shared" si="37"/>
        <v>4.0547252491943853E-2</v>
      </c>
      <c r="K95" s="29">
        <f t="shared" si="37"/>
        <v>3.8073508972069729E-2</v>
      </c>
      <c r="L95" s="29">
        <f t="shared" si="37"/>
        <v>3.825044199922522E-2</v>
      </c>
      <c r="M95" s="29">
        <f t="shared" si="37"/>
        <v>4.0604722441633927E-2</v>
      </c>
      <c r="N95" s="29">
        <f t="shared" si="37"/>
        <v>4.0449708712061112E-2</v>
      </c>
      <c r="O95" s="29">
        <f t="shared" si="37"/>
        <v>4.1315314211986129E-2</v>
      </c>
      <c r="P95" s="29">
        <f t="shared" si="37"/>
        <v>4.2271337456819678E-2</v>
      </c>
      <c r="Q95" s="29">
        <f t="shared" si="37"/>
        <v>4.3238650979428549E-2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0.10162116857096259</v>
      </c>
      <c r="C96" s="29">
        <f t="shared" si="38"/>
        <v>9.9562955489068405E-2</v>
      </c>
      <c r="D96" s="29">
        <f t="shared" si="38"/>
        <v>9.8507196285191459E-2</v>
      </c>
      <c r="E96" s="29">
        <f t="shared" si="38"/>
        <v>9.9736823435890423E-2</v>
      </c>
      <c r="F96" s="29">
        <f t="shared" si="38"/>
        <v>0.11101841843502337</v>
      </c>
      <c r="G96" s="29">
        <f t="shared" si="38"/>
        <v>0.11779193970594537</v>
      </c>
      <c r="H96" s="29">
        <f t="shared" si="38"/>
        <v>0.11641009345285076</v>
      </c>
      <c r="I96" s="29">
        <f t="shared" si="38"/>
        <v>0.13043254145473579</v>
      </c>
      <c r="J96" s="29">
        <f t="shared" si="38"/>
        <v>0.13118398064108733</v>
      </c>
      <c r="K96" s="29">
        <f t="shared" si="38"/>
        <v>0.1281002432892859</v>
      </c>
      <c r="L96" s="29">
        <f t="shared" si="38"/>
        <v>0.1342283281358484</v>
      </c>
      <c r="M96" s="29">
        <f t="shared" si="38"/>
        <v>0.13078319564711269</v>
      </c>
      <c r="N96" s="29">
        <f t="shared" si="38"/>
        <v>0.13455859834378209</v>
      </c>
      <c r="O96" s="29">
        <f t="shared" si="38"/>
        <v>0.13458927233480264</v>
      </c>
      <c r="P96" s="29">
        <f t="shared" si="38"/>
        <v>0.13299145199514112</v>
      </c>
      <c r="Q96" s="29">
        <f t="shared" si="38"/>
        <v>0.13501562870283895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0.68325825956760389</v>
      </c>
      <c r="C98" s="31">
        <f t="shared" si="40"/>
        <v>0.69480097715580336</v>
      </c>
      <c r="D98" s="31">
        <f t="shared" si="40"/>
        <v>0.69621124610284879</v>
      </c>
      <c r="E98" s="31">
        <f t="shared" si="40"/>
        <v>0.70083668970032498</v>
      </c>
      <c r="F98" s="31">
        <f t="shared" si="40"/>
        <v>0.69612409156631949</v>
      </c>
      <c r="G98" s="31">
        <f t="shared" si="40"/>
        <v>0.69568374369952368</v>
      </c>
      <c r="H98" s="31">
        <f t="shared" si="40"/>
        <v>0.69353820566284319</v>
      </c>
      <c r="I98" s="31">
        <f t="shared" si="40"/>
        <v>0.69287595089697951</v>
      </c>
      <c r="J98" s="31">
        <f t="shared" si="40"/>
        <v>0.69534552966150509</v>
      </c>
      <c r="K98" s="31">
        <f t="shared" si="40"/>
        <v>0.71235794661216656</v>
      </c>
      <c r="L98" s="31">
        <f t="shared" si="40"/>
        <v>0.69727905881989605</v>
      </c>
      <c r="M98" s="31">
        <f t="shared" si="40"/>
        <v>0.70475693171962261</v>
      </c>
      <c r="N98" s="31">
        <f t="shared" si="40"/>
        <v>0.7003340084780203</v>
      </c>
      <c r="O98" s="31">
        <f t="shared" si="40"/>
        <v>0.69999257659204794</v>
      </c>
      <c r="P98" s="31">
        <f t="shared" si="40"/>
        <v>0.70603160228972672</v>
      </c>
      <c r="Q98" s="31">
        <f t="shared" si="40"/>
        <v>0.70862668037354015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2.1141639679945316E-2</v>
      </c>
      <c r="C99" s="29">
        <f t="shared" si="41"/>
        <v>2.2021984780742763E-2</v>
      </c>
      <c r="D99" s="29">
        <f t="shared" si="41"/>
        <v>2.2888336149803228E-2</v>
      </c>
      <c r="E99" s="29">
        <f t="shared" si="41"/>
        <v>2.2919245516856011E-2</v>
      </c>
      <c r="F99" s="29">
        <f t="shared" si="41"/>
        <v>2.1884422536708904E-2</v>
      </c>
      <c r="G99" s="29">
        <f t="shared" si="41"/>
        <v>2.1804810509752821E-2</v>
      </c>
      <c r="H99" s="29">
        <f t="shared" si="41"/>
        <v>2.1104793539354967E-2</v>
      </c>
      <c r="I99" s="29">
        <f t="shared" si="41"/>
        <v>2.0566968041895273E-2</v>
      </c>
      <c r="J99" s="29">
        <f t="shared" si="41"/>
        <v>2.0150682239907586E-2</v>
      </c>
      <c r="K99" s="29">
        <f t="shared" si="41"/>
        <v>2.2322980211025176E-2</v>
      </c>
      <c r="L99" s="29">
        <f t="shared" si="41"/>
        <v>2.0625238392283456E-2</v>
      </c>
      <c r="M99" s="29">
        <f t="shared" si="41"/>
        <v>2.0815360820306404E-2</v>
      </c>
      <c r="N99" s="29">
        <f t="shared" si="41"/>
        <v>2.0983296120691705E-2</v>
      </c>
      <c r="O99" s="29">
        <f t="shared" si="41"/>
        <v>2.0984108084662195E-2</v>
      </c>
      <c r="P99" s="29">
        <f t="shared" si="41"/>
        <v>2.1240235392001424E-2</v>
      </c>
      <c r="Q99" s="29">
        <f t="shared" si="41"/>
        <v>2.1406935224088066E-2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0.66211661988765858</v>
      </c>
      <c r="C100" s="29">
        <f t="shared" si="42"/>
        <v>0.67277899237506056</v>
      </c>
      <c r="D100" s="29">
        <f t="shared" si="42"/>
        <v>0.67332290995304556</v>
      </c>
      <c r="E100" s="29">
        <f t="shared" si="42"/>
        <v>0.677917444183469</v>
      </c>
      <c r="F100" s="29">
        <f t="shared" si="42"/>
        <v>0.67423966902961052</v>
      </c>
      <c r="G100" s="29">
        <f t="shared" si="42"/>
        <v>0.67387893318977077</v>
      </c>
      <c r="H100" s="29">
        <f t="shared" si="42"/>
        <v>0.67243341212348817</v>
      </c>
      <c r="I100" s="29">
        <f t="shared" si="42"/>
        <v>0.67230898285508423</v>
      </c>
      <c r="J100" s="29">
        <f t="shared" si="42"/>
        <v>0.67519484742159763</v>
      </c>
      <c r="K100" s="29">
        <f t="shared" si="42"/>
        <v>0.69003496640114137</v>
      </c>
      <c r="L100" s="29">
        <f t="shared" si="42"/>
        <v>0.67665382042761257</v>
      </c>
      <c r="M100" s="29">
        <f t="shared" si="42"/>
        <v>0.68394157089931618</v>
      </c>
      <c r="N100" s="29">
        <f t="shared" si="42"/>
        <v>0.67935071235732869</v>
      </c>
      <c r="O100" s="29">
        <f t="shared" si="42"/>
        <v>0.67900846850738572</v>
      </c>
      <c r="P100" s="29">
        <f t="shared" si="42"/>
        <v>0.68479136689772535</v>
      </c>
      <c r="Q100" s="29">
        <f t="shared" si="42"/>
        <v>0.68721974514945205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0.1686173483115804</v>
      </c>
      <c r="C101" s="30">
        <f t="shared" si="43"/>
        <v>0.16304941643728219</v>
      </c>
      <c r="D101" s="30">
        <f t="shared" si="43"/>
        <v>0.16257702662315843</v>
      </c>
      <c r="E101" s="30">
        <f t="shared" si="43"/>
        <v>0.17015831102766782</v>
      </c>
      <c r="F101" s="30">
        <f t="shared" si="43"/>
        <v>0.17152906902071435</v>
      </c>
      <c r="G101" s="30">
        <f t="shared" si="43"/>
        <v>0.17341478280669595</v>
      </c>
      <c r="H101" s="30">
        <f t="shared" si="43"/>
        <v>0.18241239407183246</v>
      </c>
      <c r="I101" s="30">
        <f t="shared" si="43"/>
        <v>0.18650599216612665</v>
      </c>
      <c r="J101" s="30">
        <f t="shared" si="43"/>
        <v>0.18593169341971863</v>
      </c>
      <c r="K101" s="30">
        <f t="shared" si="43"/>
        <v>0.17163191081070001</v>
      </c>
      <c r="L101" s="30">
        <f t="shared" si="43"/>
        <v>0.17933600869233865</v>
      </c>
      <c r="M101" s="30">
        <f t="shared" si="43"/>
        <v>0.1856043313665876</v>
      </c>
      <c r="N101" s="30">
        <f t="shared" si="43"/>
        <v>0.18315457776235008</v>
      </c>
      <c r="O101" s="30">
        <f t="shared" si="43"/>
        <v>0.18352171826771416</v>
      </c>
      <c r="P101" s="30">
        <f t="shared" si="43"/>
        <v>0.18067375757240645</v>
      </c>
      <c r="Q101" s="30">
        <f t="shared" si="43"/>
        <v>0.18536413296834975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1.1458815857149536E-2</v>
      </c>
      <c r="C102" s="30">
        <f t="shared" si="44"/>
        <v>1.0866939596031246E-2</v>
      </c>
      <c r="D102" s="30">
        <f t="shared" si="44"/>
        <v>1.1580587111311493E-2</v>
      </c>
      <c r="E102" s="30">
        <f t="shared" si="44"/>
        <v>1.1949984274776814E-2</v>
      </c>
      <c r="F102" s="30">
        <f t="shared" si="44"/>
        <v>1.2774731728395387E-2</v>
      </c>
      <c r="G102" s="30">
        <f t="shared" si="44"/>
        <v>1.3807598272355752E-2</v>
      </c>
      <c r="H102" s="30">
        <f t="shared" si="44"/>
        <v>1.4365968244707103E-2</v>
      </c>
      <c r="I102" s="30">
        <f t="shared" si="44"/>
        <v>1.4598228820951464E-2</v>
      </c>
      <c r="J102" s="30">
        <f t="shared" si="44"/>
        <v>1.5054086753732101E-2</v>
      </c>
      <c r="K102" s="30">
        <f t="shared" si="44"/>
        <v>1.5841344072126642E-2</v>
      </c>
      <c r="L102" s="30">
        <f t="shared" si="44"/>
        <v>1.8849586706497598E-2</v>
      </c>
      <c r="M102" s="30">
        <f t="shared" si="44"/>
        <v>1.9024980570898183E-2</v>
      </c>
      <c r="N102" s="30">
        <f t="shared" si="44"/>
        <v>1.8688326315233122E-2</v>
      </c>
      <c r="O102" s="30">
        <f t="shared" si="44"/>
        <v>1.8108352002487726E-2</v>
      </c>
      <c r="P102" s="30">
        <f t="shared" si="44"/>
        <v>1.8015662988808755E-2</v>
      </c>
      <c r="Q102" s="30">
        <f t="shared" si="44"/>
        <v>1.7627304048688019E-2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6.6600358690062204E-4</v>
      </c>
      <c r="C103" s="29">
        <f t="shared" si="45"/>
        <v>6.3624796886341381E-4</v>
      </c>
      <c r="D103" s="29">
        <f t="shared" si="45"/>
        <v>6.2878414941146721E-4</v>
      </c>
      <c r="E103" s="29">
        <f t="shared" si="45"/>
        <v>5.9318065082470924E-4</v>
      </c>
      <c r="F103" s="29">
        <f t="shared" si="45"/>
        <v>5.9447463757537292E-4</v>
      </c>
      <c r="G103" s="29">
        <f t="shared" si="45"/>
        <v>6.0927246934310453E-4</v>
      </c>
      <c r="H103" s="29">
        <f t="shared" si="45"/>
        <v>6.2482388672631308E-4</v>
      </c>
      <c r="I103" s="29">
        <f t="shared" si="45"/>
        <v>5.9974818106478187E-4</v>
      </c>
      <c r="J103" s="29">
        <f t="shared" si="45"/>
        <v>7.0586687754036609E-4</v>
      </c>
      <c r="K103" s="29">
        <f t="shared" si="45"/>
        <v>7.6611607136750897E-4</v>
      </c>
      <c r="L103" s="29">
        <f t="shared" si="45"/>
        <v>8.808226115612982E-4</v>
      </c>
      <c r="M103" s="29">
        <f t="shared" si="45"/>
        <v>8.3152936153612256E-4</v>
      </c>
      <c r="N103" s="29">
        <f t="shared" si="45"/>
        <v>8.4486046025140037E-4</v>
      </c>
      <c r="O103" s="29">
        <f t="shared" si="45"/>
        <v>8.2934551061480673E-4</v>
      </c>
      <c r="P103" s="29">
        <f t="shared" si="45"/>
        <v>8.3842049056644704E-4</v>
      </c>
      <c r="Q103" s="29">
        <f t="shared" si="45"/>
        <v>8.500378426109593E-4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1.0792812270248914E-2</v>
      </c>
      <c r="C104" s="29">
        <f t="shared" si="46"/>
        <v>1.0230691627167833E-2</v>
      </c>
      <c r="D104" s="29">
        <f t="shared" si="46"/>
        <v>1.0951802961900025E-2</v>
      </c>
      <c r="E104" s="29">
        <f t="shared" si="46"/>
        <v>1.1356803623952106E-2</v>
      </c>
      <c r="F104" s="29">
        <f t="shared" si="46"/>
        <v>1.2180257090820013E-2</v>
      </c>
      <c r="G104" s="29">
        <f t="shared" si="46"/>
        <v>1.3198325803012648E-2</v>
      </c>
      <c r="H104" s="29">
        <f t="shared" si="46"/>
        <v>1.3741144357980791E-2</v>
      </c>
      <c r="I104" s="29">
        <f t="shared" si="46"/>
        <v>1.3998480639886682E-2</v>
      </c>
      <c r="J104" s="29">
        <f t="shared" si="46"/>
        <v>1.4348219876191733E-2</v>
      </c>
      <c r="K104" s="29">
        <f t="shared" si="46"/>
        <v>1.507522800075913E-2</v>
      </c>
      <c r="L104" s="29">
        <f t="shared" si="46"/>
        <v>1.79687640949363E-2</v>
      </c>
      <c r="M104" s="29">
        <f t="shared" si="46"/>
        <v>1.8193451209362062E-2</v>
      </c>
      <c r="N104" s="29">
        <f t="shared" si="46"/>
        <v>1.784346585498172E-2</v>
      </c>
      <c r="O104" s="29">
        <f t="shared" si="46"/>
        <v>1.727900649187292E-2</v>
      </c>
      <c r="P104" s="29">
        <f t="shared" si="46"/>
        <v>1.7177242498242311E-2</v>
      </c>
      <c r="Q104" s="29">
        <f t="shared" si="46"/>
        <v>1.6777266206077061E-2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0.13666557626366618</v>
      </c>
      <c r="C105" s="30">
        <f t="shared" si="47"/>
        <v>0.13128266681088335</v>
      </c>
      <c r="D105" s="30">
        <f t="shared" si="47"/>
        <v>0.12963114016268126</v>
      </c>
      <c r="E105" s="30">
        <f t="shared" si="47"/>
        <v>0.11705501499723031</v>
      </c>
      <c r="F105" s="30">
        <f t="shared" si="47"/>
        <v>0.1195721076845708</v>
      </c>
      <c r="G105" s="30">
        <f t="shared" si="47"/>
        <v>0.1170938752214245</v>
      </c>
      <c r="H105" s="30">
        <f t="shared" si="47"/>
        <v>0.10968343202061734</v>
      </c>
      <c r="I105" s="30">
        <f t="shared" si="47"/>
        <v>0.10601982811594234</v>
      </c>
      <c r="J105" s="30">
        <f t="shared" si="47"/>
        <v>0.10366869016504406</v>
      </c>
      <c r="K105" s="30">
        <f t="shared" si="47"/>
        <v>0.10016879850500675</v>
      </c>
      <c r="L105" s="30">
        <f t="shared" si="47"/>
        <v>0.10453534578126777</v>
      </c>
      <c r="M105" s="30">
        <f t="shared" si="47"/>
        <v>9.0613756342891663E-2</v>
      </c>
      <c r="N105" s="30">
        <f t="shared" si="47"/>
        <v>9.7823087444396287E-2</v>
      </c>
      <c r="O105" s="30">
        <f t="shared" si="47"/>
        <v>9.8377353137750062E-2</v>
      </c>
      <c r="P105" s="30">
        <f t="shared" si="47"/>
        <v>9.5278977149057975E-2</v>
      </c>
      <c r="Q105" s="30">
        <f t="shared" si="47"/>
        <v>8.8381882609421897E-2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1.1088534873832309E-3</v>
      </c>
      <c r="C106" s="29">
        <f t="shared" si="48"/>
        <v>8.7451949675293494E-4</v>
      </c>
      <c r="D106" s="29">
        <f t="shared" si="48"/>
        <v>9.3577641156684672E-4</v>
      </c>
      <c r="E106" s="29">
        <f t="shared" si="48"/>
        <v>8.1374984941766999E-4</v>
      </c>
      <c r="F106" s="29">
        <f t="shared" si="48"/>
        <v>7.6638062174705661E-4</v>
      </c>
      <c r="G106" s="29">
        <f t="shared" si="48"/>
        <v>6.0682933190465895E-4</v>
      </c>
      <c r="H106" s="29">
        <f t="shared" si="48"/>
        <v>6.2670759375290676E-4</v>
      </c>
      <c r="I106" s="29">
        <f t="shared" si="48"/>
        <v>7.1956847224629791E-4</v>
      </c>
      <c r="J106" s="29">
        <f t="shared" si="48"/>
        <v>6.8698164557620407E-4</v>
      </c>
      <c r="K106" s="29">
        <f t="shared" si="48"/>
        <v>5.0000558770102964E-4</v>
      </c>
      <c r="L106" s="29">
        <f t="shared" si="48"/>
        <v>4.6340984062960636E-4</v>
      </c>
      <c r="M106" s="29">
        <f t="shared" si="48"/>
        <v>4.8385930970849995E-4</v>
      </c>
      <c r="N106" s="29">
        <f t="shared" si="48"/>
        <v>4.9564507702854052E-4</v>
      </c>
      <c r="O106" s="29">
        <f t="shared" si="48"/>
        <v>4.8324130038145899E-4</v>
      </c>
      <c r="P106" s="29">
        <f t="shared" si="48"/>
        <v>4.849688898510731E-4</v>
      </c>
      <c r="Q106" s="29">
        <f t="shared" si="48"/>
        <v>4.6932846352483904E-4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0.13555672277628295</v>
      </c>
      <c r="C107" s="28">
        <f t="shared" si="49"/>
        <v>0.13040814731413042</v>
      </c>
      <c r="D107" s="28">
        <f t="shared" si="49"/>
        <v>0.12869536375111443</v>
      </c>
      <c r="E107" s="28">
        <f t="shared" si="49"/>
        <v>0.11624126514781265</v>
      </c>
      <c r="F107" s="28">
        <f t="shared" si="49"/>
        <v>0.11880572706282375</v>
      </c>
      <c r="G107" s="28">
        <f t="shared" si="49"/>
        <v>0.11648704588951984</v>
      </c>
      <c r="H107" s="28">
        <f t="shared" si="49"/>
        <v>0.10905672442686443</v>
      </c>
      <c r="I107" s="28">
        <f t="shared" si="49"/>
        <v>0.10530025964369603</v>
      </c>
      <c r="J107" s="28">
        <f t="shared" si="49"/>
        <v>0.10298170851946785</v>
      </c>
      <c r="K107" s="28">
        <f t="shared" si="49"/>
        <v>9.9668792917305724E-2</v>
      </c>
      <c r="L107" s="28">
        <f t="shared" si="49"/>
        <v>0.10407193594063817</v>
      </c>
      <c r="M107" s="28">
        <f t="shared" si="49"/>
        <v>9.0129897033183165E-2</v>
      </c>
      <c r="N107" s="28">
        <f t="shared" si="49"/>
        <v>9.7327442367367747E-2</v>
      </c>
      <c r="O107" s="28">
        <f t="shared" si="49"/>
        <v>9.7894111837368597E-2</v>
      </c>
      <c r="P107" s="28">
        <f t="shared" si="49"/>
        <v>9.4794008259206891E-2</v>
      </c>
      <c r="Q107" s="28">
        <f t="shared" si="49"/>
        <v>8.7912554145897062E-2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0.71250131587089638</v>
      </c>
      <c r="C110" s="32">
        <f t="shared" si="51"/>
        <v>0.72138848664383315</v>
      </c>
      <c r="D110" s="32">
        <f t="shared" si="51"/>
        <v>0.72500179319974889</v>
      </c>
      <c r="E110" s="32">
        <f t="shared" si="51"/>
        <v>0.72438414257956385</v>
      </c>
      <c r="F110" s="32">
        <f t="shared" si="51"/>
        <v>0.73372961063057529</v>
      </c>
      <c r="G110" s="32">
        <f t="shared" si="51"/>
        <v>0.73430442225900516</v>
      </c>
      <c r="H110" s="32">
        <f t="shared" si="51"/>
        <v>0.72426249421240108</v>
      </c>
      <c r="I110" s="32">
        <f t="shared" si="51"/>
        <v>0.72297122754107535</v>
      </c>
      <c r="J110" s="32">
        <f t="shared" si="51"/>
        <v>0.7249708193174611</v>
      </c>
      <c r="K110" s="32">
        <f t="shared" si="51"/>
        <v>0.73018647487855048</v>
      </c>
      <c r="L110" s="32">
        <f t="shared" si="51"/>
        <v>0.71152340154004967</v>
      </c>
      <c r="M110" s="32">
        <f t="shared" si="51"/>
        <v>0.71239624922314948</v>
      </c>
      <c r="N110" s="32">
        <f t="shared" si="51"/>
        <v>0.70127768392848833</v>
      </c>
      <c r="O110" s="32">
        <f t="shared" si="51"/>
        <v>0.70090238096049828</v>
      </c>
      <c r="P110" s="32">
        <f t="shared" si="51"/>
        <v>0.71517771927861873</v>
      </c>
      <c r="Q110" s="32">
        <f t="shared" si="51"/>
        <v>0.70308435437096539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0.5877572762472506</v>
      </c>
      <c r="C111" s="31">
        <f t="shared" si="52"/>
        <v>0.59891666333253391</v>
      </c>
      <c r="D111" s="31">
        <f t="shared" si="52"/>
        <v>0.60274951148900979</v>
      </c>
      <c r="E111" s="31">
        <f t="shared" si="52"/>
        <v>0.59904635488619895</v>
      </c>
      <c r="F111" s="31">
        <f t="shared" si="52"/>
        <v>0.60261282855758036</v>
      </c>
      <c r="G111" s="31">
        <f t="shared" si="52"/>
        <v>0.59198551280908107</v>
      </c>
      <c r="H111" s="31">
        <f t="shared" si="52"/>
        <v>0.58070981299415225</v>
      </c>
      <c r="I111" s="31">
        <f t="shared" si="52"/>
        <v>0.57358916948790184</v>
      </c>
      <c r="J111" s="31">
        <f t="shared" si="52"/>
        <v>0.5737924374823522</v>
      </c>
      <c r="K111" s="31">
        <f t="shared" si="52"/>
        <v>0.58011158310038724</v>
      </c>
      <c r="L111" s="31">
        <f t="shared" si="52"/>
        <v>0.56809611068845867</v>
      </c>
      <c r="M111" s="31">
        <f t="shared" si="52"/>
        <v>0.57572931455923126</v>
      </c>
      <c r="N111" s="31">
        <f t="shared" si="52"/>
        <v>0.55750345175861582</v>
      </c>
      <c r="O111" s="31">
        <f t="shared" si="52"/>
        <v>0.55896525231391925</v>
      </c>
      <c r="P111" s="31">
        <f t="shared" si="52"/>
        <v>0.57859973812890753</v>
      </c>
      <c r="Q111" s="31">
        <f t="shared" si="52"/>
        <v>0.56634477762265745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6.8622335620919118E-3</v>
      </c>
      <c r="C112" s="29">
        <f t="shared" si="53"/>
        <v>7.0696073418760668E-3</v>
      </c>
      <c r="D112" s="29">
        <f t="shared" si="53"/>
        <v>7.3985159209061938E-3</v>
      </c>
      <c r="E112" s="29">
        <f t="shared" si="53"/>
        <v>7.5530302786590876E-3</v>
      </c>
      <c r="F112" s="29">
        <f t="shared" si="53"/>
        <v>7.697793762894636E-3</v>
      </c>
      <c r="G112" s="29">
        <f t="shared" si="53"/>
        <v>7.8731932272804988E-3</v>
      </c>
      <c r="H112" s="29">
        <f t="shared" si="53"/>
        <v>7.8347965179842351E-3</v>
      </c>
      <c r="I112" s="29">
        <f t="shared" si="53"/>
        <v>6.7159168634436713E-3</v>
      </c>
      <c r="J112" s="29">
        <f t="shared" si="53"/>
        <v>6.9458203615955123E-3</v>
      </c>
      <c r="K112" s="29">
        <f t="shared" si="53"/>
        <v>7.1872876381997089E-3</v>
      </c>
      <c r="L112" s="29">
        <f t="shared" si="53"/>
        <v>7.0903913691125024E-3</v>
      </c>
      <c r="M112" s="29">
        <f t="shared" si="53"/>
        <v>7.3413873302918802E-3</v>
      </c>
      <c r="N112" s="29">
        <f t="shared" si="53"/>
        <v>7.2766060344520668E-3</v>
      </c>
      <c r="O112" s="29">
        <f t="shared" si="53"/>
        <v>7.4118089439358312E-3</v>
      </c>
      <c r="P112" s="29">
        <f t="shared" si="53"/>
        <v>7.6094367803641871E-3</v>
      </c>
      <c r="Q112" s="29">
        <f t="shared" si="53"/>
        <v>7.4303615965988692E-3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0.54869771504444831</v>
      </c>
      <c r="C113" s="29">
        <f t="shared" si="54"/>
        <v>0.55954935582452858</v>
      </c>
      <c r="D113" s="29">
        <f t="shared" si="54"/>
        <v>0.56350334661747115</v>
      </c>
      <c r="E113" s="29">
        <f t="shared" si="54"/>
        <v>0.55853733845552156</v>
      </c>
      <c r="F113" s="29">
        <f t="shared" si="54"/>
        <v>0.56221435908181039</v>
      </c>
      <c r="G113" s="29">
        <f t="shared" si="54"/>
        <v>0.55165866933640095</v>
      </c>
      <c r="H113" s="29">
        <f t="shared" si="54"/>
        <v>0.5406329964184472</v>
      </c>
      <c r="I113" s="29">
        <f t="shared" si="54"/>
        <v>0.53651465907019125</v>
      </c>
      <c r="J113" s="29">
        <f t="shared" si="54"/>
        <v>0.53756484530963777</v>
      </c>
      <c r="K113" s="29">
        <f t="shared" si="54"/>
        <v>0.54424912136510883</v>
      </c>
      <c r="L113" s="29">
        <f t="shared" si="54"/>
        <v>0.53298736666143143</v>
      </c>
      <c r="M113" s="29">
        <f t="shared" si="54"/>
        <v>0.54089691465974243</v>
      </c>
      <c r="N113" s="29">
        <f t="shared" si="54"/>
        <v>0.52392017894579801</v>
      </c>
      <c r="O113" s="29">
        <f t="shared" si="54"/>
        <v>0.52548176907274824</v>
      </c>
      <c r="P113" s="29">
        <f t="shared" si="54"/>
        <v>0.54448172589882726</v>
      </c>
      <c r="Q113" s="29">
        <f t="shared" si="54"/>
        <v>0.53115210534100987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3.2197327640710455E-2</v>
      </c>
      <c r="C114" s="29">
        <f t="shared" si="55"/>
        <v>3.2297700166129158E-2</v>
      </c>
      <c r="D114" s="29">
        <f t="shared" si="55"/>
        <v>3.1847648950632461E-2</v>
      </c>
      <c r="E114" s="29">
        <f t="shared" si="55"/>
        <v>3.295598615201828E-2</v>
      </c>
      <c r="F114" s="29">
        <f t="shared" si="55"/>
        <v>3.2700675712875431E-2</v>
      </c>
      <c r="G114" s="29">
        <f t="shared" si="55"/>
        <v>3.2453650245399486E-2</v>
      </c>
      <c r="H114" s="29">
        <f t="shared" si="55"/>
        <v>3.2242020057720949E-2</v>
      </c>
      <c r="I114" s="29">
        <f t="shared" si="55"/>
        <v>3.0358593554266816E-2</v>
      </c>
      <c r="J114" s="29">
        <f t="shared" si="55"/>
        <v>2.9281771811118903E-2</v>
      </c>
      <c r="K114" s="29">
        <f t="shared" si="55"/>
        <v>2.8675174097078704E-2</v>
      </c>
      <c r="L114" s="29">
        <f t="shared" si="55"/>
        <v>2.8018352657914754E-2</v>
      </c>
      <c r="M114" s="29">
        <f t="shared" si="55"/>
        <v>2.7491012569196952E-2</v>
      </c>
      <c r="N114" s="29">
        <f t="shared" si="55"/>
        <v>2.630666677836566E-2</v>
      </c>
      <c r="O114" s="29">
        <f t="shared" si="55"/>
        <v>2.6071674297235146E-2</v>
      </c>
      <c r="P114" s="29">
        <f t="shared" si="55"/>
        <v>2.6508575449716121E-2</v>
      </c>
      <c r="Q114" s="29">
        <f t="shared" si="55"/>
        <v>2.7762310685048763E-2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2.3137798390435182E-2</v>
      </c>
      <c r="C115" s="30">
        <f t="shared" si="56"/>
        <v>2.3815811884989296E-2</v>
      </c>
      <c r="D115" s="30">
        <f t="shared" si="56"/>
        <v>2.3540339237222783E-2</v>
      </c>
      <c r="E115" s="30">
        <f t="shared" si="56"/>
        <v>2.0541751401577352E-2</v>
      </c>
      <c r="F115" s="30">
        <f t="shared" si="56"/>
        <v>1.9432926831992603E-2</v>
      </c>
      <c r="G115" s="30">
        <f t="shared" si="56"/>
        <v>1.9898997718791729E-2</v>
      </c>
      <c r="H115" s="30">
        <f t="shared" si="56"/>
        <v>1.8024350096158576E-2</v>
      </c>
      <c r="I115" s="30">
        <f t="shared" si="56"/>
        <v>1.7544351987644237E-2</v>
      </c>
      <c r="J115" s="30">
        <f t="shared" si="56"/>
        <v>1.7068601319385198E-2</v>
      </c>
      <c r="K115" s="30">
        <f t="shared" si="56"/>
        <v>1.7266443283332641E-2</v>
      </c>
      <c r="L115" s="30">
        <f t="shared" si="56"/>
        <v>1.7216352523875697E-2</v>
      </c>
      <c r="M115" s="30">
        <f t="shared" si="56"/>
        <v>1.6909427942576789E-2</v>
      </c>
      <c r="N115" s="30">
        <f t="shared" si="56"/>
        <v>1.6533237896014678E-2</v>
      </c>
      <c r="O115" s="30">
        <f t="shared" si="56"/>
        <v>1.5832415750415448E-2</v>
      </c>
      <c r="P115" s="30">
        <f t="shared" si="56"/>
        <v>1.5162570791464471E-2</v>
      </c>
      <c r="Q115" s="30">
        <f t="shared" si="56"/>
        <v>1.4535533295166934E-2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1.6748333670382485E-3</v>
      </c>
      <c r="C116" s="29">
        <f t="shared" si="57"/>
        <v>1.6891195607752572E-3</v>
      </c>
      <c r="D116" s="29">
        <f t="shared" si="57"/>
        <v>1.7274467600617519E-3</v>
      </c>
      <c r="E116" s="29">
        <f t="shared" si="57"/>
        <v>1.5042833151367562E-3</v>
      </c>
      <c r="F116" s="29">
        <f t="shared" si="57"/>
        <v>1.4359639771607435E-3</v>
      </c>
      <c r="G116" s="29">
        <f t="shared" si="57"/>
        <v>1.386579944959681E-3</v>
      </c>
      <c r="H116" s="29">
        <f t="shared" si="57"/>
        <v>1.2762656121679088E-3</v>
      </c>
      <c r="I116" s="29">
        <f t="shared" si="57"/>
        <v>1.2579100845715673E-3</v>
      </c>
      <c r="J116" s="29">
        <f t="shared" si="57"/>
        <v>1.2481992770454855E-3</v>
      </c>
      <c r="K116" s="29">
        <f t="shared" si="57"/>
        <v>1.3090903889173579E-3</v>
      </c>
      <c r="L116" s="29">
        <f t="shared" si="57"/>
        <v>1.2809729290393136E-3</v>
      </c>
      <c r="M116" s="29">
        <f t="shared" si="57"/>
        <v>1.2816887073759404E-3</v>
      </c>
      <c r="N116" s="29">
        <f t="shared" si="57"/>
        <v>1.1982015079056297E-3</v>
      </c>
      <c r="O116" s="29">
        <f t="shared" si="57"/>
        <v>1.1561410239660848E-3</v>
      </c>
      <c r="P116" s="29">
        <f t="shared" si="57"/>
        <v>1.1032760902657307E-3</v>
      </c>
      <c r="Q116" s="29">
        <f t="shared" si="57"/>
        <v>1.0660311512941082E-3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1.9256745981129593E-2</v>
      </c>
      <c r="C117" s="29">
        <f t="shared" si="58"/>
        <v>1.9624452685800684E-2</v>
      </c>
      <c r="D117" s="29">
        <f t="shared" si="58"/>
        <v>1.9303587414400823E-2</v>
      </c>
      <c r="E117" s="29">
        <f t="shared" si="58"/>
        <v>1.6163783268364464E-2</v>
      </c>
      <c r="F117" s="29">
        <f t="shared" si="58"/>
        <v>1.4964926430207571E-2</v>
      </c>
      <c r="G117" s="29">
        <f t="shared" si="58"/>
        <v>1.5400200353247141E-2</v>
      </c>
      <c r="H117" s="29">
        <f t="shared" si="58"/>
        <v>1.3698537729919791E-2</v>
      </c>
      <c r="I117" s="29">
        <f t="shared" si="58"/>
        <v>1.3247857192815132E-2</v>
      </c>
      <c r="J117" s="29">
        <f t="shared" si="58"/>
        <v>1.261706491826532E-2</v>
      </c>
      <c r="K117" s="29">
        <f t="shared" si="58"/>
        <v>1.2809739741707829E-2</v>
      </c>
      <c r="L117" s="29">
        <f t="shared" si="58"/>
        <v>1.2645149511731884E-2</v>
      </c>
      <c r="M117" s="29">
        <f t="shared" si="58"/>
        <v>1.247065413889235E-2</v>
      </c>
      <c r="N117" s="29">
        <f t="shared" si="58"/>
        <v>1.2200352932961726E-2</v>
      </c>
      <c r="O117" s="29">
        <f t="shared" si="58"/>
        <v>1.161811865301484E-2</v>
      </c>
      <c r="P117" s="29">
        <f t="shared" si="58"/>
        <v>1.1223907796648358E-2</v>
      </c>
      <c r="Q117" s="29">
        <f t="shared" si="58"/>
        <v>1.0671781568426233E-2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2.2062190422673417E-3</v>
      </c>
      <c r="C118" s="29">
        <f t="shared" si="59"/>
        <v>2.5022396384133559E-3</v>
      </c>
      <c r="D118" s="29">
        <f t="shared" si="59"/>
        <v>2.5093050627602079E-3</v>
      </c>
      <c r="E118" s="29">
        <f t="shared" si="59"/>
        <v>2.8736848180761295E-3</v>
      </c>
      <c r="F118" s="29">
        <f t="shared" si="59"/>
        <v>3.0320364246242885E-3</v>
      </c>
      <c r="G118" s="29">
        <f t="shared" si="59"/>
        <v>3.1122174205849081E-3</v>
      </c>
      <c r="H118" s="29">
        <f t="shared" si="59"/>
        <v>3.049546754070875E-3</v>
      </c>
      <c r="I118" s="29">
        <f t="shared" si="59"/>
        <v>3.0385847102575351E-3</v>
      </c>
      <c r="J118" s="29">
        <f t="shared" si="59"/>
        <v>3.2033371240743919E-3</v>
      </c>
      <c r="K118" s="29">
        <f t="shared" si="59"/>
        <v>3.1476131527074526E-3</v>
      </c>
      <c r="L118" s="29">
        <f t="shared" si="59"/>
        <v>3.2902300831045002E-3</v>
      </c>
      <c r="M118" s="29">
        <f t="shared" si="59"/>
        <v>3.1570850963084989E-3</v>
      </c>
      <c r="N118" s="29">
        <f t="shared" si="59"/>
        <v>3.134683455147321E-3</v>
      </c>
      <c r="O118" s="29">
        <f t="shared" si="59"/>
        <v>3.0581560734345239E-3</v>
      </c>
      <c r="P118" s="29">
        <f t="shared" si="59"/>
        <v>2.8353869045503813E-3</v>
      </c>
      <c r="Q118" s="29">
        <f t="shared" si="59"/>
        <v>2.7977205754465928E-3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0.10160624123321053</v>
      </c>
      <c r="C119" s="30">
        <f t="shared" si="60"/>
        <v>9.8656011426310003E-2</v>
      </c>
      <c r="D119" s="30">
        <f t="shared" si="60"/>
        <v>9.8711942473516265E-2</v>
      </c>
      <c r="E119" s="30">
        <f t="shared" si="60"/>
        <v>0.10479603629178767</v>
      </c>
      <c r="F119" s="30">
        <f t="shared" si="60"/>
        <v>0.11168385524100226</v>
      </c>
      <c r="G119" s="30">
        <f t="shared" si="60"/>
        <v>0.12241991173113233</v>
      </c>
      <c r="H119" s="30">
        <f t="shared" si="60"/>
        <v>0.12552833112209025</v>
      </c>
      <c r="I119" s="30">
        <f t="shared" si="60"/>
        <v>0.1318377060655293</v>
      </c>
      <c r="J119" s="30">
        <f t="shared" si="60"/>
        <v>0.1341097805157237</v>
      </c>
      <c r="K119" s="30">
        <f t="shared" si="60"/>
        <v>0.13280844849483056</v>
      </c>
      <c r="L119" s="30">
        <f t="shared" si="60"/>
        <v>0.12621093832771535</v>
      </c>
      <c r="M119" s="30">
        <f t="shared" si="60"/>
        <v>0.11975750672134138</v>
      </c>
      <c r="N119" s="30">
        <f t="shared" si="60"/>
        <v>0.1272409942738579</v>
      </c>
      <c r="O119" s="30">
        <f t="shared" si="60"/>
        <v>0.12610471289616351</v>
      </c>
      <c r="P119" s="30">
        <f t="shared" si="60"/>
        <v>0.12141541035824671</v>
      </c>
      <c r="Q119" s="30">
        <f t="shared" si="60"/>
        <v>0.12220404345314115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1.3575654355768556E-2</v>
      </c>
      <c r="C120" s="29">
        <f t="shared" si="61"/>
        <v>1.2925468524666844E-2</v>
      </c>
      <c r="D120" s="29">
        <f t="shared" si="61"/>
        <v>1.2759712905057502E-2</v>
      </c>
      <c r="E120" s="29">
        <f t="shared" si="61"/>
        <v>1.3159052627652807E-2</v>
      </c>
      <c r="F120" s="29">
        <f t="shared" si="61"/>
        <v>1.2893384293519708E-2</v>
      </c>
      <c r="G120" s="29">
        <f t="shared" si="61"/>
        <v>1.3606404871623101E-2</v>
      </c>
      <c r="H120" s="29">
        <f t="shared" si="61"/>
        <v>1.3732628972262642E-2</v>
      </c>
      <c r="I120" s="29">
        <f t="shared" si="61"/>
        <v>1.409628467842736E-2</v>
      </c>
      <c r="J120" s="29">
        <f t="shared" si="61"/>
        <v>1.4214876186533961E-2</v>
      </c>
      <c r="K120" s="29">
        <f t="shared" si="61"/>
        <v>1.3963528123168535E-2</v>
      </c>
      <c r="L120" s="29">
        <f t="shared" si="61"/>
        <v>1.2946972820533935E-2</v>
      </c>
      <c r="M120" s="29">
        <f t="shared" si="61"/>
        <v>1.1888186233501482E-2</v>
      </c>
      <c r="N120" s="29">
        <f t="shared" si="61"/>
        <v>1.1860674419457149E-2</v>
      </c>
      <c r="O120" s="29">
        <f t="shared" si="61"/>
        <v>1.0897348299807064E-2</v>
      </c>
      <c r="P120" s="29">
        <f t="shared" si="61"/>
        <v>1.1519802659901992E-2</v>
      </c>
      <c r="Q120" s="29">
        <f t="shared" si="61"/>
        <v>1.1603591033729611E-2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3.4546064739025224E-2</v>
      </c>
      <c r="C121" s="29">
        <f t="shared" si="62"/>
        <v>3.6725563714991964E-2</v>
      </c>
      <c r="D121" s="29">
        <f t="shared" si="62"/>
        <v>3.5035413237637578E-2</v>
      </c>
      <c r="E121" s="29">
        <f t="shared" si="62"/>
        <v>3.8051882848194281E-2</v>
      </c>
      <c r="F121" s="29">
        <f t="shared" si="62"/>
        <v>3.9275456552295494E-2</v>
      </c>
      <c r="G121" s="29">
        <f t="shared" si="62"/>
        <v>4.3408168388114961E-2</v>
      </c>
      <c r="H121" s="29">
        <f t="shared" si="62"/>
        <v>4.5803244441680553E-2</v>
      </c>
      <c r="I121" s="29">
        <f t="shared" si="62"/>
        <v>4.4609274643140941E-2</v>
      </c>
      <c r="J121" s="29">
        <f t="shared" si="62"/>
        <v>4.3434850236356688E-2</v>
      </c>
      <c r="K121" s="29">
        <f t="shared" si="62"/>
        <v>4.1769622616367554E-2</v>
      </c>
      <c r="L121" s="29">
        <f t="shared" si="62"/>
        <v>4.1999512371342605E-2</v>
      </c>
      <c r="M121" s="29">
        <f t="shared" si="62"/>
        <v>4.3481622946824568E-2</v>
      </c>
      <c r="N121" s="29">
        <f t="shared" si="62"/>
        <v>4.5434311849189252E-2</v>
      </c>
      <c r="O121" s="29">
        <f t="shared" si="62"/>
        <v>4.499432588265994E-2</v>
      </c>
      <c r="P121" s="29">
        <f t="shared" si="62"/>
        <v>4.3417723259120453E-2</v>
      </c>
      <c r="Q121" s="29">
        <f t="shared" si="62"/>
        <v>4.3473360508965123E-2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5.3484522138416757E-2</v>
      </c>
      <c r="C122" s="29">
        <f t="shared" si="63"/>
        <v>4.9004979186651192E-2</v>
      </c>
      <c r="D122" s="29">
        <f t="shared" si="63"/>
        <v>5.091681633082118E-2</v>
      </c>
      <c r="E122" s="29">
        <f t="shared" si="63"/>
        <v>5.3585100815940596E-2</v>
      </c>
      <c r="F122" s="29">
        <f t="shared" si="63"/>
        <v>5.9515014395187048E-2</v>
      </c>
      <c r="G122" s="29">
        <f t="shared" si="63"/>
        <v>6.5405338471394264E-2</v>
      </c>
      <c r="H122" s="29">
        <f t="shared" si="63"/>
        <v>6.5992457708147059E-2</v>
      </c>
      <c r="I122" s="29">
        <f t="shared" si="63"/>
        <v>7.3132146743960999E-2</v>
      </c>
      <c r="J122" s="29">
        <f t="shared" si="63"/>
        <v>7.646005409283306E-2</v>
      </c>
      <c r="K122" s="29">
        <f t="shared" si="63"/>
        <v>7.7075297755294481E-2</v>
      </c>
      <c r="L122" s="29">
        <f t="shared" si="63"/>
        <v>7.1264453135838804E-2</v>
      </c>
      <c r="M122" s="29">
        <f t="shared" si="63"/>
        <v>6.4387697541015323E-2</v>
      </c>
      <c r="N122" s="29">
        <f t="shared" si="63"/>
        <v>6.9946008005211502E-2</v>
      </c>
      <c r="O122" s="29">
        <f t="shared" si="63"/>
        <v>7.0213038713696496E-2</v>
      </c>
      <c r="P122" s="29">
        <f t="shared" si="63"/>
        <v>6.6477884439224269E-2</v>
      </c>
      <c r="Q122" s="29">
        <f t="shared" si="63"/>
        <v>6.7127091910446413E-2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0.28749868412910351</v>
      </c>
      <c r="C123" s="32">
        <f t="shared" si="64"/>
        <v>0.2786115133561668</v>
      </c>
      <c r="D123" s="32">
        <f t="shared" si="64"/>
        <v>0.27499820680025111</v>
      </c>
      <c r="E123" s="32">
        <f t="shared" si="64"/>
        <v>0.27561585742043609</v>
      </c>
      <c r="F123" s="32">
        <f t="shared" si="64"/>
        <v>0.26627038936942471</v>
      </c>
      <c r="G123" s="32">
        <f t="shared" si="64"/>
        <v>0.26569557774099484</v>
      </c>
      <c r="H123" s="32">
        <f t="shared" si="64"/>
        <v>0.27573750578759892</v>
      </c>
      <c r="I123" s="32">
        <f t="shared" si="64"/>
        <v>0.2770287724589246</v>
      </c>
      <c r="J123" s="32">
        <f t="shared" si="64"/>
        <v>0.2750291806825389</v>
      </c>
      <c r="K123" s="32">
        <f t="shared" si="64"/>
        <v>0.26981352512144952</v>
      </c>
      <c r="L123" s="32">
        <f t="shared" si="64"/>
        <v>0.28847659845995027</v>
      </c>
      <c r="M123" s="32">
        <f t="shared" si="64"/>
        <v>0.28760375077685046</v>
      </c>
      <c r="N123" s="32">
        <f t="shared" si="64"/>
        <v>0.29872231607151178</v>
      </c>
      <c r="O123" s="32">
        <f t="shared" si="64"/>
        <v>0.29909761903950177</v>
      </c>
      <c r="P123" s="32">
        <f t="shared" si="64"/>
        <v>0.28482228072138127</v>
      </c>
      <c r="Q123" s="32">
        <f t="shared" si="64"/>
        <v>0.29691564562903466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0.26847775840323623</v>
      </c>
      <c r="C124" s="31">
        <f t="shared" si="65"/>
        <v>0.25879833842725408</v>
      </c>
      <c r="D124" s="31">
        <f t="shared" si="65"/>
        <v>0.25528528545601703</v>
      </c>
      <c r="E124" s="31">
        <f t="shared" si="65"/>
        <v>0.25570746492120427</v>
      </c>
      <c r="F124" s="31">
        <f t="shared" si="65"/>
        <v>0.24482107419196292</v>
      </c>
      <c r="G124" s="31">
        <f t="shared" si="65"/>
        <v>0.24262656085409542</v>
      </c>
      <c r="H124" s="31">
        <f t="shared" si="65"/>
        <v>0.25220161926002532</v>
      </c>
      <c r="I124" s="31">
        <f t="shared" si="65"/>
        <v>0.25199155715455263</v>
      </c>
      <c r="J124" s="31">
        <f t="shared" si="65"/>
        <v>0.24977124656691485</v>
      </c>
      <c r="K124" s="31">
        <f t="shared" si="65"/>
        <v>0.24503237142018583</v>
      </c>
      <c r="L124" s="31">
        <f t="shared" si="65"/>
        <v>0.2603677918765771</v>
      </c>
      <c r="M124" s="31">
        <f t="shared" si="65"/>
        <v>0.2587876966469872</v>
      </c>
      <c r="N124" s="31">
        <f t="shared" si="65"/>
        <v>0.26949441094968235</v>
      </c>
      <c r="O124" s="31">
        <f t="shared" si="65"/>
        <v>0.26978101864767573</v>
      </c>
      <c r="P124" s="31">
        <f t="shared" si="65"/>
        <v>0.25733282771868793</v>
      </c>
      <c r="Q124" s="31">
        <f t="shared" si="65"/>
        <v>0.2692079290837297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3.3118636972834625E-2</v>
      </c>
      <c r="C125" s="29">
        <f t="shared" si="66"/>
        <v>3.497816705746095E-2</v>
      </c>
      <c r="D125" s="29">
        <f t="shared" si="66"/>
        <v>3.6786988719934778E-2</v>
      </c>
      <c r="E125" s="29">
        <f t="shared" si="66"/>
        <v>3.8203709314877939E-2</v>
      </c>
      <c r="F125" s="29">
        <f t="shared" si="66"/>
        <v>3.841664914381171E-2</v>
      </c>
      <c r="G125" s="29">
        <f t="shared" si="66"/>
        <v>4.0183068723261696E-2</v>
      </c>
      <c r="H125" s="29">
        <f t="shared" si="66"/>
        <v>4.0567366355352984E-2</v>
      </c>
      <c r="I125" s="29">
        <f t="shared" si="66"/>
        <v>4.1928225928690603E-2</v>
      </c>
      <c r="J125" s="29">
        <f t="shared" si="66"/>
        <v>4.142058856644866E-2</v>
      </c>
      <c r="K125" s="29">
        <f t="shared" si="66"/>
        <v>4.1347493097481813E-2</v>
      </c>
      <c r="L125" s="29">
        <f t="shared" si="66"/>
        <v>4.0193772457440505E-2</v>
      </c>
      <c r="M125" s="29">
        <f t="shared" si="66"/>
        <v>4.0609700865069612E-2</v>
      </c>
      <c r="N125" s="29">
        <f t="shared" si="66"/>
        <v>3.962082909851361E-2</v>
      </c>
      <c r="O125" s="29">
        <f t="shared" si="66"/>
        <v>3.9551264414045099E-2</v>
      </c>
      <c r="P125" s="29">
        <f t="shared" si="66"/>
        <v>3.990252879330039E-2</v>
      </c>
      <c r="Q125" s="29">
        <f t="shared" si="66"/>
        <v>4.0304778692342384E-2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0.23535912143040161</v>
      </c>
      <c r="C126" s="29">
        <f t="shared" si="67"/>
        <v>0.22382017136979318</v>
      </c>
      <c r="D126" s="29">
        <f t="shared" si="67"/>
        <v>0.21849829673608223</v>
      </c>
      <c r="E126" s="29">
        <f t="shared" si="67"/>
        <v>0.21750375560632637</v>
      </c>
      <c r="F126" s="29">
        <f t="shared" si="67"/>
        <v>0.20640442504815118</v>
      </c>
      <c r="G126" s="29">
        <f t="shared" si="67"/>
        <v>0.20244349213083371</v>
      </c>
      <c r="H126" s="29">
        <f t="shared" si="67"/>
        <v>0.21163425290467236</v>
      </c>
      <c r="I126" s="29">
        <f t="shared" si="67"/>
        <v>0.21006333122586202</v>
      </c>
      <c r="J126" s="29">
        <f t="shared" si="67"/>
        <v>0.20835065800046618</v>
      </c>
      <c r="K126" s="29">
        <f t="shared" si="67"/>
        <v>0.20368487832270402</v>
      </c>
      <c r="L126" s="29">
        <f t="shared" si="67"/>
        <v>0.22017401941913656</v>
      </c>
      <c r="M126" s="29">
        <f t="shared" si="67"/>
        <v>0.21817799578191763</v>
      </c>
      <c r="N126" s="29">
        <f t="shared" si="67"/>
        <v>0.22987358185116874</v>
      </c>
      <c r="O126" s="29">
        <f t="shared" si="67"/>
        <v>0.23022975423363065</v>
      </c>
      <c r="P126" s="29">
        <f t="shared" si="67"/>
        <v>0.21743029892538754</v>
      </c>
      <c r="Q126" s="29">
        <f t="shared" si="67"/>
        <v>0.22890315039138726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6.1290869308998578E-3</v>
      </c>
      <c r="C127" s="30">
        <f t="shared" si="68"/>
        <v>6.7271212739816221E-3</v>
      </c>
      <c r="D127" s="30">
        <f t="shared" si="68"/>
        <v>6.4939232388838896E-3</v>
      </c>
      <c r="E127" s="30">
        <f t="shared" si="68"/>
        <v>5.8488944903726395E-3</v>
      </c>
      <c r="F127" s="30">
        <f t="shared" si="68"/>
        <v>6.025984778897737E-3</v>
      </c>
      <c r="G127" s="30">
        <f t="shared" si="68"/>
        <v>5.7031661468157167E-3</v>
      </c>
      <c r="H127" s="30">
        <f t="shared" si="68"/>
        <v>6.0473512767395422E-3</v>
      </c>
      <c r="I127" s="30">
        <f t="shared" si="68"/>
        <v>6.1959787793549456E-3</v>
      </c>
      <c r="J127" s="30">
        <f t="shared" si="68"/>
        <v>5.1913694735957827E-3</v>
      </c>
      <c r="K127" s="30">
        <f t="shared" si="68"/>
        <v>5.3164640156819019E-3</v>
      </c>
      <c r="L127" s="30">
        <f t="shared" si="68"/>
        <v>5.973222595559261E-3</v>
      </c>
      <c r="M127" s="30">
        <f t="shared" si="68"/>
        <v>6.1178032054296366E-3</v>
      </c>
      <c r="N127" s="30">
        <f t="shared" si="68"/>
        <v>6.2452805984549199E-3</v>
      </c>
      <c r="O127" s="30">
        <f t="shared" si="68"/>
        <v>6.156623665025179E-3</v>
      </c>
      <c r="P127" s="30">
        <f t="shared" si="68"/>
        <v>5.9836506632643793E-3</v>
      </c>
      <c r="Q127" s="30">
        <f t="shared" si="68"/>
        <v>5.9314208717490147E-3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8.6566019462886445E-3</v>
      </c>
      <c r="C128" s="30">
        <f t="shared" si="69"/>
        <v>8.9099151463576231E-3</v>
      </c>
      <c r="D128" s="30">
        <f t="shared" si="69"/>
        <v>9.5386339577059418E-3</v>
      </c>
      <c r="E128" s="30">
        <f t="shared" si="69"/>
        <v>1.0063899714950565E-2</v>
      </c>
      <c r="F128" s="30">
        <f t="shared" si="69"/>
        <v>1.0966674205479605E-2</v>
      </c>
      <c r="G128" s="30">
        <f t="shared" si="69"/>
        <v>1.2125046211851795E-2</v>
      </c>
      <c r="H128" s="30">
        <f t="shared" si="69"/>
        <v>1.3099557388079103E-2</v>
      </c>
      <c r="I128" s="30">
        <f t="shared" si="69"/>
        <v>1.4099950327871265E-2</v>
      </c>
      <c r="J128" s="30">
        <f t="shared" si="69"/>
        <v>1.5164387414185805E-2</v>
      </c>
      <c r="K128" s="30">
        <f t="shared" si="69"/>
        <v>1.4722793408369595E-2</v>
      </c>
      <c r="L128" s="30">
        <f t="shared" si="69"/>
        <v>1.7564049260359395E-2</v>
      </c>
      <c r="M128" s="30">
        <f t="shared" si="69"/>
        <v>1.7658042699240147E-2</v>
      </c>
      <c r="N128" s="30">
        <f t="shared" si="69"/>
        <v>1.823913467486021E-2</v>
      </c>
      <c r="O128" s="30">
        <f t="shared" si="69"/>
        <v>1.8506334334466794E-2</v>
      </c>
      <c r="P128" s="30">
        <f t="shared" si="69"/>
        <v>1.6690325713990671E-2</v>
      </c>
      <c r="Q128" s="30">
        <f t="shared" si="69"/>
        <v>1.6705775717573642E-2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2.0324704641832103E-3</v>
      </c>
      <c r="C129" s="29">
        <f t="shared" si="70"/>
        <v>2.0431973914056263E-3</v>
      </c>
      <c r="D129" s="29">
        <f t="shared" si="70"/>
        <v>2.0446612287804097E-3</v>
      </c>
      <c r="E129" s="29">
        <f t="shared" si="70"/>
        <v>2.0040562948072859E-3</v>
      </c>
      <c r="F129" s="29">
        <f t="shared" si="70"/>
        <v>2.0793903470390836E-3</v>
      </c>
      <c r="G129" s="29">
        <f t="shared" si="70"/>
        <v>2.1914661361945708E-3</v>
      </c>
      <c r="H129" s="29">
        <f t="shared" si="70"/>
        <v>2.3683354771110946E-3</v>
      </c>
      <c r="I129" s="29">
        <f t="shared" si="70"/>
        <v>2.4922884697060809E-3</v>
      </c>
      <c r="J129" s="29">
        <f t="shared" si="70"/>
        <v>3.0122973708771057E-3</v>
      </c>
      <c r="K129" s="29">
        <f t="shared" si="70"/>
        <v>2.9244502824779316E-3</v>
      </c>
      <c r="L129" s="29">
        <f t="shared" si="70"/>
        <v>3.2180619527306031E-3</v>
      </c>
      <c r="M129" s="29">
        <f t="shared" si="70"/>
        <v>2.9740138137290917E-3</v>
      </c>
      <c r="N129" s="29">
        <f t="shared" si="70"/>
        <v>3.1037937424452746E-3</v>
      </c>
      <c r="O129" s="29">
        <f t="shared" si="70"/>
        <v>3.0349456400967549E-3</v>
      </c>
      <c r="P129" s="29">
        <f t="shared" si="70"/>
        <v>2.7049215562104777E-3</v>
      </c>
      <c r="Q129" s="29">
        <f t="shared" si="70"/>
        <v>2.7519692883863503E-3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6.6241314821054338E-3</v>
      </c>
      <c r="C130" s="29">
        <f t="shared" si="71"/>
        <v>6.8667177549519981E-3</v>
      </c>
      <c r="D130" s="29">
        <f t="shared" si="71"/>
        <v>7.4939727289255308E-3</v>
      </c>
      <c r="E130" s="29">
        <f t="shared" si="71"/>
        <v>8.0598434201432801E-3</v>
      </c>
      <c r="F130" s="29">
        <f t="shared" si="71"/>
        <v>8.8872838584405228E-3</v>
      </c>
      <c r="G130" s="29">
        <f t="shared" si="71"/>
        <v>9.9335800756572244E-3</v>
      </c>
      <c r="H130" s="29">
        <f t="shared" si="71"/>
        <v>1.0731221910968008E-2</v>
      </c>
      <c r="I130" s="29">
        <f t="shared" si="71"/>
        <v>1.1607661858165185E-2</v>
      </c>
      <c r="J130" s="29">
        <f t="shared" si="71"/>
        <v>1.2152090043308699E-2</v>
      </c>
      <c r="K130" s="29">
        <f t="shared" si="71"/>
        <v>1.1798343125891664E-2</v>
      </c>
      <c r="L130" s="29">
        <f t="shared" si="71"/>
        <v>1.434598730762879E-2</v>
      </c>
      <c r="M130" s="29">
        <f t="shared" si="71"/>
        <v>1.4684028885511059E-2</v>
      </c>
      <c r="N130" s="29">
        <f t="shared" si="71"/>
        <v>1.5135340932414936E-2</v>
      </c>
      <c r="O130" s="29">
        <f t="shared" si="71"/>
        <v>1.547138869437004E-2</v>
      </c>
      <c r="P130" s="29">
        <f t="shared" si="71"/>
        <v>1.3985404157780193E-2</v>
      </c>
      <c r="Q130" s="29">
        <f t="shared" si="71"/>
        <v>1.3953806429187292E-2</v>
      </c>
    </row>
    <row r="131" spans="1:17" ht="11.45" customHeight="1" x14ac:dyDescent="0.25">
      <c r="A131" s="19" t="s">
        <v>32</v>
      </c>
      <c r="B131" s="30">
        <f t="shared" ref="B131:Q131" si="72">IF(B51=0,0,B51/B$29)</f>
        <v>4.2352368486787452E-3</v>
      </c>
      <c r="C131" s="30">
        <f t="shared" si="72"/>
        <v>4.1761385085735108E-3</v>
      </c>
      <c r="D131" s="30">
        <f t="shared" si="72"/>
        <v>3.6803641476442655E-3</v>
      </c>
      <c r="E131" s="30">
        <f t="shared" si="72"/>
        <v>3.9955982939085914E-3</v>
      </c>
      <c r="F131" s="30">
        <f t="shared" si="72"/>
        <v>4.4566561930844874E-3</v>
      </c>
      <c r="G131" s="30">
        <f t="shared" si="72"/>
        <v>5.2408045282319295E-3</v>
      </c>
      <c r="H131" s="30">
        <f t="shared" si="72"/>
        <v>4.3889778627548984E-3</v>
      </c>
      <c r="I131" s="30">
        <f t="shared" si="72"/>
        <v>4.7412861971458022E-3</v>
      </c>
      <c r="J131" s="30">
        <f t="shared" si="72"/>
        <v>4.902177227842433E-3</v>
      </c>
      <c r="K131" s="30">
        <f t="shared" si="72"/>
        <v>4.7418962772121879E-3</v>
      </c>
      <c r="L131" s="30">
        <f t="shared" si="72"/>
        <v>4.5715347274545319E-3</v>
      </c>
      <c r="M131" s="30">
        <f t="shared" si="72"/>
        <v>5.0402082251934828E-3</v>
      </c>
      <c r="N131" s="30">
        <f t="shared" si="72"/>
        <v>4.7434898485143092E-3</v>
      </c>
      <c r="O131" s="30">
        <f t="shared" si="72"/>
        <v>4.6536423923340545E-3</v>
      </c>
      <c r="P131" s="30">
        <f t="shared" si="72"/>
        <v>4.8154766254383096E-3</v>
      </c>
      <c r="Q131" s="30">
        <f t="shared" si="72"/>
        <v>5.0705199559823028E-3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8.1455710789316631E-5</v>
      </c>
      <c r="C132" s="29">
        <f t="shared" si="73"/>
        <v>6.6046103059858022E-5</v>
      </c>
      <c r="D132" s="29">
        <f t="shared" si="73"/>
        <v>6.2999676584918053E-5</v>
      </c>
      <c r="E132" s="29">
        <f t="shared" si="73"/>
        <v>6.5862293017988265E-5</v>
      </c>
      <c r="F132" s="29">
        <f t="shared" si="73"/>
        <v>6.7750466149297148E-5</v>
      </c>
      <c r="G132" s="29">
        <f t="shared" si="73"/>
        <v>6.4500579797967256E-5</v>
      </c>
      <c r="H132" s="29">
        <f t="shared" si="73"/>
        <v>5.9485405903580703E-5</v>
      </c>
      <c r="I132" s="29">
        <f t="shared" si="73"/>
        <v>7.6185213121630142E-5</v>
      </c>
      <c r="J132" s="29">
        <f t="shared" si="73"/>
        <v>7.6891973127609994E-5</v>
      </c>
      <c r="K132" s="29">
        <f t="shared" si="73"/>
        <v>5.6127475136899124E-5</v>
      </c>
      <c r="L132" s="29">
        <f t="shared" si="73"/>
        <v>4.807150198234633E-5</v>
      </c>
      <c r="M132" s="29">
        <f t="shared" si="73"/>
        <v>6.3732817303388249E-5</v>
      </c>
      <c r="N132" s="29">
        <f t="shared" si="73"/>
        <v>5.6909995853462831E-5</v>
      </c>
      <c r="O132" s="29">
        <f t="shared" si="73"/>
        <v>5.4115749540240922E-5</v>
      </c>
      <c r="P132" s="29">
        <f t="shared" si="73"/>
        <v>5.7985586713180963E-5</v>
      </c>
      <c r="Q132" s="29">
        <f t="shared" si="73"/>
        <v>6.365130283775752E-5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4.1537811378894287E-3</v>
      </c>
      <c r="C133" s="28">
        <f t="shared" si="74"/>
        <v>4.1100924055136531E-3</v>
      </c>
      <c r="D133" s="28">
        <f t="shared" si="74"/>
        <v>3.617364471059347E-3</v>
      </c>
      <c r="E133" s="28">
        <f t="shared" si="74"/>
        <v>3.9297360008906032E-3</v>
      </c>
      <c r="F133" s="28">
        <f t="shared" si="74"/>
        <v>4.3889057269351902E-3</v>
      </c>
      <c r="G133" s="28">
        <f t="shared" si="74"/>
        <v>5.1763039484339626E-3</v>
      </c>
      <c r="H133" s="28">
        <f t="shared" si="74"/>
        <v>4.3294924568513179E-3</v>
      </c>
      <c r="I133" s="28">
        <f t="shared" si="74"/>
        <v>4.6651009840241722E-3</v>
      </c>
      <c r="J133" s="28">
        <f t="shared" si="74"/>
        <v>4.8252852547148225E-3</v>
      </c>
      <c r="K133" s="28">
        <f t="shared" si="74"/>
        <v>4.6857688020752889E-3</v>
      </c>
      <c r="L133" s="28">
        <f t="shared" si="74"/>
        <v>4.5234632254721853E-3</v>
      </c>
      <c r="M133" s="28">
        <f t="shared" si="74"/>
        <v>4.9764754078900951E-3</v>
      </c>
      <c r="N133" s="28">
        <f t="shared" si="74"/>
        <v>4.6865798526608462E-3</v>
      </c>
      <c r="O133" s="28">
        <f t="shared" si="74"/>
        <v>4.5995266427938135E-3</v>
      </c>
      <c r="P133" s="28">
        <f t="shared" si="74"/>
        <v>4.7574910387251281E-3</v>
      </c>
      <c r="Q133" s="28">
        <f t="shared" si="74"/>
        <v>5.0068686531445456E-3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0.7033439871934537</v>
      </c>
      <c r="C136" s="32">
        <f t="shared" si="76"/>
        <v>0.7136122544363005</v>
      </c>
      <c r="D136" s="32">
        <f t="shared" si="76"/>
        <v>0.71844957281995203</v>
      </c>
      <c r="E136" s="32">
        <f t="shared" si="76"/>
        <v>0.71945494084482209</v>
      </c>
      <c r="F136" s="32">
        <f t="shared" si="76"/>
        <v>0.73008953712157176</v>
      </c>
      <c r="G136" s="32">
        <f t="shared" si="76"/>
        <v>0.73364634768085824</v>
      </c>
      <c r="H136" s="32">
        <f t="shared" si="76"/>
        <v>0.72879272314278154</v>
      </c>
      <c r="I136" s="32">
        <f t="shared" si="76"/>
        <v>0.72970950370911059</v>
      </c>
      <c r="J136" s="32">
        <f t="shared" si="76"/>
        <v>0.72629420791795118</v>
      </c>
      <c r="K136" s="32">
        <f t="shared" si="76"/>
        <v>0.72866068603986167</v>
      </c>
      <c r="L136" s="32">
        <f t="shared" si="76"/>
        <v>0.70877325599333763</v>
      </c>
      <c r="M136" s="32">
        <f t="shared" si="76"/>
        <v>0.70916570499834619</v>
      </c>
      <c r="N136" s="32">
        <f t="shared" si="76"/>
        <v>0.69793359915939435</v>
      </c>
      <c r="O136" s="32">
        <f t="shared" si="76"/>
        <v>0.6966507441571298</v>
      </c>
      <c r="P136" s="32">
        <f t="shared" si="76"/>
        <v>0.71133802051416173</v>
      </c>
      <c r="Q136" s="32">
        <f t="shared" si="76"/>
        <v>0.69854079458936347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0.59072794115151606</v>
      </c>
      <c r="C137" s="31">
        <f t="shared" si="77"/>
        <v>0.6035109886907325</v>
      </c>
      <c r="D137" s="31">
        <f t="shared" si="77"/>
        <v>0.60831208032054074</v>
      </c>
      <c r="E137" s="31">
        <f t="shared" si="77"/>
        <v>0.60342668349594075</v>
      </c>
      <c r="F137" s="31">
        <f t="shared" si="77"/>
        <v>0.60729688927401804</v>
      </c>
      <c r="G137" s="31">
        <f t="shared" si="77"/>
        <v>0.59820313706031181</v>
      </c>
      <c r="H137" s="31">
        <f t="shared" si="77"/>
        <v>0.58761434242590704</v>
      </c>
      <c r="I137" s="31">
        <f t="shared" si="77"/>
        <v>0.58082332805733705</v>
      </c>
      <c r="J137" s="31">
        <f t="shared" si="77"/>
        <v>0.57744602260102729</v>
      </c>
      <c r="K137" s="31">
        <f t="shared" si="77"/>
        <v>0.5822052094253356</v>
      </c>
      <c r="L137" s="31">
        <f t="shared" si="77"/>
        <v>0.56906857884041562</v>
      </c>
      <c r="M137" s="31">
        <f t="shared" si="77"/>
        <v>0.57644478405685262</v>
      </c>
      <c r="N137" s="31">
        <f t="shared" si="77"/>
        <v>0.55736734084980966</v>
      </c>
      <c r="O137" s="31">
        <f t="shared" si="77"/>
        <v>0.55842615651381733</v>
      </c>
      <c r="P137" s="31">
        <f t="shared" si="77"/>
        <v>0.57820397354063202</v>
      </c>
      <c r="Q137" s="31">
        <f t="shared" si="77"/>
        <v>0.56544553115740204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6.8077020530409073E-3</v>
      </c>
      <c r="C138" s="29">
        <f t="shared" si="78"/>
        <v>7.0303060274460325E-3</v>
      </c>
      <c r="D138" s="29">
        <f t="shared" si="78"/>
        <v>7.3762588770740168E-3</v>
      </c>
      <c r="E138" s="29">
        <f t="shared" si="78"/>
        <v>7.5242605263155368E-3</v>
      </c>
      <c r="F138" s="29">
        <f t="shared" si="78"/>
        <v>7.6732607891167592E-3</v>
      </c>
      <c r="G138" s="29">
        <f t="shared" si="78"/>
        <v>7.9358574243226405E-3</v>
      </c>
      <c r="H138" s="29">
        <f t="shared" si="78"/>
        <v>8.0158984353140266E-3</v>
      </c>
      <c r="I138" s="29">
        <f t="shared" si="78"/>
        <v>6.9277065040205402E-3</v>
      </c>
      <c r="J138" s="29">
        <f t="shared" si="78"/>
        <v>7.0145220340974233E-3</v>
      </c>
      <c r="K138" s="29">
        <f t="shared" si="78"/>
        <v>7.1626919307612429E-3</v>
      </c>
      <c r="L138" s="29">
        <f t="shared" si="78"/>
        <v>7.0185426571243419E-3</v>
      </c>
      <c r="M138" s="29">
        <f t="shared" si="78"/>
        <v>7.2380370200606815E-3</v>
      </c>
      <c r="N138" s="29">
        <f t="shared" si="78"/>
        <v>7.1598671333420938E-3</v>
      </c>
      <c r="O138" s="29">
        <f t="shared" si="78"/>
        <v>7.2573681414894852E-3</v>
      </c>
      <c r="P138" s="29">
        <f t="shared" si="78"/>
        <v>7.444538270348534E-3</v>
      </c>
      <c r="Q138" s="29">
        <f t="shared" si="78"/>
        <v>7.2345675800109472E-3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0.55016369403837917</v>
      </c>
      <c r="C139" s="29">
        <f t="shared" si="79"/>
        <v>0.56269032490540627</v>
      </c>
      <c r="D139" s="29">
        <f t="shared" si="79"/>
        <v>0.56779309162933855</v>
      </c>
      <c r="E139" s="29">
        <f t="shared" si="79"/>
        <v>0.56193678162632343</v>
      </c>
      <c r="F139" s="29">
        <f t="shared" si="79"/>
        <v>0.56607590596845758</v>
      </c>
      <c r="G139" s="29">
        <f t="shared" si="79"/>
        <v>0.55737900930968287</v>
      </c>
      <c r="H139" s="29">
        <f t="shared" si="79"/>
        <v>0.54764766978477364</v>
      </c>
      <c r="I139" s="29">
        <f t="shared" si="79"/>
        <v>0.54409669571446928</v>
      </c>
      <c r="J139" s="29">
        <f t="shared" si="79"/>
        <v>0.54112555957552111</v>
      </c>
      <c r="K139" s="29">
        <f t="shared" si="79"/>
        <v>0.54596416705745521</v>
      </c>
      <c r="L139" s="29">
        <f t="shared" si="79"/>
        <v>0.53356173281759267</v>
      </c>
      <c r="M139" s="29">
        <f t="shared" si="79"/>
        <v>0.54114214790779613</v>
      </c>
      <c r="N139" s="29">
        <f t="shared" si="79"/>
        <v>0.52342796355779109</v>
      </c>
      <c r="O139" s="29">
        <f t="shared" si="79"/>
        <v>0.52457618354202074</v>
      </c>
      <c r="P139" s="29">
        <f t="shared" si="79"/>
        <v>0.54374041425997199</v>
      </c>
      <c r="Q139" s="29">
        <f t="shared" si="79"/>
        <v>0.52977423967681292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3.3756545060095997E-2</v>
      </c>
      <c r="C140" s="29">
        <f t="shared" si="80"/>
        <v>3.3790357757880182E-2</v>
      </c>
      <c r="D140" s="29">
        <f t="shared" si="80"/>
        <v>3.3142729814128254E-2</v>
      </c>
      <c r="E140" s="29">
        <f t="shared" si="80"/>
        <v>3.3965641343301781E-2</v>
      </c>
      <c r="F140" s="29">
        <f t="shared" si="80"/>
        <v>3.3547722516443786E-2</v>
      </c>
      <c r="G140" s="29">
        <f t="shared" si="80"/>
        <v>3.2888270326306243E-2</v>
      </c>
      <c r="H140" s="29">
        <f t="shared" si="80"/>
        <v>3.1950774205819488E-2</v>
      </c>
      <c r="I140" s="29">
        <f t="shared" si="80"/>
        <v>2.9798925838847311E-2</v>
      </c>
      <c r="J140" s="29">
        <f t="shared" si="80"/>
        <v>2.9305940991408767E-2</v>
      </c>
      <c r="K140" s="29">
        <f t="shared" si="80"/>
        <v>2.9078350437119115E-2</v>
      </c>
      <c r="L140" s="29">
        <f t="shared" si="80"/>
        <v>2.8488303365698658E-2</v>
      </c>
      <c r="M140" s="29">
        <f t="shared" si="80"/>
        <v>2.8064599128995761E-2</v>
      </c>
      <c r="N140" s="29">
        <f t="shared" si="80"/>
        <v>2.677951015867646E-2</v>
      </c>
      <c r="O140" s="29">
        <f t="shared" si="80"/>
        <v>2.6592604830307127E-2</v>
      </c>
      <c r="P140" s="29">
        <f t="shared" si="80"/>
        <v>2.7019021010311492E-2</v>
      </c>
      <c r="Q140" s="29">
        <f t="shared" si="80"/>
        <v>2.8436723900578185E-2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8.0470270866313566E-3</v>
      </c>
      <c r="C141" s="30">
        <f t="shared" si="81"/>
        <v>8.323760473159747E-3</v>
      </c>
      <c r="D141" s="30">
        <f t="shared" si="81"/>
        <v>8.0395230508079826E-3</v>
      </c>
      <c r="E141" s="30">
        <f t="shared" si="81"/>
        <v>7.7237137997653235E-3</v>
      </c>
      <c r="F141" s="30">
        <f t="shared" si="81"/>
        <v>7.1056713871454728E-3</v>
      </c>
      <c r="G141" s="30">
        <f t="shared" si="81"/>
        <v>6.6005010029136016E-3</v>
      </c>
      <c r="H141" s="30">
        <f t="shared" si="81"/>
        <v>5.9948771215196529E-3</v>
      </c>
      <c r="I141" s="30">
        <f t="shared" si="81"/>
        <v>5.8419146801833152E-3</v>
      </c>
      <c r="J141" s="30">
        <f t="shared" si="81"/>
        <v>5.6148885550802666E-3</v>
      </c>
      <c r="K141" s="30">
        <f t="shared" si="81"/>
        <v>5.148989973300681E-3</v>
      </c>
      <c r="L141" s="30">
        <f t="shared" si="81"/>
        <v>4.943346602320175E-3</v>
      </c>
      <c r="M141" s="30">
        <f t="shared" si="81"/>
        <v>5.1271246689498151E-3</v>
      </c>
      <c r="N141" s="30">
        <f t="shared" si="81"/>
        <v>4.8374091514284999E-3</v>
      </c>
      <c r="O141" s="30">
        <f t="shared" si="81"/>
        <v>4.5474090612684552E-3</v>
      </c>
      <c r="P141" s="30">
        <f t="shared" si="81"/>
        <v>4.4679599917772346E-3</v>
      </c>
      <c r="Q141" s="30">
        <f t="shared" si="81"/>
        <v>4.2247979169117407E-3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8.0470270866313566E-3</v>
      </c>
      <c r="C143" s="29">
        <f t="shared" si="83"/>
        <v>8.323760473159747E-3</v>
      </c>
      <c r="D143" s="29">
        <f t="shared" si="83"/>
        <v>8.0395230508079826E-3</v>
      </c>
      <c r="E143" s="29">
        <f t="shared" si="83"/>
        <v>7.7237137997653235E-3</v>
      </c>
      <c r="F143" s="29">
        <f t="shared" si="83"/>
        <v>7.1056713871454728E-3</v>
      </c>
      <c r="G143" s="29">
        <f t="shared" si="83"/>
        <v>6.6005010029136016E-3</v>
      </c>
      <c r="H143" s="29">
        <f t="shared" si="83"/>
        <v>5.9948771215196529E-3</v>
      </c>
      <c r="I143" s="29">
        <f t="shared" si="83"/>
        <v>5.8419146801833152E-3</v>
      </c>
      <c r="J143" s="29">
        <f t="shared" si="83"/>
        <v>5.6148885550802666E-3</v>
      </c>
      <c r="K143" s="29">
        <f t="shared" si="83"/>
        <v>5.148989973300681E-3</v>
      </c>
      <c r="L143" s="29">
        <f t="shared" si="83"/>
        <v>4.943346602320175E-3</v>
      </c>
      <c r="M143" s="29">
        <f t="shared" si="83"/>
        <v>5.1271246689498151E-3</v>
      </c>
      <c r="N143" s="29">
        <f t="shared" si="83"/>
        <v>4.8374091514284999E-3</v>
      </c>
      <c r="O143" s="29">
        <f t="shared" si="83"/>
        <v>4.5474090612684552E-3</v>
      </c>
      <c r="P143" s="29">
        <f t="shared" si="83"/>
        <v>4.4679599917772346E-3</v>
      </c>
      <c r="Q143" s="29">
        <f t="shared" si="83"/>
        <v>4.2247979169117407E-3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0.10456901895530632</v>
      </c>
      <c r="C145" s="30">
        <f t="shared" si="85"/>
        <v>0.10177750527240829</v>
      </c>
      <c r="D145" s="30">
        <f t="shared" si="85"/>
        <v>0.10209796944860319</v>
      </c>
      <c r="E145" s="30">
        <f t="shared" si="85"/>
        <v>0.10830454354911599</v>
      </c>
      <c r="F145" s="30">
        <f t="shared" si="85"/>
        <v>0.11568697646040832</v>
      </c>
      <c r="G145" s="30">
        <f t="shared" si="85"/>
        <v>0.12884270961763286</v>
      </c>
      <c r="H145" s="30">
        <f t="shared" si="85"/>
        <v>0.1351835035953548</v>
      </c>
      <c r="I145" s="30">
        <f t="shared" si="85"/>
        <v>0.14304426097159031</v>
      </c>
      <c r="J145" s="30">
        <f t="shared" si="85"/>
        <v>0.14323329676184357</v>
      </c>
      <c r="K145" s="30">
        <f t="shared" si="85"/>
        <v>0.14130648664122536</v>
      </c>
      <c r="L145" s="30">
        <f t="shared" si="85"/>
        <v>0.13476133055060191</v>
      </c>
      <c r="M145" s="30">
        <f t="shared" si="85"/>
        <v>0.12759379627254372</v>
      </c>
      <c r="N145" s="30">
        <f t="shared" si="85"/>
        <v>0.13572884915815628</v>
      </c>
      <c r="O145" s="30">
        <f t="shared" si="85"/>
        <v>0.13367717858204389</v>
      </c>
      <c r="P145" s="30">
        <f t="shared" si="85"/>
        <v>0.12866608698175244</v>
      </c>
      <c r="Q145" s="30">
        <f t="shared" si="85"/>
        <v>0.12887046551504974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1.3971512383779113E-2</v>
      </c>
      <c r="C146" s="29">
        <f t="shared" si="86"/>
        <v>1.3334432660499775E-2</v>
      </c>
      <c r="D146" s="29">
        <f t="shared" si="86"/>
        <v>1.319739785997044E-2</v>
      </c>
      <c r="E146" s="29">
        <f t="shared" si="86"/>
        <v>1.3599609668523475E-2</v>
      </c>
      <c r="F146" s="29">
        <f t="shared" si="86"/>
        <v>1.3355526114680594E-2</v>
      </c>
      <c r="G146" s="29">
        <f t="shared" si="86"/>
        <v>1.4320269039768119E-2</v>
      </c>
      <c r="H146" s="29">
        <f t="shared" si="86"/>
        <v>1.4788891730265742E-2</v>
      </c>
      <c r="I146" s="29">
        <f t="shared" si="86"/>
        <v>1.52945062869082E-2</v>
      </c>
      <c r="J146" s="29">
        <f t="shared" si="86"/>
        <v>1.5181917168375096E-2</v>
      </c>
      <c r="K146" s="29">
        <f t="shared" si="86"/>
        <v>1.4857014915566095E-2</v>
      </c>
      <c r="L146" s="29">
        <f t="shared" si="86"/>
        <v>1.3824089314408441E-2</v>
      </c>
      <c r="M146" s="29">
        <f t="shared" si="86"/>
        <v>1.2666085440948273E-2</v>
      </c>
      <c r="N146" s="29">
        <f t="shared" si="86"/>
        <v>1.2651863484559777E-2</v>
      </c>
      <c r="O146" s="29">
        <f t="shared" si="86"/>
        <v>1.1551723494613019E-2</v>
      </c>
      <c r="P146" s="29">
        <f t="shared" si="86"/>
        <v>1.2207741395249497E-2</v>
      </c>
      <c r="Q146" s="29">
        <f t="shared" si="86"/>
        <v>1.2236585107238161E-2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3.5553407494279203E-2</v>
      </c>
      <c r="C147" s="29">
        <f t="shared" si="87"/>
        <v>3.7887567119279861E-2</v>
      </c>
      <c r="D147" s="29">
        <f t="shared" si="87"/>
        <v>3.6237201504926375E-2</v>
      </c>
      <c r="E147" s="29">
        <f t="shared" si="87"/>
        <v>3.9325836633585284E-2</v>
      </c>
      <c r="F147" s="29">
        <f t="shared" si="87"/>
        <v>4.068321968141636E-2</v>
      </c>
      <c r="G147" s="29">
        <f t="shared" si="87"/>
        <v>4.5685591139344922E-2</v>
      </c>
      <c r="H147" s="29">
        <f t="shared" si="87"/>
        <v>4.9326259692233004E-2</v>
      </c>
      <c r="I147" s="29">
        <f t="shared" si="87"/>
        <v>4.8401181378528411E-2</v>
      </c>
      <c r="J147" s="29">
        <f t="shared" si="87"/>
        <v>4.6389732126814485E-2</v>
      </c>
      <c r="K147" s="29">
        <f t="shared" si="87"/>
        <v>4.4442342992046233E-2</v>
      </c>
      <c r="L147" s="29">
        <f t="shared" si="87"/>
        <v>4.484484660863744E-2</v>
      </c>
      <c r="M147" s="29">
        <f t="shared" si="87"/>
        <v>4.6326827367791361E-2</v>
      </c>
      <c r="N147" s="29">
        <f t="shared" si="87"/>
        <v>4.8465094875875386E-2</v>
      </c>
      <c r="O147" s="29">
        <f t="shared" si="87"/>
        <v>4.7696191506717264E-2</v>
      </c>
      <c r="P147" s="29">
        <f t="shared" si="87"/>
        <v>4.6010539691168723E-2</v>
      </c>
      <c r="Q147" s="29">
        <f t="shared" si="87"/>
        <v>4.5844900446703751E-2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5.5044099077247999E-2</v>
      </c>
      <c r="C148" s="29">
        <f t="shared" si="88"/>
        <v>5.0555505492628654E-2</v>
      </c>
      <c r="D148" s="29">
        <f t="shared" si="88"/>
        <v>5.2663370083706376E-2</v>
      </c>
      <c r="E148" s="29">
        <f t="shared" si="88"/>
        <v>5.5379097247007229E-2</v>
      </c>
      <c r="F148" s="29">
        <f t="shared" si="88"/>
        <v>6.1648230664311361E-2</v>
      </c>
      <c r="G148" s="29">
        <f t="shared" si="88"/>
        <v>6.8836849438519823E-2</v>
      </c>
      <c r="H148" s="29">
        <f t="shared" si="88"/>
        <v>7.1068352172856078E-2</v>
      </c>
      <c r="I148" s="29">
        <f t="shared" si="88"/>
        <v>7.9348573306153691E-2</v>
      </c>
      <c r="J148" s="29">
        <f t="shared" si="88"/>
        <v>8.1661647466653969E-2</v>
      </c>
      <c r="K148" s="29">
        <f t="shared" si="88"/>
        <v>8.200712873361303E-2</v>
      </c>
      <c r="L148" s="29">
        <f t="shared" si="88"/>
        <v>7.6092394627556029E-2</v>
      </c>
      <c r="M148" s="29">
        <f t="shared" si="88"/>
        <v>6.860088346380408E-2</v>
      </c>
      <c r="N148" s="29">
        <f t="shared" si="88"/>
        <v>7.4611890797721125E-2</v>
      </c>
      <c r="O148" s="29">
        <f t="shared" si="88"/>
        <v>7.4429263580713612E-2</v>
      </c>
      <c r="P148" s="29">
        <f t="shared" si="88"/>
        <v>7.0447805895334226E-2</v>
      </c>
      <c r="Q148" s="29">
        <f t="shared" si="88"/>
        <v>7.078897996110782E-2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0.2966560128065463</v>
      </c>
      <c r="C149" s="32">
        <f t="shared" si="89"/>
        <v>0.28638774556369939</v>
      </c>
      <c r="D149" s="32">
        <f t="shared" si="89"/>
        <v>0.28155042718004802</v>
      </c>
      <c r="E149" s="32">
        <f t="shared" si="89"/>
        <v>0.28054505915517802</v>
      </c>
      <c r="F149" s="32">
        <f t="shared" si="89"/>
        <v>0.26991046287842824</v>
      </c>
      <c r="G149" s="32">
        <f t="shared" si="89"/>
        <v>0.26635365231914176</v>
      </c>
      <c r="H149" s="32">
        <f t="shared" si="89"/>
        <v>0.27120727685721852</v>
      </c>
      <c r="I149" s="32">
        <f t="shared" si="89"/>
        <v>0.27029049629088941</v>
      </c>
      <c r="J149" s="32">
        <f t="shared" si="89"/>
        <v>0.27370579208204882</v>
      </c>
      <c r="K149" s="32">
        <f t="shared" si="89"/>
        <v>0.27133931396013838</v>
      </c>
      <c r="L149" s="32">
        <f t="shared" si="89"/>
        <v>0.29122674400666237</v>
      </c>
      <c r="M149" s="32">
        <f t="shared" si="89"/>
        <v>0.2908342950016537</v>
      </c>
      <c r="N149" s="32">
        <f t="shared" si="89"/>
        <v>0.30206640084060571</v>
      </c>
      <c r="O149" s="32">
        <f t="shared" si="89"/>
        <v>0.3033492558428702</v>
      </c>
      <c r="P149" s="32">
        <f t="shared" si="89"/>
        <v>0.28866197948583827</v>
      </c>
      <c r="Q149" s="32">
        <f t="shared" si="89"/>
        <v>0.30145920541063653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0.28195728675468124</v>
      </c>
      <c r="C150" s="31">
        <f t="shared" si="90"/>
        <v>0.27146403611373809</v>
      </c>
      <c r="D150" s="31">
        <f t="shared" si="90"/>
        <v>0.26665970760702995</v>
      </c>
      <c r="E150" s="31">
        <f t="shared" si="90"/>
        <v>0.26476498066707055</v>
      </c>
      <c r="F150" s="31">
        <f t="shared" si="90"/>
        <v>0.2526379867498153</v>
      </c>
      <c r="G150" s="31">
        <f t="shared" si="90"/>
        <v>0.24680206692025131</v>
      </c>
      <c r="H150" s="31">
        <f t="shared" si="90"/>
        <v>0.25099694060038591</v>
      </c>
      <c r="I150" s="31">
        <f t="shared" si="90"/>
        <v>0.24835717953016931</v>
      </c>
      <c r="J150" s="31">
        <f t="shared" si="90"/>
        <v>0.2507482882812927</v>
      </c>
      <c r="K150" s="31">
        <f t="shared" si="90"/>
        <v>0.2493792171873786</v>
      </c>
      <c r="L150" s="31">
        <f t="shared" si="90"/>
        <v>0.26607399543106774</v>
      </c>
      <c r="M150" s="31">
        <f t="shared" si="90"/>
        <v>0.26543271310730132</v>
      </c>
      <c r="N150" s="31">
        <f t="shared" si="90"/>
        <v>0.27615206387737812</v>
      </c>
      <c r="O150" s="31">
        <f t="shared" si="90"/>
        <v>0.27742796517219426</v>
      </c>
      <c r="P150" s="31">
        <f t="shared" si="90"/>
        <v>0.26447504169220232</v>
      </c>
      <c r="Q150" s="31">
        <f t="shared" si="90"/>
        <v>0.27704497814408502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3.4533982739691736E-2</v>
      </c>
      <c r="C151" s="29">
        <f t="shared" si="91"/>
        <v>3.6469703438227682E-2</v>
      </c>
      <c r="D151" s="29">
        <f t="shared" si="91"/>
        <v>3.8241986173259572E-2</v>
      </c>
      <c r="E151" s="29">
        <f t="shared" si="91"/>
        <v>3.9413229432562216E-2</v>
      </c>
      <c r="F151" s="29">
        <f t="shared" si="91"/>
        <v>3.952682011795236E-2</v>
      </c>
      <c r="G151" s="29">
        <f t="shared" si="91"/>
        <v>4.0842345835198926E-2</v>
      </c>
      <c r="H151" s="29">
        <f t="shared" si="91"/>
        <v>4.0409512067781331E-2</v>
      </c>
      <c r="I151" s="29">
        <f t="shared" si="91"/>
        <v>4.1392871018062209E-2</v>
      </c>
      <c r="J151" s="29">
        <f t="shared" si="91"/>
        <v>4.1524979413431237E-2</v>
      </c>
      <c r="K151" s="29">
        <f t="shared" si="91"/>
        <v>4.1937932500499181E-2</v>
      </c>
      <c r="L151" s="29">
        <f t="shared" si="91"/>
        <v>4.0871154202022475E-2</v>
      </c>
      <c r="M151" s="29">
        <f t="shared" si="91"/>
        <v>4.1431235683378316E-2</v>
      </c>
      <c r="N151" s="29">
        <f t="shared" si="91"/>
        <v>4.0356223001001432E-2</v>
      </c>
      <c r="O151" s="29">
        <f t="shared" si="91"/>
        <v>4.0408002994837489E-2</v>
      </c>
      <c r="P151" s="29">
        <f t="shared" si="91"/>
        <v>4.0742669018401657E-2</v>
      </c>
      <c r="Q151" s="29">
        <f t="shared" si="91"/>
        <v>4.1214962211222402E-2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0.24742330401498946</v>
      </c>
      <c r="C152" s="29">
        <f t="shared" si="92"/>
        <v>0.23499433267551043</v>
      </c>
      <c r="D152" s="29">
        <f t="shared" si="92"/>
        <v>0.2284177214337704</v>
      </c>
      <c r="E152" s="29">
        <f t="shared" si="92"/>
        <v>0.22535175123450837</v>
      </c>
      <c r="F152" s="29">
        <f t="shared" si="92"/>
        <v>0.21311116663186294</v>
      </c>
      <c r="G152" s="29">
        <f t="shared" si="92"/>
        <v>0.20595972108505239</v>
      </c>
      <c r="H152" s="29">
        <f t="shared" si="92"/>
        <v>0.21058742853260456</v>
      </c>
      <c r="I152" s="29">
        <f t="shared" si="92"/>
        <v>0.20696430851210709</v>
      </c>
      <c r="J152" s="29">
        <f t="shared" si="92"/>
        <v>0.20922330886786145</v>
      </c>
      <c r="K152" s="29">
        <f t="shared" si="92"/>
        <v>0.20744128468687942</v>
      </c>
      <c r="L152" s="29">
        <f t="shared" si="92"/>
        <v>0.22520284122904527</v>
      </c>
      <c r="M152" s="29">
        <f t="shared" si="92"/>
        <v>0.22400147742392304</v>
      </c>
      <c r="N152" s="29">
        <f t="shared" si="92"/>
        <v>0.2357958408763767</v>
      </c>
      <c r="O152" s="29">
        <f t="shared" si="92"/>
        <v>0.23701996217735674</v>
      </c>
      <c r="P152" s="29">
        <f t="shared" si="92"/>
        <v>0.22373237267380067</v>
      </c>
      <c r="Q152" s="29">
        <f t="shared" si="92"/>
        <v>0.2358300159328626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1.2971595210408292E-3</v>
      </c>
      <c r="C153" s="30">
        <f t="shared" si="93"/>
        <v>1.2913815429969576E-3</v>
      </c>
      <c r="D153" s="30">
        <f t="shared" si="93"/>
        <v>1.1015106796580375E-3</v>
      </c>
      <c r="E153" s="30">
        <f t="shared" si="93"/>
        <v>1.1232311973004183E-3</v>
      </c>
      <c r="F153" s="30">
        <f t="shared" si="93"/>
        <v>1.1548145409471116E-3</v>
      </c>
      <c r="G153" s="30">
        <f t="shared" si="93"/>
        <v>1.1055568059243253E-3</v>
      </c>
      <c r="H153" s="30">
        <f t="shared" si="93"/>
        <v>1.231793538832588E-3</v>
      </c>
      <c r="I153" s="30">
        <f t="shared" si="93"/>
        <v>1.3328939537878156E-3</v>
      </c>
      <c r="J153" s="30">
        <f t="shared" si="93"/>
        <v>1.3653617567333993E-3</v>
      </c>
      <c r="K153" s="30">
        <f t="shared" si="93"/>
        <v>1.0952985306000793E-3</v>
      </c>
      <c r="L153" s="30">
        <f t="shared" si="93"/>
        <v>1.3679864228711919E-3</v>
      </c>
      <c r="M153" s="30">
        <f t="shared" si="93"/>
        <v>1.0534949461964089E-3</v>
      </c>
      <c r="N153" s="30">
        <f t="shared" si="93"/>
        <v>1.2435634270077003E-3</v>
      </c>
      <c r="O153" s="30">
        <f t="shared" si="93"/>
        <v>1.219450980266247E-3</v>
      </c>
      <c r="P153" s="30">
        <f t="shared" si="93"/>
        <v>1.2405116916253604E-3</v>
      </c>
      <c r="Q153" s="30">
        <f t="shared" si="93"/>
        <v>1.2861636945110863E-3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8.9090233239936568E-3</v>
      </c>
      <c r="C154" s="30">
        <f t="shared" si="94"/>
        <v>9.1918264551214841E-3</v>
      </c>
      <c r="D154" s="30">
        <f t="shared" si="94"/>
        <v>9.8658291387240613E-3</v>
      </c>
      <c r="E154" s="30">
        <f t="shared" si="94"/>
        <v>1.0400832927659255E-2</v>
      </c>
      <c r="F154" s="30">
        <f t="shared" si="94"/>
        <v>1.1359756322169928E-2</v>
      </c>
      <c r="G154" s="30">
        <f t="shared" si="94"/>
        <v>1.2761190447556209E-2</v>
      </c>
      <c r="H154" s="30">
        <f t="shared" si="94"/>
        <v>1.4107126633800343E-2</v>
      </c>
      <c r="I154" s="30">
        <f t="shared" si="94"/>
        <v>1.5298483526283279E-2</v>
      </c>
      <c r="J154" s="30">
        <f t="shared" si="94"/>
        <v>1.6196023842220658E-2</v>
      </c>
      <c r="K154" s="30">
        <f t="shared" si="94"/>
        <v>1.5664863445507968E-2</v>
      </c>
      <c r="L154" s="30">
        <f t="shared" si="94"/>
        <v>1.875395809225653E-2</v>
      </c>
      <c r="M154" s="30">
        <f t="shared" si="94"/>
        <v>1.8813490397568706E-2</v>
      </c>
      <c r="N154" s="30">
        <f t="shared" si="94"/>
        <v>1.9455811180878326E-2</v>
      </c>
      <c r="O154" s="30">
        <f t="shared" si="94"/>
        <v>1.9617621759819185E-2</v>
      </c>
      <c r="P154" s="30">
        <f t="shared" si="94"/>
        <v>1.7687037368104921E-2</v>
      </c>
      <c r="Q154" s="30">
        <f t="shared" si="94"/>
        <v>1.7617101960617585E-2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2.0917360972684683E-3</v>
      </c>
      <c r="C155" s="29">
        <f t="shared" si="95"/>
        <v>2.1078445222943568E-3</v>
      </c>
      <c r="D155" s="29">
        <f t="shared" si="95"/>
        <v>2.1147974038174104E-3</v>
      </c>
      <c r="E155" s="29">
        <f t="shared" si="95"/>
        <v>2.0711508749386232E-3</v>
      </c>
      <c r="F155" s="29">
        <f t="shared" si="95"/>
        <v>2.1539226203358625E-3</v>
      </c>
      <c r="G155" s="29">
        <f t="shared" si="95"/>
        <v>2.3064420732692623E-3</v>
      </c>
      <c r="H155" s="29">
        <f t="shared" si="95"/>
        <v>2.5504990357408872E-3</v>
      </c>
      <c r="I155" s="29">
        <f t="shared" si="95"/>
        <v>2.7041396040365087E-3</v>
      </c>
      <c r="J155" s="29">
        <f t="shared" si="95"/>
        <v>3.2172245871894102E-3</v>
      </c>
      <c r="K155" s="29">
        <f t="shared" si="95"/>
        <v>3.1115776101396193E-3</v>
      </c>
      <c r="L155" s="29">
        <f t="shared" si="95"/>
        <v>3.4360754803849855E-3</v>
      </c>
      <c r="M155" s="29">
        <f t="shared" si="95"/>
        <v>3.1686173422401241E-3</v>
      </c>
      <c r="N155" s="29">
        <f t="shared" si="95"/>
        <v>3.3108382647473256E-3</v>
      </c>
      <c r="O155" s="29">
        <f t="shared" si="95"/>
        <v>3.2171911818400577E-3</v>
      </c>
      <c r="P155" s="29">
        <f t="shared" si="95"/>
        <v>2.8664538644913098E-3</v>
      </c>
      <c r="Q155" s="29">
        <f t="shared" si="95"/>
        <v>2.9020935253542398E-3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6.817287226725189E-3</v>
      </c>
      <c r="C156" s="29">
        <f t="shared" si="96"/>
        <v>7.0839819328271259E-3</v>
      </c>
      <c r="D156" s="29">
        <f t="shared" si="96"/>
        <v>7.7510317349066514E-3</v>
      </c>
      <c r="E156" s="29">
        <f t="shared" si="96"/>
        <v>8.3296820527206314E-3</v>
      </c>
      <c r="F156" s="29">
        <f t="shared" si="96"/>
        <v>9.2058337018340649E-3</v>
      </c>
      <c r="G156" s="29">
        <f t="shared" si="96"/>
        <v>1.0454748374286945E-2</v>
      </c>
      <c r="H156" s="29">
        <f t="shared" si="96"/>
        <v>1.1556627598059456E-2</v>
      </c>
      <c r="I156" s="29">
        <f t="shared" si="96"/>
        <v>1.2594343922246771E-2</v>
      </c>
      <c r="J156" s="29">
        <f t="shared" si="96"/>
        <v>1.2978799255031251E-2</v>
      </c>
      <c r="K156" s="29">
        <f t="shared" si="96"/>
        <v>1.255328583536835E-2</v>
      </c>
      <c r="L156" s="29">
        <f t="shared" si="96"/>
        <v>1.5317882611871544E-2</v>
      </c>
      <c r="M156" s="29">
        <f t="shared" si="96"/>
        <v>1.5644873055328579E-2</v>
      </c>
      <c r="N156" s="29">
        <f t="shared" si="96"/>
        <v>1.6144972916131001E-2</v>
      </c>
      <c r="O156" s="29">
        <f t="shared" si="96"/>
        <v>1.6400430577979127E-2</v>
      </c>
      <c r="P156" s="29">
        <f t="shared" si="96"/>
        <v>1.4820583503613613E-2</v>
      </c>
      <c r="Q156" s="29">
        <f t="shared" si="96"/>
        <v>1.4715008435263344E-2</v>
      </c>
    </row>
    <row r="157" spans="1:17" ht="11.45" customHeight="1" x14ac:dyDescent="0.25">
      <c r="A157" s="19" t="s">
        <v>32</v>
      </c>
      <c r="B157" s="30">
        <f t="shared" ref="B157:Q157" si="97">IF(B77=0,0,B77/B$55)</f>
        <v>4.4925432068306168E-3</v>
      </c>
      <c r="C157" s="30">
        <f t="shared" si="97"/>
        <v>4.440501451842843E-3</v>
      </c>
      <c r="D157" s="30">
        <f t="shared" si="97"/>
        <v>3.9233797546359755E-3</v>
      </c>
      <c r="E157" s="30">
        <f t="shared" si="97"/>
        <v>4.2560143631477625E-3</v>
      </c>
      <c r="F157" s="30">
        <f t="shared" si="97"/>
        <v>4.7579052654959037E-3</v>
      </c>
      <c r="G157" s="30">
        <f t="shared" si="97"/>
        <v>5.6848381454099109E-3</v>
      </c>
      <c r="H157" s="30">
        <f t="shared" si="97"/>
        <v>4.8714160841996741E-3</v>
      </c>
      <c r="I157" s="30">
        <f t="shared" si="97"/>
        <v>5.3019392806490087E-3</v>
      </c>
      <c r="J157" s="30">
        <f t="shared" si="97"/>
        <v>5.3961182018020613E-3</v>
      </c>
      <c r="K157" s="30">
        <f t="shared" si="97"/>
        <v>5.19993479665174E-3</v>
      </c>
      <c r="L157" s="30">
        <f t="shared" si="97"/>
        <v>5.0308040604669455E-3</v>
      </c>
      <c r="M157" s="30">
        <f t="shared" si="97"/>
        <v>5.5345965505872287E-3</v>
      </c>
      <c r="N157" s="30">
        <f t="shared" si="97"/>
        <v>5.2149623553415531E-3</v>
      </c>
      <c r="O157" s="30">
        <f t="shared" si="97"/>
        <v>5.0842179305905059E-3</v>
      </c>
      <c r="P157" s="30">
        <f t="shared" si="97"/>
        <v>5.259388733905696E-3</v>
      </c>
      <c r="Q157" s="30">
        <f t="shared" si="97"/>
        <v>5.5109616114228255E-3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8.6404447552506091E-5</v>
      </c>
      <c r="C158" s="29">
        <f t="shared" si="98"/>
        <v>7.0227032921386419E-5</v>
      </c>
      <c r="D158" s="29">
        <f t="shared" si="98"/>
        <v>6.7159565126209526E-5</v>
      </c>
      <c r="E158" s="29">
        <f t="shared" si="98"/>
        <v>7.015491659953578E-5</v>
      </c>
      <c r="F158" s="29">
        <f t="shared" si="98"/>
        <v>7.2330080146577709E-5</v>
      </c>
      <c r="G158" s="29">
        <f t="shared" si="98"/>
        <v>6.9965470847325036E-5</v>
      </c>
      <c r="H158" s="29">
        <f t="shared" si="98"/>
        <v>6.6024065774612878E-5</v>
      </c>
      <c r="I158" s="29">
        <f t="shared" si="98"/>
        <v>8.5194050149798537E-5</v>
      </c>
      <c r="J158" s="29">
        <f t="shared" si="98"/>
        <v>8.4639570640122883E-5</v>
      </c>
      <c r="K158" s="29">
        <f t="shared" si="98"/>
        <v>6.1549049989797393E-5</v>
      </c>
      <c r="L158" s="29">
        <f t="shared" si="98"/>
        <v>5.2900901291017932E-5</v>
      </c>
      <c r="M158" s="29">
        <f t="shared" si="98"/>
        <v>6.9984297284265035E-5</v>
      </c>
      <c r="N158" s="29">
        <f t="shared" si="98"/>
        <v>6.2566484908027587E-5</v>
      </c>
      <c r="O158" s="29">
        <f t="shared" si="98"/>
        <v>5.9122777588812974E-5</v>
      </c>
      <c r="P158" s="29">
        <f t="shared" si="98"/>
        <v>6.3330956665262028E-5</v>
      </c>
      <c r="Q158" s="29">
        <f t="shared" si="98"/>
        <v>6.9180259519947861E-5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4.4061387592781104E-3</v>
      </c>
      <c r="C159" s="28">
        <f t="shared" si="99"/>
        <v>4.3702744189214561E-3</v>
      </c>
      <c r="D159" s="28">
        <f t="shared" si="99"/>
        <v>3.856220189509766E-3</v>
      </c>
      <c r="E159" s="28">
        <f t="shared" si="99"/>
        <v>4.1858594465482265E-3</v>
      </c>
      <c r="F159" s="28">
        <f t="shared" si="99"/>
        <v>4.6855751853493261E-3</v>
      </c>
      <c r="G159" s="28">
        <f t="shared" si="99"/>
        <v>5.6148726745625854E-3</v>
      </c>
      <c r="H159" s="28">
        <f t="shared" si="99"/>
        <v>4.8053920184250613E-3</v>
      </c>
      <c r="I159" s="28">
        <f t="shared" si="99"/>
        <v>5.2167452304992092E-3</v>
      </c>
      <c r="J159" s="28">
        <f t="shared" si="99"/>
        <v>5.3114786311619392E-3</v>
      </c>
      <c r="K159" s="28">
        <f t="shared" si="99"/>
        <v>5.1383857466619429E-3</v>
      </c>
      <c r="L159" s="28">
        <f t="shared" si="99"/>
        <v>4.9779031591759273E-3</v>
      </c>
      <c r="M159" s="28">
        <f t="shared" si="99"/>
        <v>5.4646122533029634E-3</v>
      </c>
      <c r="N159" s="28">
        <f t="shared" si="99"/>
        <v>5.1523958704335262E-3</v>
      </c>
      <c r="O159" s="28">
        <f t="shared" si="99"/>
        <v>5.0250951530016923E-3</v>
      </c>
      <c r="P159" s="28">
        <f t="shared" si="99"/>
        <v>5.1960577772404339E-3</v>
      </c>
      <c r="Q159" s="28">
        <f t="shared" si="99"/>
        <v>5.4417813519028772E-3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40.43950309199429</v>
      </c>
      <c r="C162" s="24">
        <f t="shared" si="100"/>
        <v>39.337497529913833</v>
      </c>
      <c r="D162" s="24">
        <f t="shared" si="100"/>
        <v>39.124855935208991</v>
      </c>
      <c r="E162" s="24">
        <f t="shared" si="100"/>
        <v>37.563460244695044</v>
      </c>
      <c r="F162" s="24">
        <f t="shared" si="100"/>
        <v>37.413391552755741</v>
      </c>
      <c r="G162" s="24">
        <f t="shared" si="100"/>
        <v>36.539217553470742</v>
      </c>
      <c r="H162" s="24">
        <f t="shared" si="100"/>
        <v>36.319822748075076</v>
      </c>
      <c r="I162" s="24">
        <f t="shared" si="100"/>
        <v>35.23076079407538</v>
      </c>
      <c r="J162" s="24">
        <f t="shared" si="100"/>
        <v>34.796104863854879</v>
      </c>
      <c r="K162" s="24">
        <f t="shared" si="100"/>
        <v>34.466908858559115</v>
      </c>
      <c r="L162" s="24">
        <f t="shared" si="100"/>
        <v>33.362022517352266</v>
      </c>
      <c r="M162" s="24">
        <f t="shared" si="100"/>
        <v>33.291259165587661</v>
      </c>
      <c r="N162" s="24">
        <f t="shared" si="100"/>
        <v>32.616457941206207</v>
      </c>
      <c r="O162" s="24">
        <f t="shared" si="100"/>
        <v>32.921382863576966</v>
      </c>
      <c r="P162" s="24">
        <f t="shared" si="100"/>
        <v>33.581754673509884</v>
      </c>
      <c r="Q162" s="24">
        <f t="shared" si="100"/>
        <v>32.306419856966343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43.032944719917438</v>
      </c>
      <c r="C163" s="22">
        <f t="shared" si="101"/>
        <v>41.891249709676835</v>
      </c>
      <c r="D163" s="22">
        <f t="shared" si="101"/>
        <v>41.287913125492892</v>
      </c>
      <c r="E163" s="22">
        <f t="shared" si="101"/>
        <v>39.62653565438896</v>
      </c>
      <c r="F163" s="22">
        <f t="shared" si="101"/>
        <v>39.824545591214317</v>
      </c>
      <c r="G163" s="22">
        <f t="shared" si="101"/>
        <v>38.884586578900951</v>
      </c>
      <c r="H163" s="22">
        <f t="shared" si="101"/>
        <v>38.654858221949212</v>
      </c>
      <c r="I163" s="22">
        <f t="shared" si="101"/>
        <v>37.567548168178</v>
      </c>
      <c r="J163" s="22">
        <f t="shared" si="101"/>
        <v>37.093449598002131</v>
      </c>
      <c r="K163" s="22">
        <f t="shared" si="101"/>
        <v>36.595968067437205</v>
      </c>
      <c r="L163" s="22">
        <f t="shared" si="101"/>
        <v>35.907540304587727</v>
      </c>
      <c r="M163" s="22">
        <f t="shared" si="101"/>
        <v>36.248239022574829</v>
      </c>
      <c r="N163" s="22">
        <f t="shared" si="101"/>
        <v>35.185256871798515</v>
      </c>
      <c r="O163" s="22">
        <f t="shared" si="101"/>
        <v>35.648144434272552</v>
      </c>
      <c r="P163" s="22">
        <f t="shared" si="101"/>
        <v>36.843211514324402</v>
      </c>
      <c r="Q163" s="22">
        <f t="shared" si="101"/>
        <v>35.386802733914827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39.094586054349023</v>
      </c>
      <c r="C164" s="20">
        <f t="shared" si="102"/>
        <v>38.760582193382078</v>
      </c>
      <c r="D164" s="20">
        <f t="shared" si="102"/>
        <v>38.573293687671431</v>
      </c>
      <c r="E164" s="20">
        <f t="shared" si="102"/>
        <v>38.046262557517039</v>
      </c>
      <c r="F164" s="20">
        <f t="shared" si="102"/>
        <v>37.525424821110342</v>
      </c>
      <c r="G164" s="20">
        <f t="shared" si="102"/>
        <v>36.850583390411138</v>
      </c>
      <c r="H164" s="20">
        <f t="shared" si="102"/>
        <v>36.456443284024793</v>
      </c>
      <c r="I164" s="20">
        <f t="shared" si="102"/>
        <v>35.707960950904848</v>
      </c>
      <c r="J164" s="20">
        <f t="shared" si="102"/>
        <v>35.304384796647717</v>
      </c>
      <c r="K164" s="20">
        <f t="shared" si="102"/>
        <v>35.479902817241125</v>
      </c>
      <c r="L164" s="20">
        <f t="shared" si="102"/>
        <v>35.449594071407439</v>
      </c>
      <c r="M164" s="20">
        <f t="shared" si="102"/>
        <v>34.769554153479689</v>
      </c>
      <c r="N164" s="20">
        <f t="shared" si="102"/>
        <v>34.593908689178278</v>
      </c>
      <c r="O164" s="20">
        <f t="shared" si="102"/>
        <v>34.48252649192596</v>
      </c>
      <c r="P164" s="20">
        <f t="shared" si="102"/>
        <v>34.562710141311712</v>
      </c>
      <c r="Q164" s="20">
        <f t="shared" si="102"/>
        <v>34.280905413782534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44.074206048225939</v>
      </c>
      <c r="C165" s="20">
        <f t="shared" si="103"/>
        <v>42.837691074385575</v>
      </c>
      <c r="D165" s="20">
        <f t="shared" si="103"/>
        <v>42.172795544557026</v>
      </c>
      <c r="E165" s="20">
        <f t="shared" si="103"/>
        <v>40.384783412211831</v>
      </c>
      <c r="F165" s="20">
        <f t="shared" si="103"/>
        <v>40.605494414427504</v>
      </c>
      <c r="G165" s="20">
        <f t="shared" si="103"/>
        <v>39.627774361807901</v>
      </c>
      <c r="H165" s="20">
        <f t="shared" si="103"/>
        <v>39.308298126488573</v>
      </c>
      <c r="I165" s="20">
        <f t="shared" si="103"/>
        <v>38.262215063079303</v>
      </c>
      <c r="J165" s="20">
        <f t="shared" si="103"/>
        <v>37.76809348711371</v>
      </c>
      <c r="K165" s="20">
        <f t="shared" si="103"/>
        <v>37.229084805095859</v>
      </c>
      <c r="L165" s="20">
        <f t="shared" si="103"/>
        <v>36.495737713387456</v>
      </c>
      <c r="M165" s="20">
        <f t="shared" si="103"/>
        <v>36.883356098509324</v>
      </c>
      <c r="N165" s="20">
        <f t="shared" si="103"/>
        <v>35.731434715661912</v>
      </c>
      <c r="O165" s="20">
        <f t="shared" si="103"/>
        <v>36.254778276530828</v>
      </c>
      <c r="P165" s="20">
        <f t="shared" si="103"/>
        <v>37.550371533033484</v>
      </c>
      <c r="Q165" s="20">
        <f t="shared" si="103"/>
        <v>36.002861725898249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31.157484275646805</v>
      </c>
      <c r="C166" s="20">
        <f t="shared" si="104"/>
        <v>30.687593971478528</v>
      </c>
      <c r="D166" s="20">
        <f t="shared" si="104"/>
        <v>30.472897369273095</v>
      </c>
      <c r="E166" s="20">
        <f t="shared" si="104"/>
        <v>30.279571428509737</v>
      </c>
      <c r="F166" s="20">
        <f t="shared" si="104"/>
        <v>30.256333251739736</v>
      </c>
      <c r="G166" s="20">
        <f t="shared" si="104"/>
        <v>29.787479482542867</v>
      </c>
      <c r="H166" s="20">
        <f t="shared" si="104"/>
        <v>30.579244523327507</v>
      </c>
      <c r="I166" s="20">
        <f t="shared" si="104"/>
        <v>28.692134347136392</v>
      </c>
      <c r="J166" s="20">
        <f t="shared" si="104"/>
        <v>28.188420460704283</v>
      </c>
      <c r="K166" s="20">
        <f t="shared" si="104"/>
        <v>27.832054675765267</v>
      </c>
      <c r="L166" s="20">
        <f t="shared" si="104"/>
        <v>27.550846079263241</v>
      </c>
      <c r="M166" s="20">
        <f t="shared" si="104"/>
        <v>27.306754334611057</v>
      </c>
      <c r="N166" s="20">
        <f t="shared" si="104"/>
        <v>27.071860537367691</v>
      </c>
      <c r="O166" s="20">
        <f t="shared" si="104"/>
        <v>26.850785165791322</v>
      </c>
      <c r="P166" s="20">
        <f t="shared" si="104"/>
        <v>26.934692112613181</v>
      </c>
      <c r="Q166" s="20">
        <f t="shared" si="104"/>
        <v>26.833732569806582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17.165318646799403</v>
      </c>
      <c r="C167" s="21">
        <f t="shared" si="105"/>
        <v>17.18642679377475</v>
      </c>
      <c r="D167" s="21">
        <f t="shared" si="105"/>
        <v>17.769989103973845</v>
      </c>
      <c r="E167" s="21">
        <f t="shared" si="105"/>
        <v>14.806114715418085</v>
      </c>
      <c r="F167" s="21">
        <f t="shared" si="105"/>
        <v>13.872227749040047</v>
      </c>
      <c r="G167" s="21">
        <f t="shared" si="105"/>
        <v>13.272318399908615</v>
      </c>
      <c r="H167" s="21">
        <f t="shared" si="105"/>
        <v>11.963904267054737</v>
      </c>
      <c r="I167" s="21">
        <f t="shared" si="105"/>
        <v>11.409403331715191</v>
      </c>
      <c r="J167" s="21">
        <f t="shared" si="105"/>
        <v>10.60488823723497</v>
      </c>
      <c r="K167" s="21">
        <f t="shared" si="105"/>
        <v>10.538422521518173</v>
      </c>
      <c r="L167" s="21">
        <f t="shared" si="105"/>
        <v>10.431448245859089</v>
      </c>
      <c r="M167" s="21">
        <f t="shared" si="105"/>
        <v>10.109300678122736</v>
      </c>
      <c r="N167" s="21">
        <f t="shared" si="105"/>
        <v>9.5890731576926029</v>
      </c>
      <c r="O167" s="21">
        <f t="shared" si="105"/>
        <v>9.2788912458745134</v>
      </c>
      <c r="P167" s="21">
        <f t="shared" si="105"/>
        <v>8.9078615861761818</v>
      </c>
      <c r="Q167" s="21">
        <f t="shared" si="105"/>
        <v>8.4562820733832353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7.6596759548204476</v>
      </c>
      <c r="C168" s="20">
        <f t="shared" si="106"/>
        <v>7.5005141462175526</v>
      </c>
      <c r="D168" s="20">
        <f t="shared" si="106"/>
        <v>7.5691538387808279</v>
      </c>
      <c r="E168" s="20">
        <f t="shared" si="106"/>
        <v>6.3249457272325715</v>
      </c>
      <c r="F168" s="20">
        <f t="shared" si="106"/>
        <v>6.011536805912411</v>
      </c>
      <c r="G168" s="20">
        <f t="shared" si="106"/>
        <v>5.511634511158249</v>
      </c>
      <c r="H168" s="20">
        <f t="shared" si="106"/>
        <v>5.1459523923460377</v>
      </c>
      <c r="I168" s="20">
        <f t="shared" si="106"/>
        <v>4.8829149001919872</v>
      </c>
      <c r="J168" s="20">
        <f t="shared" si="106"/>
        <v>4.7784184250458832</v>
      </c>
      <c r="K168" s="20">
        <f t="shared" si="106"/>
        <v>4.7830047399759454</v>
      </c>
      <c r="L168" s="20">
        <f t="shared" si="106"/>
        <v>4.7588017157480422</v>
      </c>
      <c r="M168" s="20">
        <f t="shared" si="106"/>
        <v>4.7089294931699239</v>
      </c>
      <c r="N168" s="20">
        <f t="shared" si="106"/>
        <v>4.4122539350721173</v>
      </c>
      <c r="O168" s="20">
        <f t="shared" si="106"/>
        <v>4.313579266114739</v>
      </c>
      <c r="P168" s="20">
        <f t="shared" si="106"/>
        <v>4.2004143056003791</v>
      </c>
      <c r="Q168" s="20">
        <f t="shared" si="106"/>
        <v>3.9690782111803466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20.91451293720414</v>
      </c>
      <c r="C169" s="20">
        <f t="shared" si="107"/>
        <v>21.265117052300866</v>
      </c>
      <c r="D169" s="20">
        <f t="shared" si="107"/>
        <v>22.438027104820009</v>
      </c>
      <c r="E169" s="20">
        <f t="shared" si="107"/>
        <v>18.620417708787087</v>
      </c>
      <c r="F169" s="20">
        <f t="shared" si="107"/>
        <v>17.616014707752587</v>
      </c>
      <c r="G169" s="20">
        <f t="shared" si="107"/>
        <v>16.943232615921801</v>
      </c>
      <c r="H169" s="20">
        <f t="shared" si="107"/>
        <v>14.989416650516143</v>
      </c>
      <c r="I169" s="20">
        <f t="shared" si="107"/>
        <v>14.31572507442899</v>
      </c>
      <c r="J169" s="20">
        <f t="shared" si="107"/>
        <v>13.045771677801755</v>
      </c>
      <c r="K169" s="20">
        <f t="shared" si="107"/>
        <v>12.933817396840364</v>
      </c>
      <c r="L169" s="20">
        <f t="shared" si="107"/>
        <v>12.802717845645622</v>
      </c>
      <c r="M169" s="20">
        <f t="shared" si="107"/>
        <v>12.246060506908165</v>
      </c>
      <c r="N169" s="20">
        <f t="shared" si="107"/>
        <v>11.645180735244095</v>
      </c>
      <c r="O169" s="20">
        <f t="shared" si="107"/>
        <v>11.234246197987154</v>
      </c>
      <c r="P169" s="20">
        <f t="shared" si="107"/>
        <v>10.641302561186068</v>
      </c>
      <c r="Q169" s="20">
        <f t="shared" si="107"/>
        <v>10.177599339201056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10.579011108063289</v>
      </c>
      <c r="C170" s="20">
        <f t="shared" si="108"/>
        <v>10.527496303006858</v>
      </c>
      <c r="D170" s="20">
        <f t="shared" si="108"/>
        <v>10.623836913212068</v>
      </c>
      <c r="E170" s="20">
        <f t="shared" si="108"/>
        <v>10.209129358525296</v>
      </c>
      <c r="F170" s="20">
        <f t="shared" si="108"/>
        <v>9.7032543110767282</v>
      </c>
      <c r="G170" s="20">
        <f t="shared" si="108"/>
        <v>9.1864579661105861</v>
      </c>
      <c r="H170" s="20">
        <f t="shared" si="108"/>
        <v>8.847812605774477</v>
      </c>
      <c r="I170" s="20">
        <f t="shared" si="108"/>
        <v>8.5668908086773108</v>
      </c>
      <c r="J170" s="20">
        <f t="shared" si="108"/>
        <v>8.4044236994181709</v>
      </c>
      <c r="K170" s="20">
        <f t="shared" si="108"/>
        <v>8.4087769132434023</v>
      </c>
      <c r="L170" s="20">
        <f t="shared" si="108"/>
        <v>8.3602691216658478</v>
      </c>
      <c r="M170" s="20">
        <f t="shared" si="108"/>
        <v>8.2616399462871684</v>
      </c>
      <c r="N170" s="20">
        <f t="shared" si="108"/>
        <v>7.7411338216100036</v>
      </c>
      <c r="O170" s="20">
        <f t="shared" si="108"/>
        <v>7.5680128207694999</v>
      </c>
      <c r="P170" s="20">
        <f t="shared" si="108"/>
        <v>7.369469147592504</v>
      </c>
      <c r="Q170" s="20">
        <f t="shared" si="108"/>
        <v>6.9635986580362852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38.889435945679082</v>
      </c>
      <c r="C171" s="21">
        <f t="shared" si="109"/>
        <v>37.147792567085418</v>
      </c>
      <c r="D171" s="21">
        <f t="shared" si="109"/>
        <v>37.863471931757559</v>
      </c>
      <c r="E171" s="21">
        <f t="shared" si="109"/>
        <v>37.701976029867481</v>
      </c>
      <c r="F171" s="21">
        <f t="shared" si="109"/>
        <v>36.274280401252845</v>
      </c>
      <c r="G171" s="21">
        <f t="shared" si="109"/>
        <v>36.295341854393406</v>
      </c>
      <c r="H171" s="21">
        <f t="shared" si="109"/>
        <v>36.793060591755712</v>
      </c>
      <c r="I171" s="21">
        <f t="shared" si="109"/>
        <v>35.486952483756212</v>
      </c>
      <c r="J171" s="21">
        <f t="shared" si="109"/>
        <v>35.700831123517787</v>
      </c>
      <c r="K171" s="21">
        <f t="shared" si="109"/>
        <v>35.943445323878805</v>
      </c>
      <c r="L171" s="21">
        <f t="shared" si="109"/>
        <v>32.732435340149891</v>
      </c>
      <c r="M171" s="21">
        <f t="shared" si="109"/>
        <v>31.160253822766933</v>
      </c>
      <c r="N171" s="21">
        <f t="shared" si="109"/>
        <v>32.362404234442302</v>
      </c>
      <c r="O171" s="21">
        <f t="shared" si="109"/>
        <v>32.302756701019646</v>
      </c>
      <c r="P171" s="21">
        <f t="shared" si="109"/>
        <v>31.211537855832308</v>
      </c>
      <c r="Q171" s="21">
        <f t="shared" si="109"/>
        <v>30.25090812902787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94.755242744635481</v>
      </c>
      <c r="C172" s="20">
        <f t="shared" si="110"/>
        <v>89.642615966795404</v>
      </c>
      <c r="D172" s="20">
        <f t="shared" si="110"/>
        <v>85.466226214285626</v>
      </c>
      <c r="E172" s="20">
        <f t="shared" si="110"/>
        <v>84.626117902017569</v>
      </c>
      <c r="F172" s="20">
        <f t="shared" si="110"/>
        <v>82.874927499891456</v>
      </c>
      <c r="G172" s="20">
        <f t="shared" si="110"/>
        <v>84.251139923587075</v>
      </c>
      <c r="H172" s="20">
        <f t="shared" si="110"/>
        <v>84.975876125227799</v>
      </c>
      <c r="I172" s="20">
        <f t="shared" si="110"/>
        <v>80.879984304635059</v>
      </c>
      <c r="J172" s="20">
        <f t="shared" si="110"/>
        <v>79.635817938498519</v>
      </c>
      <c r="K172" s="20">
        <f t="shared" si="110"/>
        <v>80.014227260739716</v>
      </c>
      <c r="L172" s="20">
        <f t="shared" si="110"/>
        <v>73.013638251772065</v>
      </c>
      <c r="M172" s="20">
        <f t="shared" si="110"/>
        <v>67.636780144279072</v>
      </c>
      <c r="N172" s="20">
        <f t="shared" si="110"/>
        <v>70.203549321055561</v>
      </c>
      <c r="O172" s="20">
        <f t="shared" si="110"/>
        <v>68.624809530869413</v>
      </c>
      <c r="P172" s="20">
        <f t="shared" si="110"/>
        <v>73.105979965619838</v>
      </c>
      <c r="Q172" s="20">
        <f t="shared" si="110"/>
        <v>72.370752085717882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50.880344496545483</v>
      </c>
      <c r="C173" s="20">
        <f t="shared" si="111"/>
        <v>53.555171991926301</v>
      </c>
      <c r="D173" s="20">
        <f t="shared" si="111"/>
        <v>55.403359516229678</v>
      </c>
      <c r="E173" s="20">
        <f t="shared" si="111"/>
        <v>54.302332945610587</v>
      </c>
      <c r="F173" s="20">
        <f t="shared" si="111"/>
        <v>52.643349913767267</v>
      </c>
      <c r="G173" s="20">
        <f t="shared" si="111"/>
        <v>51.419445672760681</v>
      </c>
      <c r="H173" s="20">
        <f t="shared" si="111"/>
        <v>49.315978420552668</v>
      </c>
      <c r="I173" s="20">
        <f t="shared" si="111"/>
        <v>51.618672230732976</v>
      </c>
      <c r="J173" s="20">
        <f t="shared" si="111"/>
        <v>51.414663967624563</v>
      </c>
      <c r="K173" s="20">
        <f t="shared" si="111"/>
        <v>51.785264443155178</v>
      </c>
      <c r="L173" s="20">
        <f t="shared" si="111"/>
        <v>51.48384486441045</v>
      </c>
      <c r="M173" s="20">
        <f t="shared" si="111"/>
        <v>50.042361627474065</v>
      </c>
      <c r="N173" s="20">
        <f t="shared" si="111"/>
        <v>52.241463299237296</v>
      </c>
      <c r="O173" s="20">
        <f t="shared" si="111"/>
        <v>51.152542357349873</v>
      </c>
      <c r="P173" s="20">
        <f t="shared" si="111"/>
        <v>48.229245272163197</v>
      </c>
      <c r="Q173" s="20">
        <f t="shared" si="111"/>
        <v>46.198989455973191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29.871984479926841</v>
      </c>
      <c r="C174" s="20">
        <f t="shared" si="112"/>
        <v>26.839841760174988</v>
      </c>
      <c r="D174" s="20">
        <f t="shared" si="112"/>
        <v>27.89375314010141</v>
      </c>
      <c r="E174" s="20">
        <f t="shared" si="112"/>
        <v>27.86026075936422</v>
      </c>
      <c r="F174" s="20">
        <f t="shared" si="112"/>
        <v>27.335217891314922</v>
      </c>
      <c r="G174" s="20">
        <f t="shared" si="112"/>
        <v>27.629989729822483</v>
      </c>
      <c r="H174" s="20">
        <f t="shared" si="112"/>
        <v>28.428332695052916</v>
      </c>
      <c r="I174" s="20">
        <f t="shared" si="112"/>
        <v>27.32268488640624</v>
      </c>
      <c r="J174" s="20">
        <f t="shared" si="112"/>
        <v>27.974600987693062</v>
      </c>
      <c r="K174" s="20">
        <f t="shared" si="112"/>
        <v>28.401011521463623</v>
      </c>
      <c r="L174" s="20">
        <f t="shared" si="112"/>
        <v>24.893843717495283</v>
      </c>
      <c r="M174" s="20">
        <f t="shared" si="112"/>
        <v>23.006976438388868</v>
      </c>
      <c r="N174" s="20">
        <f t="shared" si="112"/>
        <v>24.176768709070696</v>
      </c>
      <c r="O174" s="20">
        <f t="shared" si="112"/>
        <v>24.50348511298548</v>
      </c>
      <c r="P174" s="20">
        <f t="shared" si="112"/>
        <v>23.471609505168182</v>
      </c>
      <c r="Q174" s="20">
        <f t="shared" si="112"/>
        <v>22.84521181663229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39.152145071819078</v>
      </c>
      <c r="C175" s="24">
        <f t="shared" si="113"/>
        <v>36.589471431851905</v>
      </c>
      <c r="D175" s="24">
        <f t="shared" si="113"/>
        <v>35.622790849272128</v>
      </c>
      <c r="E175" s="24">
        <f t="shared" si="113"/>
        <v>34.166785559701232</v>
      </c>
      <c r="F175" s="24">
        <f t="shared" si="113"/>
        <v>31.172638050295205</v>
      </c>
      <c r="G175" s="24">
        <f t="shared" si="113"/>
        <v>29.721979904913194</v>
      </c>
      <c r="H175" s="24">
        <f t="shared" si="113"/>
        <v>29.504993057372307</v>
      </c>
      <c r="I175" s="24">
        <f t="shared" si="113"/>
        <v>27.85792908384953</v>
      </c>
      <c r="J175" s="24">
        <f t="shared" si="113"/>
        <v>27.067922551680066</v>
      </c>
      <c r="K175" s="24">
        <f t="shared" si="113"/>
        <v>29.124063078593842</v>
      </c>
      <c r="L175" s="24">
        <f t="shared" si="113"/>
        <v>29.27914673348273</v>
      </c>
      <c r="M175" s="24">
        <f t="shared" si="113"/>
        <v>28.729978578453419</v>
      </c>
      <c r="N175" s="24">
        <f t="shared" si="113"/>
        <v>30.38609792618411</v>
      </c>
      <c r="O175" s="24">
        <f t="shared" si="113"/>
        <v>30.370737409717602</v>
      </c>
      <c r="P175" s="24">
        <f t="shared" si="113"/>
        <v>28.875852784509426</v>
      </c>
      <c r="Q175" s="24">
        <f t="shared" si="113"/>
        <v>29.692552275024223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53.511006857158769</v>
      </c>
      <c r="C176" s="22">
        <f t="shared" si="114"/>
        <v>48.916811336884649</v>
      </c>
      <c r="D176" s="22">
        <f t="shared" si="114"/>
        <v>47.498820776839111</v>
      </c>
      <c r="E176" s="22">
        <f t="shared" si="114"/>
        <v>45.229990662430403</v>
      </c>
      <c r="F176" s="22">
        <f t="shared" si="114"/>
        <v>41.173029037087119</v>
      </c>
      <c r="G176" s="22">
        <f t="shared" si="114"/>
        <v>39.013947688305493</v>
      </c>
      <c r="H176" s="22">
        <f t="shared" si="114"/>
        <v>38.91142665138748</v>
      </c>
      <c r="I176" s="22">
        <f t="shared" si="114"/>
        <v>36.572483568784584</v>
      </c>
      <c r="J176" s="22">
        <f t="shared" si="114"/>
        <v>35.352320393406707</v>
      </c>
      <c r="K176" s="22">
        <f t="shared" si="114"/>
        <v>37.129015751178223</v>
      </c>
      <c r="L176" s="22">
        <f t="shared" si="114"/>
        <v>37.899062343569987</v>
      </c>
      <c r="M176" s="22">
        <f t="shared" si="114"/>
        <v>36.681325910431546</v>
      </c>
      <c r="N176" s="22">
        <f t="shared" si="114"/>
        <v>39.142793052606493</v>
      </c>
      <c r="O176" s="22">
        <f t="shared" si="114"/>
        <v>39.134549320872438</v>
      </c>
      <c r="P176" s="22">
        <f t="shared" si="114"/>
        <v>36.951486229025669</v>
      </c>
      <c r="Q176" s="22">
        <f t="shared" si="114"/>
        <v>37.991355948535954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213.33076357322773</v>
      </c>
      <c r="C177" s="20">
        <f t="shared" si="115"/>
        <v>208.59200853752384</v>
      </c>
      <c r="D177" s="20">
        <f t="shared" si="115"/>
        <v>208.19873918525897</v>
      </c>
      <c r="E177" s="20">
        <f t="shared" si="115"/>
        <v>206.63559547211995</v>
      </c>
      <c r="F177" s="20">
        <f t="shared" si="115"/>
        <v>205.51100043840421</v>
      </c>
      <c r="G177" s="20">
        <f t="shared" si="115"/>
        <v>206.15040551228171</v>
      </c>
      <c r="H177" s="20">
        <f t="shared" si="115"/>
        <v>205.68157067289965</v>
      </c>
      <c r="I177" s="20">
        <f t="shared" si="115"/>
        <v>205.00297544396005</v>
      </c>
      <c r="J177" s="20">
        <f t="shared" si="115"/>
        <v>202.30315752657228</v>
      </c>
      <c r="K177" s="20">
        <f t="shared" si="115"/>
        <v>199.93335605512442</v>
      </c>
      <c r="L177" s="20">
        <f t="shared" si="115"/>
        <v>197.79149829845218</v>
      </c>
      <c r="M177" s="20">
        <f t="shared" si="115"/>
        <v>194.88867526335872</v>
      </c>
      <c r="N177" s="20">
        <f t="shared" si="115"/>
        <v>192.0689291494617</v>
      </c>
      <c r="O177" s="20">
        <f t="shared" si="115"/>
        <v>191.38691342458731</v>
      </c>
      <c r="P177" s="20">
        <f t="shared" si="115"/>
        <v>190.45919898489569</v>
      </c>
      <c r="Q177" s="20">
        <f t="shared" si="115"/>
        <v>188.28533388385912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48.407900231016484</v>
      </c>
      <c r="C178" s="20">
        <f t="shared" si="116"/>
        <v>43.690184461688951</v>
      </c>
      <c r="D178" s="20">
        <f t="shared" si="116"/>
        <v>42.036131631100154</v>
      </c>
      <c r="E178" s="20">
        <f t="shared" si="116"/>
        <v>39.773139365609744</v>
      </c>
      <c r="F178" s="20">
        <f t="shared" si="116"/>
        <v>35.838959016929252</v>
      </c>
      <c r="G178" s="20">
        <f t="shared" si="116"/>
        <v>33.605886072738109</v>
      </c>
      <c r="H178" s="20">
        <f t="shared" si="116"/>
        <v>33.677228893444799</v>
      </c>
      <c r="I178" s="20">
        <f t="shared" si="116"/>
        <v>31.419935213761157</v>
      </c>
      <c r="J178" s="20">
        <f t="shared" si="116"/>
        <v>30.369798264270308</v>
      </c>
      <c r="K178" s="20">
        <f t="shared" si="116"/>
        <v>31.862212989242149</v>
      </c>
      <c r="L178" s="20">
        <f t="shared" si="116"/>
        <v>33.025344780565177</v>
      </c>
      <c r="M178" s="20">
        <f t="shared" si="116"/>
        <v>31.866377965572326</v>
      </c>
      <c r="N178" s="20">
        <f t="shared" si="116"/>
        <v>34.419320566386908</v>
      </c>
      <c r="O178" s="20">
        <f t="shared" si="116"/>
        <v>34.429335449945668</v>
      </c>
      <c r="P178" s="20">
        <f t="shared" si="116"/>
        <v>32.190123701642371</v>
      </c>
      <c r="Q178" s="20">
        <f t="shared" si="116"/>
        <v>33.309689752329234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4.9500914894800161</v>
      </c>
      <c r="C179" s="21">
        <f t="shared" si="117"/>
        <v>5.4183503713617522</v>
      </c>
      <c r="D179" s="21">
        <f t="shared" si="117"/>
        <v>5.1742338574754401</v>
      </c>
      <c r="E179" s="21">
        <f t="shared" si="117"/>
        <v>4.2610883791617535</v>
      </c>
      <c r="F179" s="21">
        <f t="shared" si="117"/>
        <v>4.1128321281085531</v>
      </c>
      <c r="G179" s="21">
        <f t="shared" si="117"/>
        <v>3.6789451903223873</v>
      </c>
      <c r="H179" s="21">
        <f t="shared" si="117"/>
        <v>3.5474029855352218</v>
      </c>
      <c r="I179" s="21">
        <f t="shared" si="117"/>
        <v>3.3407277371818735</v>
      </c>
      <c r="J179" s="21">
        <f t="shared" si="117"/>
        <v>2.7479236661768063</v>
      </c>
      <c r="K179" s="21">
        <f t="shared" si="117"/>
        <v>3.3435905419796801</v>
      </c>
      <c r="L179" s="21">
        <f t="shared" si="117"/>
        <v>3.3805629476162702</v>
      </c>
      <c r="M179" s="21">
        <f t="shared" si="117"/>
        <v>3.2926695873964142</v>
      </c>
      <c r="N179" s="21">
        <f t="shared" si="117"/>
        <v>3.4684979589942224</v>
      </c>
      <c r="O179" s="21">
        <f t="shared" si="117"/>
        <v>3.4064147260339266</v>
      </c>
      <c r="P179" s="21">
        <f t="shared" si="117"/>
        <v>3.3576236329248732</v>
      </c>
      <c r="Q179" s="21">
        <f t="shared" si="117"/>
        <v>3.1999816199162283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102.87915950111521</v>
      </c>
      <c r="C180" s="21">
        <f t="shared" si="118"/>
        <v>107.67711017629368</v>
      </c>
      <c r="D180" s="21">
        <f t="shared" si="118"/>
        <v>106.69736262689773</v>
      </c>
      <c r="E180" s="21">
        <f t="shared" si="118"/>
        <v>104.39961274553215</v>
      </c>
      <c r="F180" s="21">
        <f t="shared" si="118"/>
        <v>100.50179921424149</v>
      </c>
      <c r="G180" s="21">
        <f t="shared" si="118"/>
        <v>98.233285526833754</v>
      </c>
      <c r="H180" s="21">
        <f t="shared" si="118"/>
        <v>97.571143249254604</v>
      </c>
      <c r="I180" s="21">
        <f t="shared" si="118"/>
        <v>97.127311335557707</v>
      </c>
      <c r="J180" s="21">
        <f t="shared" si="118"/>
        <v>99.139473178969922</v>
      </c>
      <c r="K180" s="21">
        <f t="shared" si="118"/>
        <v>100.31974928657975</v>
      </c>
      <c r="L180" s="21">
        <f t="shared" si="118"/>
        <v>94.573756954874113</v>
      </c>
      <c r="M180" s="21">
        <f t="shared" si="118"/>
        <v>92.716941589802374</v>
      </c>
      <c r="N180" s="21">
        <f t="shared" si="118"/>
        <v>99.275272249902045</v>
      </c>
      <c r="O180" s="21">
        <f t="shared" si="118"/>
        <v>103.77287688602482</v>
      </c>
      <c r="P180" s="21">
        <f t="shared" si="118"/>
        <v>93.923749648453921</v>
      </c>
      <c r="Q180" s="21">
        <f t="shared" si="118"/>
        <v>94.775306544686288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415.59218754207171</v>
      </c>
      <c r="C181" s="20">
        <f t="shared" si="119"/>
        <v>421.7363091996977</v>
      </c>
      <c r="D181" s="20">
        <f t="shared" si="119"/>
        <v>421.22860489853758</v>
      </c>
      <c r="E181" s="20">
        <f t="shared" si="119"/>
        <v>418.81561147603014</v>
      </c>
      <c r="F181" s="20">
        <f t="shared" si="119"/>
        <v>409.49950048316788</v>
      </c>
      <c r="G181" s="20">
        <f t="shared" si="119"/>
        <v>402.36168644248971</v>
      </c>
      <c r="H181" s="20">
        <f t="shared" si="119"/>
        <v>405.58816192027547</v>
      </c>
      <c r="I181" s="20">
        <f t="shared" si="119"/>
        <v>417.88166808999864</v>
      </c>
      <c r="J181" s="20">
        <f t="shared" si="119"/>
        <v>420.00183665502311</v>
      </c>
      <c r="K181" s="20">
        <f t="shared" si="119"/>
        <v>412.03861290848539</v>
      </c>
      <c r="L181" s="20">
        <f t="shared" si="119"/>
        <v>370.81199439273547</v>
      </c>
      <c r="M181" s="20">
        <f t="shared" si="119"/>
        <v>357.27789675667469</v>
      </c>
      <c r="N181" s="20">
        <f t="shared" si="119"/>
        <v>373.69314654757329</v>
      </c>
      <c r="O181" s="20">
        <f t="shared" si="119"/>
        <v>371.584679435174</v>
      </c>
      <c r="P181" s="20">
        <f t="shared" si="119"/>
        <v>327.07974499691943</v>
      </c>
      <c r="Q181" s="20">
        <f t="shared" si="119"/>
        <v>323.75744899209849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83.582242893018915</v>
      </c>
      <c r="C182" s="20">
        <f t="shared" si="120"/>
        <v>88.145730015163011</v>
      </c>
      <c r="D182" s="20">
        <f t="shared" si="120"/>
        <v>88.638942445021698</v>
      </c>
      <c r="E182" s="20">
        <f t="shared" si="120"/>
        <v>87.977255458019684</v>
      </c>
      <c r="F182" s="20">
        <f t="shared" si="120"/>
        <v>85.420730308732729</v>
      </c>
      <c r="G182" s="20">
        <f t="shared" si="120"/>
        <v>84.193848662731213</v>
      </c>
      <c r="H182" s="20">
        <f t="shared" si="120"/>
        <v>83.565294407989725</v>
      </c>
      <c r="I182" s="20">
        <f t="shared" si="120"/>
        <v>83.384974079045463</v>
      </c>
      <c r="J182" s="20">
        <f t="shared" si="120"/>
        <v>83.354510543787825</v>
      </c>
      <c r="K182" s="20">
        <f t="shared" si="120"/>
        <v>84.47834170341531</v>
      </c>
      <c r="L182" s="20">
        <f t="shared" si="120"/>
        <v>81.03265393701686</v>
      </c>
      <c r="M182" s="20">
        <f t="shared" si="120"/>
        <v>80.625216957364714</v>
      </c>
      <c r="N182" s="20">
        <f t="shared" si="120"/>
        <v>86.282011105200581</v>
      </c>
      <c r="O182" s="20">
        <f t="shared" si="120"/>
        <v>90.918635744425416</v>
      </c>
      <c r="P182" s="20">
        <f t="shared" si="120"/>
        <v>82.543415231065779</v>
      </c>
      <c r="Q182" s="20">
        <f t="shared" si="120"/>
        <v>83.173685400239677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4.2202508454394776</v>
      </c>
      <c r="C183" s="18">
        <f t="shared" si="121"/>
        <v>4.1775781273866217</v>
      </c>
      <c r="D183" s="18">
        <f t="shared" si="121"/>
        <v>3.6777273513569519</v>
      </c>
      <c r="E183" s="18">
        <f t="shared" si="121"/>
        <v>4.2314743741559093</v>
      </c>
      <c r="F183" s="18">
        <f t="shared" si="121"/>
        <v>4.3634492672794813</v>
      </c>
      <c r="G183" s="18">
        <f t="shared" si="121"/>
        <v>5.0067648272909251</v>
      </c>
      <c r="H183" s="18">
        <f t="shared" si="121"/>
        <v>4.2817571650366828</v>
      </c>
      <c r="I183" s="18">
        <f t="shared" si="121"/>
        <v>4.4971049860794707</v>
      </c>
      <c r="J183" s="18">
        <f t="shared" si="121"/>
        <v>4.6539053556041416</v>
      </c>
      <c r="K183" s="18">
        <f t="shared" si="121"/>
        <v>5.1098462457987841</v>
      </c>
      <c r="L183" s="18">
        <f t="shared" si="121"/>
        <v>4.4386069696818637</v>
      </c>
      <c r="M183" s="18">
        <f t="shared" si="121"/>
        <v>5.5564204510630848</v>
      </c>
      <c r="N183" s="18">
        <f t="shared" si="121"/>
        <v>4.93246344235384</v>
      </c>
      <c r="O183" s="18">
        <f t="shared" si="121"/>
        <v>4.8033059961749611</v>
      </c>
      <c r="P183" s="18">
        <f t="shared" si="121"/>
        <v>5.123928397065538</v>
      </c>
      <c r="Q183" s="18">
        <f t="shared" si="121"/>
        <v>5.7372489484441136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10.003847691357207</v>
      </c>
      <c r="C184" s="16">
        <f t="shared" si="122"/>
        <v>9.9182437707366535</v>
      </c>
      <c r="D184" s="16">
        <f t="shared" si="122"/>
        <v>8.7209602203881609</v>
      </c>
      <c r="E184" s="16">
        <f t="shared" si="122"/>
        <v>10.033347327018168</v>
      </c>
      <c r="F184" s="16">
        <f t="shared" si="122"/>
        <v>10.349478253789581</v>
      </c>
      <c r="G184" s="16">
        <f t="shared" si="122"/>
        <v>11.890235704862386</v>
      </c>
      <c r="H184" s="16">
        <f t="shared" si="122"/>
        <v>10.156525104126619</v>
      </c>
      <c r="I184" s="16">
        <f t="shared" si="122"/>
        <v>10.646883723761107</v>
      </c>
      <c r="J184" s="16">
        <f t="shared" si="122"/>
        <v>11.015698015683803</v>
      </c>
      <c r="K184" s="16">
        <f t="shared" si="122"/>
        <v>12.11682666992675</v>
      </c>
      <c r="L184" s="16">
        <f t="shared" si="122"/>
        <v>10.528591300465182</v>
      </c>
      <c r="M184" s="16">
        <f t="shared" si="122"/>
        <v>13.157845176773785</v>
      </c>
      <c r="N184" s="16">
        <f t="shared" si="122"/>
        <v>11.679520743629286</v>
      </c>
      <c r="O184" s="16">
        <f t="shared" si="122"/>
        <v>11.37108784917675</v>
      </c>
      <c r="P184" s="16">
        <f t="shared" si="122"/>
        <v>12.121797790354298</v>
      </c>
      <c r="Q184" s="16">
        <f t="shared" si="122"/>
        <v>13.562659244642992</v>
      </c>
    </row>
    <row r="185" spans="1:17" ht="11.45" customHeight="1" x14ac:dyDescent="0.25">
      <c r="A185" s="15" t="str">
        <f>$A$27</f>
        <v>Inland waterways</v>
      </c>
      <c r="B185" s="14">
        <f t="shared" ref="B185:Q185" si="123">IF(B53=0,"",B53/B27*1000)</f>
        <v>4.1729410447828297</v>
      </c>
      <c r="C185" s="14">
        <f t="shared" si="123"/>
        <v>4.139081115253199</v>
      </c>
      <c r="D185" s="14">
        <f t="shared" si="123"/>
        <v>3.6410567346437905</v>
      </c>
      <c r="E185" s="14">
        <f t="shared" si="123"/>
        <v>4.190858219163716</v>
      </c>
      <c r="F185" s="14">
        <f t="shared" si="123"/>
        <v>4.3248351639875446</v>
      </c>
      <c r="G185" s="14">
        <f t="shared" si="123"/>
        <v>4.9709059727554301</v>
      </c>
      <c r="H185" s="14">
        <f t="shared" si="123"/>
        <v>4.2479971039463384</v>
      </c>
      <c r="I185" s="14">
        <f t="shared" si="123"/>
        <v>4.4550805228359813</v>
      </c>
      <c r="J185" s="14">
        <f t="shared" si="123"/>
        <v>4.61146641325925</v>
      </c>
      <c r="K185" s="14">
        <f t="shared" si="123"/>
        <v>5.0746945271672299</v>
      </c>
      <c r="L185" s="14">
        <f t="shared" si="123"/>
        <v>4.4114895855123715</v>
      </c>
      <c r="M185" s="14">
        <f t="shared" si="123"/>
        <v>5.5156124590243349</v>
      </c>
      <c r="N185" s="14">
        <f t="shared" si="123"/>
        <v>4.8981037011085702</v>
      </c>
      <c r="O185" s="14">
        <f t="shared" si="123"/>
        <v>4.7708850120759481</v>
      </c>
      <c r="P185" s="14">
        <f t="shared" si="123"/>
        <v>5.0881270947120596</v>
      </c>
      <c r="Q185" s="14">
        <f t="shared" si="123"/>
        <v>5.6954723463825765</v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116.7545413753618</v>
      </c>
      <c r="C188" s="24">
        <f t="shared" si="124"/>
        <v>113.53849225578739</v>
      </c>
      <c r="D188" s="24">
        <f t="shared" si="124"/>
        <v>112.83421964052656</v>
      </c>
      <c r="E188" s="24">
        <f t="shared" si="124"/>
        <v>108.66243023994399</v>
      </c>
      <c r="F188" s="24">
        <f t="shared" si="124"/>
        <v>108.1834737914326</v>
      </c>
      <c r="G188" s="24">
        <f t="shared" si="124"/>
        <v>104.4119339986115</v>
      </c>
      <c r="H188" s="24">
        <f t="shared" si="124"/>
        <v>102.15516748543648</v>
      </c>
      <c r="I188" s="24">
        <f t="shared" si="124"/>
        <v>98.65358128459998</v>
      </c>
      <c r="J188" s="24">
        <f t="shared" si="124"/>
        <v>98.249571035729446</v>
      </c>
      <c r="K188" s="24">
        <f t="shared" si="124"/>
        <v>97.307981843887148</v>
      </c>
      <c r="L188" s="24">
        <f t="shared" si="124"/>
        <v>93.690498299974948</v>
      </c>
      <c r="M188" s="24">
        <f t="shared" si="124"/>
        <v>93.630912664768928</v>
      </c>
      <c r="N188" s="24">
        <f t="shared" si="124"/>
        <v>91.602664075591576</v>
      </c>
      <c r="O188" s="24">
        <f t="shared" si="124"/>
        <v>92.919082340469046</v>
      </c>
      <c r="P188" s="24">
        <f t="shared" si="124"/>
        <v>94.878948200847816</v>
      </c>
      <c r="Q188" s="24">
        <f t="shared" si="124"/>
        <v>91.621776229750836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126.4958938007982</v>
      </c>
      <c r="C189" s="22">
        <f t="shared" si="125"/>
        <v>123.16445903258006</v>
      </c>
      <c r="D189" s="22">
        <f t="shared" si="125"/>
        <v>121.26720680493051</v>
      </c>
      <c r="E189" s="22">
        <f t="shared" si="125"/>
        <v>116.25973916247048</v>
      </c>
      <c r="F189" s="22">
        <f t="shared" si="125"/>
        <v>116.6291949013231</v>
      </c>
      <c r="G189" s="22">
        <f t="shared" si="125"/>
        <v>112.38164225852107</v>
      </c>
      <c r="H189" s="22">
        <f t="shared" si="125"/>
        <v>109.33164822387738</v>
      </c>
      <c r="I189" s="22">
        <f t="shared" si="125"/>
        <v>105.54017392216295</v>
      </c>
      <c r="J189" s="22">
        <f t="shared" si="125"/>
        <v>105.2111518269315</v>
      </c>
      <c r="K189" s="22">
        <f t="shared" si="125"/>
        <v>103.90880866692106</v>
      </c>
      <c r="L189" s="22">
        <f t="shared" si="125"/>
        <v>101.40362749060057</v>
      </c>
      <c r="M189" s="22">
        <f t="shared" si="125"/>
        <v>102.5390330769763</v>
      </c>
      <c r="N189" s="22">
        <f t="shared" si="125"/>
        <v>99.266315876441155</v>
      </c>
      <c r="O189" s="22">
        <f t="shared" si="125"/>
        <v>101.1316615401384</v>
      </c>
      <c r="P189" s="22">
        <f t="shared" si="125"/>
        <v>104.58387987864349</v>
      </c>
      <c r="Q189" s="22">
        <f t="shared" si="125"/>
        <v>100.85019330424096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113.43250604807515</v>
      </c>
      <c r="C190" s="20">
        <f t="shared" si="126"/>
        <v>112.46374213851222</v>
      </c>
      <c r="D190" s="20">
        <f t="shared" si="126"/>
        <v>111.92036803721628</v>
      </c>
      <c r="E190" s="20">
        <f t="shared" si="126"/>
        <v>110.39102275019893</v>
      </c>
      <c r="F190" s="20">
        <f t="shared" si="126"/>
        <v>108.7008824198101</v>
      </c>
      <c r="G190" s="20">
        <f t="shared" si="126"/>
        <v>106.2349933375922</v>
      </c>
      <c r="H190" s="20">
        <f t="shared" si="126"/>
        <v>104.25751486279297</v>
      </c>
      <c r="I190" s="20">
        <f t="shared" si="126"/>
        <v>102.19062731250175</v>
      </c>
      <c r="J190" s="20">
        <f t="shared" si="126"/>
        <v>100.48729648463029</v>
      </c>
      <c r="K190" s="20">
        <f t="shared" si="126"/>
        <v>100.03414023264627</v>
      </c>
      <c r="L190" s="20">
        <f t="shared" si="126"/>
        <v>98.92659167840614</v>
      </c>
      <c r="M190" s="20">
        <f t="shared" si="126"/>
        <v>96.85113576329681</v>
      </c>
      <c r="N190" s="20">
        <f t="shared" si="126"/>
        <v>96.055659207204314</v>
      </c>
      <c r="O190" s="20">
        <f t="shared" si="126"/>
        <v>95.87895437873496</v>
      </c>
      <c r="P190" s="20">
        <f t="shared" si="126"/>
        <v>96.050023095554991</v>
      </c>
      <c r="Q190" s="20">
        <f t="shared" si="126"/>
        <v>95.2753266782628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129.24957889965046</v>
      </c>
      <c r="C191" s="20">
        <f t="shared" si="127"/>
        <v>125.6899066558548</v>
      </c>
      <c r="D191" s="20">
        <f t="shared" si="127"/>
        <v>123.66786495438852</v>
      </c>
      <c r="E191" s="20">
        <f t="shared" si="127"/>
        <v>118.34016329890095</v>
      </c>
      <c r="F191" s="20">
        <f t="shared" si="127"/>
        <v>118.80953730838242</v>
      </c>
      <c r="G191" s="20">
        <f t="shared" si="127"/>
        <v>114.51440585302414</v>
      </c>
      <c r="H191" s="20">
        <f t="shared" si="127"/>
        <v>111.29906731901222</v>
      </c>
      <c r="I191" s="20">
        <f t="shared" si="127"/>
        <v>107.65307743764076</v>
      </c>
      <c r="J191" s="20">
        <f t="shared" si="127"/>
        <v>107.15198676356144</v>
      </c>
      <c r="K191" s="20">
        <f t="shared" si="127"/>
        <v>105.65823195620628</v>
      </c>
      <c r="L191" s="20">
        <f t="shared" si="127"/>
        <v>102.99946049044992</v>
      </c>
      <c r="M191" s="20">
        <f t="shared" si="127"/>
        <v>104.25339885268598</v>
      </c>
      <c r="N191" s="20">
        <f t="shared" si="127"/>
        <v>100.7371061258216</v>
      </c>
      <c r="O191" s="20">
        <f t="shared" si="127"/>
        <v>102.77451638216669</v>
      </c>
      <c r="P191" s="20">
        <f t="shared" si="127"/>
        <v>106.51897399291569</v>
      </c>
      <c r="Q191" s="20">
        <f t="shared" si="127"/>
        <v>102.50250667636192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95.540258425522424</v>
      </c>
      <c r="C192" s="20">
        <f t="shared" si="128"/>
        <v>93.675783075645469</v>
      </c>
      <c r="D192" s="20">
        <f t="shared" si="128"/>
        <v>92.290184890790201</v>
      </c>
      <c r="E192" s="20">
        <f t="shared" si="128"/>
        <v>90.893826964822026</v>
      </c>
      <c r="F192" s="20">
        <f t="shared" si="128"/>
        <v>90.202043224245216</v>
      </c>
      <c r="G192" s="20">
        <f t="shared" si="128"/>
        <v>86.33591958095748</v>
      </c>
      <c r="H192" s="20">
        <f t="shared" si="128"/>
        <v>84.702159345274168</v>
      </c>
      <c r="I192" s="20">
        <f t="shared" si="128"/>
        <v>78.134648417070892</v>
      </c>
      <c r="J192" s="20">
        <f t="shared" si="128"/>
        <v>79.512798156136355</v>
      </c>
      <c r="K192" s="20">
        <f t="shared" si="128"/>
        <v>79.847908951655072</v>
      </c>
      <c r="L192" s="20">
        <f t="shared" si="128"/>
        <v>78.973970370981206</v>
      </c>
      <c r="M192" s="20">
        <f t="shared" si="128"/>
        <v>78.759168813203232</v>
      </c>
      <c r="N192" s="20">
        <f t="shared" si="128"/>
        <v>77.768214918700323</v>
      </c>
      <c r="O192" s="20">
        <f t="shared" si="128"/>
        <v>77.771096159852547</v>
      </c>
      <c r="P192" s="20">
        <f t="shared" si="128"/>
        <v>77.982951026083811</v>
      </c>
      <c r="Q192" s="20">
        <f t="shared" si="128"/>
        <v>78.45679670637891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17.460278388623482</v>
      </c>
      <c r="C193" s="21">
        <f t="shared" si="129"/>
        <v>17.526010881115354</v>
      </c>
      <c r="D193" s="21">
        <f t="shared" si="129"/>
        <v>17.661825811811546</v>
      </c>
      <c r="E193" s="21">
        <f t="shared" si="129"/>
        <v>16.21470198873774</v>
      </c>
      <c r="F193" s="21">
        <f t="shared" si="129"/>
        <v>14.740318873351592</v>
      </c>
      <c r="G193" s="21">
        <f t="shared" si="129"/>
        <v>12.591363790603497</v>
      </c>
      <c r="H193" s="21">
        <f t="shared" si="129"/>
        <v>11.122494218902053</v>
      </c>
      <c r="I193" s="21">
        <f t="shared" si="129"/>
        <v>10.540049636909337</v>
      </c>
      <c r="J193" s="21">
        <f t="shared" si="129"/>
        <v>9.8323488669871359</v>
      </c>
      <c r="K193" s="21">
        <f t="shared" si="129"/>
        <v>8.8909740425671764</v>
      </c>
      <c r="L193" s="21">
        <f t="shared" si="129"/>
        <v>8.4440260984468871</v>
      </c>
      <c r="M193" s="21">
        <f t="shared" si="129"/>
        <v>8.6602217055409376</v>
      </c>
      <c r="N193" s="21">
        <f t="shared" si="129"/>
        <v>7.9173302404681234</v>
      </c>
      <c r="O193" s="21">
        <f t="shared" si="129"/>
        <v>7.5680186610544986</v>
      </c>
      <c r="P193" s="21">
        <f t="shared" si="129"/>
        <v>7.4561446551698989</v>
      </c>
      <c r="Q193" s="21">
        <f t="shared" si="129"/>
        <v>7.0158446697844985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25.561490851992847</v>
      </c>
      <c r="C195" s="20">
        <f t="shared" si="131"/>
        <v>26.31680121251031</v>
      </c>
      <c r="D195" s="20">
        <f t="shared" si="131"/>
        <v>27.196172965099422</v>
      </c>
      <c r="E195" s="20">
        <f t="shared" si="131"/>
        <v>25.915030894140749</v>
      </c>
      <c r="F195" s="20">
        <f t="shared" si="131"/>
        <v>24.307033632981426</v>
      </c>
      <c r="G195" s="20">
        <f t="shared" si="131"/>
        <v>20.769549884995509</v>
      </c>
      <c r="H195" s="20">
        <f t="shared" si="131"/>
        <v>18.335780236958588</v>
      </c>
      <c r="I195" s="20">
        <f t="shared" si="131"/>
        <v>17.513976653259139</v>
      </c>
      <c r="J195" s="20">
        <f t="shared" si="131"/>
        <v>16.36291046029999</v>
      </c>
      <c r="K195" s="20">
        <f t="shared" si="131"/>
        <v>14.708319010663036</v>
      </c>
      <c r="L195" s="20">
        <f t="shared" si="131"/>
        <v>14.109912210401765</v>
      </c>
      <c r="M195" s="20">
        <f t="shared" si="131"/>
        <v>14.224728240735304</v>
      </c>
      <c r="N195" s="20">
        <f t="shared" si="131"/>
        <v>13.029683968241745</v>
      </c>
      <c r="O195" s="20">
        <f t="shared" si="131"/>
        <v>12.486520228285132</v>
      </c>
      <c r="P195" s="20">
        <f t="shared" si="131"/>
        <v>12.032736535021858</v>
      </c>
      <c r="Q195" s="20">
        <f t="shared" si="131"/>
        <v>11.501113699754269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117.05774552448624</v>
      </c>
      <c r="C197" s="21">
        <f t="shared" si="133"/>
        <v>111.81615682722747</v>
      </c>
      <c r="D197" s="21">
        <f t="shared" si="133"/>
        <v>113.972141697862</v>
      </c>
      <c r="E197" s="21">
        <f t="shared" si="133"/>
        <v>113.4867320429895</v>
      </c>
      <c r="F197" s="21">
        <f t="shared" si="133"/>
        <v>109.19094993505063</v>
      </c>
      <c r="G197" s="21">
        <f t="shared" si="133"/>
        <v>109.25440588621616</v>
      </c>
      <c r="H197" s="21">
        <f t="shared" si="133"/>
        <v>110.75324171936292</v>
      </c>
      <c r="I197" s="21">
        <f t="shared" si="133"/>
        <v>106.82215880554851</v>
      </c>
      <c r="J197" s="21">
        <f t="shared" si="133"/>
        <v>107.46569220464512</v>
      </c>
      <c r="K197" s="21">
        <f t="shared" si="133"/>
        <v>108.19586780911585</v>
      </c>
      <c r="L197" s="21">
        <f t="shared" si="133"/>
        <v>98.530720213869628</v>
      </c>
      <c r="M197" s="21">
        <f t="shared" si="133"/>
        <v>93.797385749434838</v>
      </c>
      <c r="N197" s="21">
        <f t="shared" si="133"/>
        <v>97.416632354548682</v>
      </c>
      <c r="O197" s="21">
        <f t="shared" si="133"/>
        <v>97.237730032771026</v>
      </c>
      <c r="P197" s="21">
        <f t="shared" si="133"/>
        <v>93.952832958564571</v>
      </c>
      <c r="Q197" s="21">
        <f t="shared" si="133"/>
        <v>91.060865119432464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285.2146044958219</v>
      </c>
      <c r="C198" s="20">
        <f t="shared" si="134"/>
        <v>269.82741403125459</v>
      </c>
      <c r="D198" s="20">
        <f t="shared" si="134"/>
        <v>257.26031838897819</v>
      </c>
      <c r="E198" s="20">
        <f t="shared" si="134"/>
        <v>254.73310891122702</v>
      </c>
      <c r="F198" s="20">
        <f t="shared" si="134"/>
        <v>249.46579117249863</v>
      </c>
      <c r="G198" s="20">
        <f t="shared" si="134"/>
        <v>253.6085284584189</v>
      </c>
      <c r="H198" s="20">
        <f t="shared" si="134"/>
        <v>255.79154322706205</v>
      </c>
      <c r="I198" s="20">
        <f t="shared" si="134"/>
        <v>243.46341184227546</v>
      </c>
      <c r="J198" s="20">
        <f t="shared" si="134"/>
        <v>239.71762084289989</v>
      </c>
      <c r="K198" s="20">
        <f t="shared" si="134"/>
        <v>240.85639753071152</v>
      </c>
      <c r="L198" s="20">
        <f t="shared" si="134"/>
        <v>219.78463525925656</v>
      </c>
      <c r="M198" s="20">
        <f t="shared" si="134"/>
        <v>203.59760848313007</v>
      </c>
      <c r="N198" s="20">
        <f t="shared" si="134"/>
        <v>211.32525583235775</v>
      </c>
      <c r="O198" s="20">
        <f t="shared" si="134"/>
        <v>206.57434176515284</v>
      </c>
      <c r="P198" s="20">
        <f t="shared" si="134"/>
        <v>220.06329696755304</v>
      </c>
      <c r="Q198" s="20">
        <f t="shared" si="134"/>
        <v>217.84943665693581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153.15054778871294</v>
      </c>
      <c r="C199" s="20">
        <f t="shared" si="135"/>
        <v>161.20294360812971</v>
      </c>
      <c r="D199" s="20">
        <f t="shared" si="135"/>
        <v>166.76863528791071</v>
      </c>
      <c r="E199" s="20">
        <f t="shared" si="135"/>
        <v>163.45547255734567</v>
      </c>
      <c r="F199" s="20">
        <f t="shared" si="135"/>
        <v>158.46427058685313</v>
      </c>
      <c r="G199" s="20">
        <f t="shared" si="135"/>
        <v>154.78021974591277</v>
      </c>
      <c r="H199" s="20">
        <f t="shared" si="135"/>
        <v>148.44931057086927</v>
      </c>
      <c r="I199" s="20">
        <f t="shared" si="135"/>
        <v>155.38155903601194</v>
      </c>
      <c r="J199" s="20">
        <f t="shared" si="135"/>
        <v>154.76705384346695</v>
      </c>
      <c r="K199" s="20">
        <f t="shared" si="135"/>
        <v>155.8824307370846</v>
      </c>
      <c r="L199" s="20">
        <f t="shared" si="135"/>
        <v>154.97595156469234</v>
      </c>
      <c r="M199" s="20">
        <f t="shared" si="135"/>
        <v>150.63557325567712</v>
      </c>
      <c r="N199" s="20">
        <f t="shared" si="135"/>
        <v>157.25616017332803</v>
      </c>
      <c r="O199" s="20">
        <f t="shared" si="135"/>
        <v>153.97933836640226</v>
      </c>
      <c r="P199" s="20">
        <f t="shared" si="135"/>
        <v>145.17946041952104</v>
      </c>
      <c r="Q199" s="20">
        <f t="shared" si="135"/>
        <v>139.06755888321987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89.915090628903656</v>
      </c>
      <c r="C200" s="20">
        <f t="shared" si="136"/>
        <v>80.788863835016343</v>
      </c>
      <c r="D200" s="20">
        <f t="shared" si="136"/>
        <v>83.962474204653631</v>
      </c>
      <c r="E200" s="20">
        <f t="shared" si="136"/>
        <v>83.862181253869295</v>
      </c>
      <c r="F200" s="20">
        <f t="shared" si="136"/>
        <v>82.283049455921955</v>
      </c>
      <c r="G200" s="20">
        <f t="shared" si="136"/>
        <v>83.170400341844655</v>
      </c>
      <c r="H200" s="20">
        <f t="shared" si="136"/>
        <v>85.574017274310705</v>
      </c>
      <c r="I200" s="20">
        <f t="shared" si="136"/>
        <v>82.246233605594568</v>
      </c>
      <c r="J200" s="20">
        <f t="shared" si="136"/>
        <v>84.208399767779866</v>
      </c>
      <c r="K200" s="20">
        <f t="shared" si="136"/>
        <v>85.491862578349185</v>
      </c>
      <c r="L200" s="20">
        <f t="shared" si="136"/>
        <v>74.935101066790708</v>
      </c>
      <c r="M200" s="20">
        <f t="shared" si="136"/>
        <v>69.254706851681732</v>
      </c>
      <c r="N200" s="20">
        <f t="shared" si="136"/>
        <v>72.776403501749428</v>
      </c>
      <c r="O200" s="20">
        <f t="shared" si="136"/>
        <v>73.760369504417454</v>
      </c>
      <c r="P200" s="20">
        <f t="shared" si="136"/>
        <v>70.654134932208919</v>
      </c>
      <c r="Q200" s="20">
        <f t="shared" si="136"/>
        <v>68.76834053993305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118.15679946994489</v>
      </c>
      <c r="C201" s="24">
        <f t="shared" si="137"/>
        <v>109.73743596746488</v>
      </c>
      <c r="D201" s="24">
        <f t="shared" si="137"/>
        <v>106.14147972530773</v>
      </c>
      <c r="E201" s="24">
        <f t="shared" si="137"/>
        <v>101.29352927157228</v>
      </c>
      <c r="F201" s="24">
        <f t="shared" si="137"/>
        <v>91.825683223399651</v>
      </c>
      <c r="G201" s="24">
        <f t="shared" si="137"/>
        <v>85.218198173342117</v>
      </c>
      <c r="H201" s="24">
        <f t="shared" si="137"/>
        <v>81.116574074011439</v>
      </c>
      <c r="I201" s="24">
        <f t="shared" si="137"/>
        <v>75.407852272254317</v>
      </c>
      <c r="J201" s="24">
        <f t="shared" si="137"/>
        <v>75.922083089928378</v>
      </c>
      <c r="K201" s="24">
        <f t="shared" si="137"/>
        <v>82.86202552603676</v>
      </c>
      <c r="L201" s="24">
        <f t="shared" si="137"/>
        <v>83.330526598709994</v>
      </c>
      <c r="M201" s="24">
        <f t="shared" si="137"/>
        <v>82.082260407284906</v>
      </c>
      <c r="N201" s="24">
        <f t="shared" si="137"/>
        <v>86.707548483751594</v>
      </c>
      <c r="O201" s="24">
        <f t="shared" si="137"/>
        <v>87.469085798384839</v>
      </c>
      <c r="P201" s="24">
        <f t="shared" si="137"/>
        <v>83.129443959777689</v>
      </c>
      <c r="Q201" s="24">
        <f t="shared" si="137"/>
        <v>86.053498445011627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164.36297585760306</v>
      </c>
      <c r="C202" s="22">
        <f t="shared" si="138"/>
        <v>149.71049945008522</v>
      </c>
      <c r="D202" s="22">
        <f t="shared" si="138"/>
        <v>144.39272466568588</v>
      </c>
      <c r="E202" s="22">
        <f t="shared" si="138"/>
        <v>136.40264481430998</v>
      </c>
      <c r="F202" s="22">
        <f t="shared" si="138"/>
        <v>123.46857507137979</v>
      </c>
      <c r="G202" s="22">
        <f t="shared" si="138"/>
        <v>113.50385928887432</v>
      </c>
      <c r="H202" s="22">
        <f t="shared" si="138"/>
        <v>108.2446148434685</v>
      </c>
      <c r="I202" s="22">
        <f t="shared" si="138"/>
        <v>100.00161813729638</v>
      </c>
      <c r="J202" s="22">
        <f t="shared" si="138"/>
        <v>100.02796594215278</v>
      </c>
      <c r="K202" s="22">
        <f t="shared" si="138"/>
        <v>106.90667110891393</v>
      </c>
      <c r="L202" s="22">
        <f t="shared" si="138"/>
        <v>109.18643352217386</v>
      </c>
      <c r="M202" s="22">
        <f t="shared" si="138"/>
        <v>106.29645495745837</v>
      </c>
      <c r="N202" s="22">
        <f t="shared" si="138"/>
        <v>113.18726435093845</v>
      </c>
      <c r="O202" s="22">
        <f t="shared" si="138"/>
        <v>114.27953265801158</v>
      </c>
      <c r="P202" s="22">
        <f t="shared" si="138"/>
        <v>107.87625065099571</v>
      </c>
      <c r="Q202" s="22">
        <f t="shared" si="138"/>
        <v>111.60220191948228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650.59925877417095</v>
      </c>
      <c r="C203" s="20">
        <f t="shared" si="139"/>
        <v>634.56505402889684</v>
      </c>
      <c r="D203" s="20">
        <f t="shared" si="139"/>
        <v>629.87614999224547</v>
      </c>
      <c r="E203" s="20">
        <f t="shared" si="139"/>
        <v>620.89874661082229</v>
      </c>
      <c r="F203" s="20">
        <f t="shared" si="139"/>
        <v>614.4707780900892</v>
      </c>
      <c r="G203" s="20">
        <f t="shared" si="139"/>
        <v>599.28313032429355</v>
      </c>
      <c r="H203" s="20">
        <f t="shared" si="139"/>
        <v>572.6783442046717</v>
      </c>
      <c r="I203" s="20">
        <f t="shared" si="139"/>
        <v>561.48876774756491</v>
      </c>
      <c r="J203" s="20">
        <f t="shared" si="139"/>
        <v>571.61523945340718</v>
      </c>
      <c r="K203" s="20">
        <f t="shared" si="139"/>
        <v>573.71692854718606</v>
      </c>
      <c r="L203" s="20">
        <f t="shared" si="139"/>
        <v>567.01010272635142</v>
      </c>
      <c r="M203" s="20">
        <f t="shared" si="139"/>
        <v>561.75588850022507</v>
      </c>
      <c r="N203" s="20">
        <f t="shared" si="139"/>
        <v>552.06636739338398</v>
      </c>
      <c r="O203" s="20">
        <f t="shared" si="139"/>
        <v>555.24994816428273</v>
      </c>
      <c r="P203" s="20">
        <f t="shared" si="139"/>
        <v>552.40225217488262</v>
      </c>
      <c r="Q203" s="20">
        <f t="shared" si="139"/>
        <v>549.59198675990638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148.83726334115514</v>
      </c>
      <c r="C204" s="20">
        <f t="shared" si="140"/>
        <v>133.83982015893409</v>
      </c>
      <c r="D204" s="20">
        <f t="shared" si="140"/>
        <v>127.88963577657158</v>
      </c>
      <c r="E204" s="20">
        <f t="shared" si="140"/>
        <v>120.02264868895772</v>
      </c>
      <c r="F204" s="20">
        <f t="shared" si="140"/>
        <v>107.53166098742894</v>
      </c>
      <c r="G204" s="20">
        <f t="shared" si="140"/>
        <v>97.785420215026235</v>
      </c>
      <c r="H204" s="20">
        <f t="shared" si="140"/>
        <v>93.668037008158876</v>
      </c>
      <c r="I204" s="20">
        <f t="shared" si="140"/>
        <v>85.884014922368621</v>
      </c>
      <c r="J204" s="20">
        <f t="shared" si="140"/>
        <v>85.953798561879424</v>
      </c>
      <c r="K204" s="20">
        <f t="shared" si="140"/>
        <v>91.805123149038138</v>
      </c>
      <c r="L204" s="20">
        <f t="shared" si="140"/>
        <v>95.231406543978792</v>
      </c>
      <c r="M204" s="20">
        <f t="shared" si="140"/>
        <v>92.434814063574606</v>
      </c>
      <c r="N204" s="20">
        <f t="shared" si="140"/>
        <v>99.631482318462531</v>
      </c>
      <c r="O204" s="20">
        <f t="shared" si="140"/>
        <v>100.6517632113904</v>
      </c>
      <c r="P204" s="20">
        <f t="shared" si="140"/>
        <v>94.088347697419636</v>
      </c>
      <c r="Q204" s="20">
        <f t="shared" si="140"/>
        <v>97.958794524585315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3.0640559815437061</v>
      </c>
      <c r="C205" s="21">
        <f t="shared" si="141"/>
        <v>3.0348393330492369</v>
      </c>
      <c r="D205" s="21">
        <f t="shared" si="141"/>
        <v>2.5542210692786251</v>
      </c>
      <c r="E205" s="21">
        <f t="shared" si="141"/>
        <v>2.383389763559236</v>
      </c>
      <c r="F205" s="21">
        <f t="shared" si="141"/>
        <v>2.2904402218100133</v>
      </c>
      <c r="G205" s="21">
        <f t="shared" si="141"/>
        <v>2.039710996255693</v>
      </c>
      <c r="H205" s="21">
        <f t="shared" si="141"/>
        <v>2.0197231367541413</v>
      </c>
      <c r="I205" s="21">
        <f t="shared" si="141"/>
        <v>1.9938321942287889</v>
      </c>
      <c r="J205" s="21">
        <f t="shared" si="141"/>
        <v>2.0369409397346989</v>
      </c>
      <c r="K205" s="21">
        <f t="shared" si="141"/>
        <v>1.9488449590272281</v>
      </c>
      <c r="L205" s="21">
        <f t="shared" si="141"/>
        <v>2.1826653740336477</v>
      </c>
      <c r="M205" s="21">
        <f t="shared" si="141"/>
        <v>1.6019466196316707</v>
      </c>
      <c r="N205" s="21">
        <f t="shared" si="141"/>
        <v>1.9489677357390427</v>
      </c>
      <c r="O205" s="21">
        <f t="shared" si="141"/>
        <v>1.9159692466509561</v>
      </c>
      <c r="P205" s="21">
        <f t="shared" si="141"/>
        <v>1.9772932099975122</v>
      </c>
      <c r="Q205" s="21">
        <f t="shared" si="141"/>
        <v>1.9806627000818477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309.66770743283621</v>
      </c>
      <c r="C206" s="21">
        <f t="shared" si="142"/>
        <v>324.11187330800146</v>
      </c>
      <c r="D206" s="21">
        <f t="shared" si="142"/>
        <v>321.16777230620124</v>
      </c>
      <c r="E206" s="21">
        <f t="shared" si="142"/>
        <v>314.25331307988</v>
      </c>
      <c r="F206" s="21">
        <f t="shared" si="142"/>
        <v>302.5252825141016</v>
      </c>
      <c r="G206" s="21">
        <f t="shared" si="142"/>
        <v>295.69687734422439</v>
      </c>
      <c r="H206" s="21">
        <f t="shared" si="142"/>
        <v>293.70539550984438</v>
      </c>
      <c r="I206" s="21">
        <f t="shared" si="142"/>
        <v>292.37081095064741</v>
      </c>
      <c r="J206" s="21">
        <f t="shared" si="142"/>
        <v>298.42700504984901</v>
      </c>
      <c r="K206" s="21">
        <f t="shared" si="142"/>
        <v>301.97946342232024</v>
      </c>
      <c r="L206" s="21">
        <f t="shared" si="142"/>
        <v>284.684603796197</v>
      </c>
      <c r="M206" s="21">
        <f t="shared" si="142"/>
        <v>279.09293631788148</v>
      </c>
      <c r="N206" s="21">
        <f t="shared" si="142"/>
        <v>298.83634814665055</v>
      </c>
      <c r="O206" s="21">
        <f t="shared" si="142"/>
        <v>312.37702344607487</v>
      </c>
      <c r="P206" s="21">
        <f t="shared" si="142"/>
        <v>282.7288550254587</v>
      </c>
      <c r="Q206" s="21">
        <f t="shared" si="142"/>
        <v>285.29131651545839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1250.9382907794422</v>
      </c>
      <c r="C207" s="20">
        <f t="shared" si="143"/>
        <v>1269.4410631277353</v>
      </c>
      <c r="D207" s="20">
        <f t="shared" si="143"/>
        <v>1267.9324899527351</v>
      </c>
      <c r="E207" s="20">
        <f t="shared" si="143"/>
        <v>1260.6770275740398</v>
      </c>
      <c r="F207" s="20">
        <f t="shared" si="143"/>
        <v>1232.6540722815139</v>
      </c>
      <c r="G207" s="20">
        <f t="shared" si="143"/>
        <v>1211.1688375881506</v>
      </c>
      <c r="H207" s="20">
        <f t="shared" si="143"/>
        <v>1220.8879341158622</v>
      </c>
      <c r="I207" s="20">
        <f t="shared" si="143"/>
        <v>1257.8995598754334</v>
      </c>
      <c r="J207" s="20">
        <f t="shared" si="143"/>
        <v>1264.2783566352693</v>
      </c>
      <c r="K207" s="20">
        <f t="shared" si="143"/>
        <v>1240.3061223761126</v>
      </c>
      <c r="L207" s="20">
        <f t="shared" si="143"/>
        <v>1116.2130923586299</v>
      </c>
      <c r="M207" s="20">
        <f t="shared" si="143"/>
        <v>1075.4640476435261</v>
      </c>
      <c r="N207" s="20">
        <f t="shared" si="143"/>
        <v>1124.8832938034889</v>
      </c>
      <c r="O207" s="20">
        <f t="shared" si="143"/>
        <v>1118.5438777765582</v>
      </c>
      <c r="P207" s="20">
        <f t="shared" si="143"/>
        <v>984.57399913356505</v>
      </c>
      <c r="Q207" s="20">
        <f t="shared" si="143"/>
        <v>974.57019367267594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251.58371884341713</v>
      </c>
      <c r="C208" s="20">
        <f t="shared" si="144"/>
        <v>265.32173488442686</v>
      </c>
      <c r="D208" s="20">
        <f t="shared" si="144"/>
        <v>266.81045326483644</v>
      </c>
      <c r="E208" s="20">
        <f t="shared" si="144"/>
        <v>264.8203693125368</v>
      </c>
      <c r="F208" s="20">
        <f t="shared" si="144"/>
        <v>257.12903421880583</v>
      </c>
      <c r="G208" s="20">
        <f t="shared" si="144"/>
        <v>253.43607319701405</v>
      </c>
      <c r="H208" s="20">
        <f t="shared" si="144"/>
        <v>251.54545727004907</v>
      </c>
      <c r="I208" s="20">
        <f t="shared" si="144"/>
        <v>251.00388507989223</v>
      </c>
      <c r="J208" s="20">
        <f t="shared" si="144"/>
        <v>250.91153040598718</v>
      </c>
      <c r="K208" s="20">
        <f t="shared" si="144"/>
        <v>254.2941392878607</v>
      </c>
      <c r="L208" s="20">
        <f t="shared" si="144"/>
        <v>243.92336440246572</v>
      </c>
      <c r="M208" s="20">
        <f t="shared" si="144"/>
        <v>242.69489648882112</v>
      </c>
      <c r="N208" s="20">
        <f t="shared" si="144"/>
        <v>259.7243052078594</v>
      </c>
      <c r="O208" s="20">
        <f t="shared" si="144"/>
        <v>273.68319797874176</v>
      </c>
      <c r="P208" s="20">
        <f t="shared" si="144"/>
        <v>248.47182278730924</v>
      </c>
      <c r="Q208" s="20">
        <f t="shared" si="144"/>
        <v>250.36827705842245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13.092985563607332</v>
      </c>
      <c r="C209" s="18">
        <f t="shared" si="145"/>
        <v>12.960596920873051</v>
      </c>
      <c r="D209" s="18">
        <f t="shared" si="145"/>
        <v>11.409850476124012</v>
      </c>
      <c r="E209" s="18">
        <f t="shared" si="145"/>
        <v>13.127805650099527</v>
      </c>
      <c r="F209" s="18">
        <f t="shared" si="145"/>
        <v>13.537247039654089</v>
      </c>
      <c r="G209" s="18">
        <f t="shared" si="145"/>
        <v>15.533081327366119</v>
      </c>
      <c r="H209" s="18">
        <f t="shared" si="145"/>
        <v>13.283803925844508</v>
      </c>
      <c r="I209" s="18">
        <f t="shared" si="145"/>
        <v>13.951903054386689</v>
      </c>
      <c r="J209" s="18">
        <f t="shared" si="145"/>
        <v>14.438363468646973</v>
      </c>
      <c r="K209" s="18">
        <f t="shared" si="145"/>
        <v>15.85288305807557</v>
      </c>
      <c r="L209" s="18">
        <f t="shared" si="145"/>
        <v>13.770417708552044</v>
      </c>
      <c r="M209" s="18">
        <f t="shared" si="145"/>
        <v>17.238343268082598</v>
      </c>
      <c r="N209" s="18">
        <f t="shared" si="145"/>
        <v>15.302567313871268</v>
      </c>
      <c r="O209" s="18">
        <f t="shared" si="145"/>
        <v>14.901866824685927</v>
      </c>
      <c r="P209" s="18">
        <f t="shared" si="145"/>
        <v>15.896571788909991</v>
      </c>
      <c r="Q209" s="18">
        <f t="shared" si="145"/>
        <v>17.799348997933251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31.036125150003201</v>
      </c>
      <c r="C210" s="16">
        <f t="shared" si="146"/>
        <v>30.770545937316282</v>
      </c>
      <c r="D210" s="16">
        <f t="shared" si="146"/>
        <v>27.056070941784373</v>
      </c>
      <c r="E210" s="16">
        <f t="shared" si="146"/>
        <v>31.127645374270909</v>
      </c>
      <c r="F210" s="16">
        <f t="shared" si="146"/>
        <v>32.108415904747964</v>
      </c>
      <c r="G210" s="16">
        <f t="shared" si="146"/>
        <v>36.888490787196318</v>
      </c>
      <c r="H210" s="16">
        <f t="shared" si="146"/>
        <v>31.509794425714382</v>
      </c>
      <c r="I210" s="16">
        <f t="shared" si="146"/>
        <v>33.031092226010465</v>
      </c>
      <c r="J210" s="16">
        <f t="shared" si="146"/>
        <v>34.175308618980125</v>
      </c>
      <c r="K210" s="16">
        <f t="shared" si="146"/>
        <v>37.591470857122147</v>
      </c>
      <c r="L210" s="16">
        <f t="shared" si="146"/>
        <v>32.664099588079637</v>
      </c>
      <c r="M210" s="16">
        <f t="shared" si="146"/>
        <v>40.821146243912317</v>
      </c>
      <c r="N210" s="16">
        <f t="shared" si="146"/>
        <v>36.234764730025482</v>
      </c>
      <c r="O210" s="16">
        <f t="shared" si="146"/>
        <v>35.27787671973752</v>
      </c>
      <c r="P210" s="16">
        <f t="shared" si="146"/>
        <v>37.606893354593637</v>
      </c>
      <c r="Q210" s="16">
        <f t="shared" si="146"/>
        <v>42.077049018574215</v>
      </c>
    </row>
    <row r="211" spans="1:17" ht="11.45" customHeight="1" x14ac:dyDescent="0.25">
      <c r="A211" s="15" t="str">
        <f>$A$27</f>
        <v>Inland waterways</v>
      </c>
      <c r="B211" s="14">
        <f t="shared" ref="B211:Q211" si="147">IF(B27=0,"",B79/B27*1000)</f>
        <v>12.946210748625894</v>
      </c>
      <c r="C211" s="14">
        <f t="shared" si="147"/>
        <v>12.841163066686491</v>
      </c>
      <c r="D211" s="14">
        <f t="shared" si="147"/>
        <v>11.296082865425506</v>
      </c>
      <c r="E211" s="14">
        <f t="shared" si="147"/>
        <v>13.001797327268035</v>
      </c>
      <c r="F211" s="14">
        <f t="shared" si="147"/>
        <v>13.417449919656043</v>
      </c>
      <c r="G211" s="14">
        <f t="shared" si="147"/>
        <v>15.421832142908736</v>
      </c>
      <c r="H211" s="14">
        <f t="shared" si="147"/>
        <v>13.179066077628676</v>
      </c>
      <c r="I211" s="14">
        <f t="shared" si="147"/>
        <v>13.82152556956018</v>
      </c>
      <c r="J211" s="14">
        <f t="shared" si="147"/>
        <v>14.306700096064064</v>
      </c>
      <c r="K211" s="14">
        <f t="shared" si="147"/>
        <v>15.743827705340729</v>
      </c>
      <c r="L211" s="14">
        <f t="shared" si="147"/>
        <v>13.686288226097787</v>
      </c>
      <c r="M211" s="14">
        <f t="shared" si="147"/>
        <v>17.111739786391329</v>
      </c>
      <c r="N211" s="14">
        <f t="shared" si="147"/>
        <v>15.195969006668809</v>
      </c>
      <c r="O211" s="14">
        <f t="shared" si="147"/>
        <v>14.801283354102649</v>
      </c>
      <c r="P211" s="14">
        <f t="shared" si="147"/>
        <v>15.785501155424077</v>
      </c>
      <c r="Q211" s="14">
        <f t="shared" si="147"/>
        <v>17.669740482297417</v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911986.89332330949</v>
      </c>
      <c r="C4" s="79">
        <f t="shared" si="0"/>
        <v>933235.08515751828</v>
      </c>
      <c r="D4" s="79">
        <f t="shared" si="0"/>
        <v>942874.90976279648</v>
      </c>
      <c r="E4" s="79">
        <f t="shared" si="0"/>
        <v>937547.99442402076</v>
      </c>
      <c r="F4" s="79">
        <f t="shared" si="0"/>
        <v>949325.69774640608</v>
      </c>
      <c r="G4" s="79">
        <f t="shared" si="0"/>
        <v>937087.83257184539</v>
      </c>
      <c r="H4" s="79">
        <f t="shared" si="0"/>
        <v>943001.96877931373</v>
      </c>
      <c r="I4" s="79">
        <f t="shared" si="0"/>
        <v>943540.85661490716</v>
      </c>
      <c r="J4" s="79">
        <f t="shared" si="0"/>
        <v>946964.00069604465</v>
      </c>
      <c r="K4" s="79">
        <f t="shared" si="0"/>
        <v>955406.34677967953</v>
      </c>
      <c r="L4" s="79">
        <f t="shared" si="0"/>
        <v>960915.08417815529</v>
      </c>
      <c r="M4" s="79">
        <f t="shared" si="0"/>
        <v>968677.35694927548</v>
      </c>
      <c r="N4" s="79">
        <f t="shared" si="0"/>
        <v>968557.83809444064</v>
      </c>
      <c r="O4" s="79">
        <f t="shared" si="0"/>
        <v>976992.71354119806</v>
      </c>
      <c r="P4" s="79">
        <f t="shared" si="0"/>
        <v>992514.27987462364</v>
      </c>
      <c r="Q4" s="79">
        <f t="shared" si="0"/>
        <v>1007038.4222117112</v>
      </c>
    </row>
    <row r="5" spans="1:17" ht="11.45" customHeight="1" x14ac:dyDescent="0.25">
      <c r="A5" s="23" t="s">
        <v>30</v>
      </c>
      <c r="B5" s="78">
        <v>11720.348481524956</v>
      </c>
      <c r="C5" s="78">
        <v>11905.646387568439</v>
      </c>
      <c r="D5" s="78">
        <v>12387.909762796491</v>
      </c>
      <c r="E5" s="78">
        <v>12311.994424020742</v>
      </c>
      <c r="F5" s="78">
        <v>12869.697746406135</v>
      </c>
      <c r="G5" s="78">
        <v>13150.832571845373</v>
      </c>
      <c r="H5" s="78">
        <v>13489.9687793137</v>
      </c>
      <c r="I5" s="78">
        <v>11622.856614907094</v>
      </c>
      <c r="J5" s="78">
        <v>12044.000696044543</v>
      </c>
      <c r="K5" s="78">
        <v>12209.346779679523</v>
      </c>
      <c r="L5" s="78">
        <v>12148.084178155397</v>
      </c>
      <c r="M5" s="78">
        <v>12877.3569492754</v>
      </c>
      <c r="N5" s="78">
        <v>12857.838094440594</v>
      </c>
      <c r="O5" s="78">
        <v>13392.713541198054</v>
      </c>
      <c r="P5" s="78">
        <v>13914.279874623515</v>
      </c>
      <c r="Q5" s="78">
        <v>13638.422211711228</v>
      </c>
    </row>
    <row r="6" spans="1:17" ht="11.45" customHeight="1" x14ac:dyDescent="0.25">
      <c r="A6" s="19" t="s">
        <v>29</v>
      </c>
      <c r="B6" s="76">
        <v>831266.54484178452</v>
      </c>
      <c r="C6" s="76">
        <v>852629.43876994983</v>
      </c>
      <c r="D6" s="76">
        <v>862987</v>
      </c>
      <c r="E6" s="76">
        <v>857736</v>
      </c>
      <c r="F6" s="76">
        <v>868650</v>
      </c>
      <c r="G6" s="76">
        <v>856875</v>
      </c>
      <c r="H6" s="76">
        <v>863328</v>
      </c>
      <c r="I6" s="76">
        <v>866531.00000000012</v>
      </c>
      <c r="J6" s="76">
        <v>871328.00000000012</v>
      </c>
      <c r="K6" s="76">
        <v>881100</v>
      </c>
      <c r="L6" s="76">
        <v>886999.99999999988</v>
      </c>
      <c r="M6" s="76">
        <v>894400.00000000012</v>
      </c>
      <c r="N6" s="76">
        <v>896300</v>
      </c>
      <c r="O6" s="76">
        <v>903100</v>
      </c>
      <c r="P6" s="76">
        <v>916400.00000000012</v>
      </c>
      <c r="Q6" s="76">
        <v>928300</v>
      </c>
    </row>
    <row r="7" spans="1:17" ht="11.45" customHeight="1" x14ac:dyDescent="0.25">
      <c r="A7" s="62" t="s">
        <v>59</v>
      </c>
      <c r="B7" s="77">
        <f t="shared" ref="B7" si="1">IF(B34=0,0,B34*B144)</f>
        <v>645451.74105362035</v>
      </c>
      <c r="C7" s="77">
        <f t="shared" ref="C7:Q7" si="2">IF(C34=0,0,C34*C144)</f>
        <v>635394.77518211096</v>
      </c>
      <c r="D7" s="77">
        <f t="shared" si="2"/>
        <v>622747.55686418735</v>
      </c>
      <c r="E7" s="77">
        <f t="shared" si="2"/>
        <v>589166.78673127852</v>
      </c>
      <c r="F7" s="77">
        <f t="shared" si="2"/>
        <v>560392.75787752785</v>
      </c>
      <c r="G7" s="77">
        <f t="shared" si="2"/>
        <v>530884.60672749695</v>
      </c>
      <c r="H7" s="77">
        <f t="shared" si="2"/>
        <v>511197.46692449367</v>
      </c>
      <c r="I7" s="77">
        <f t="shared" si="2"/>
        <v>495345.70190494211</v>
      </c>
      <c r="J7" s="77">
        <f t="shared" si="2"/>
        <v>492765.20742970676</v>
      </c>
      <c r="K7" s="77">
        <f t="shared" si="2"/>
        <v>480388.51629845967</v>
      </c>
      <c r="L7" s="77">
        <f t="shared" si="2"/>
        <v>473911.77446257486</v>
      </c>
      <c r="M7" s="77">
        <f t="shared" si="2"/>
        <v>467987.61744686664</v>
      </c>
      <c r="N7" s="77">
        <f t="shared" si="2"/>
        <v>454508.15233284794</v>
      </c>
      <c r="O7" s="77">
        <f t="shared" si="2"/>
        <v>445989.76311681065</v>
      </c>
      <c r="P7" s="77">
        <f t="shared" si="2"/>
        <v>431770.75751641428</v>
      </c>
      <c r="Q7" s="77">
        <f t="shared" si="2"/>
        <v>430609.56322890439</v>
      </c>
    </row>
    <row r="8" spans="1:17" ht="11.45" customHeight="1" x14ac:dyDescent="0.25">
      <c r="A8" s="62" t="s">
        <v>58</v>
      </c>
      <c r="B8" s="77">
        <f t="shared" ref="B8" si="3">IF(B35=0,0,B35*B145)</f>
        <v>184368.65554261091</v>
      </c>
      <c r="C8" s="77">
        <f t="shared" ref="C8:Q8" si="4">IF(C35=0,0,C35*C145)</f>
        <v>215789.58425004873</v>
      </c>
      <c r="D8" s="77">
        <f t="shared" si="4"/>
        <v>238479.44074473379</v>
      </c>
      <c r="E8" s="77">
        <f t="shared" si="4"/>
        <v>266698.35477556032</v>
      </c>
      <c r="F8" s="77">
        <f t="shared" si="4"/>
        <v>305826.28604920767</v>
      </c>
      <c r="G8" s="77">
        <f t="shared" si="4"/>
        <v>322529.19206818333</v>
      </c>
      <c r="H8" s="77">
        <f t="shared" si="4"/>
        <v>347263.17271900881</v>
      </c>
      <c r="I8" s="77">
        <f t="shared" si="4"/>
        <v>363766.21703168581</v>
      </c>
      <c r="J8" s="77">
        <f t="shared" si="4"/>
        <v>367967.84473171947</v>
      </c>
      <c r="K8" s="77">
        <f t="shared" si="4"/>
        <v>384805.52326092846</v>
      </c>
      <c r="L8" s="77">
        <f t="shared" si="4"/>
        <v>396831.78484034078</v>
      </c>
      <c r="M8" s="77">
        <f t="shared" si="4"/>
        <v>409194.43969529273</v>
      </c>
      <c r="N8" s="77">
        <f t="shared" si="4"/>
        <v>424928.54343703162</v>
      </c>
      <c r="O8" s="77">
        <f t="shared" si="4"/>
        <v>440347.1725860851</v>
      </c>
      <c r="P8" s="77">
        <f t="shared" si="4"/>
        <v>467906.44127433264</v>
      </c>
      <c r="Q8" s="77">
        <f t="shared" si="4"/>
        <v>481118.42585453438</v>
      </c>
    </row>
    <row r="9" spans="1:17" ht="11.45" customHeight="1" x14ac:dyDescent="0.25">
      <c r="A9" s="62" t="s">
        <v>57</v>
      </c>
      <c r="B9" s="77">
        <f t="shared" ref="B9" si="5">IF(B36=0,0,B36*B146)</f>
        <v>1446.148245553278</v>
      </c>
      <c r="C9" s="77">
        <f t="shared" ref="C9:Q9" si="6">IF(C36=0,0,C36*C146)</f>
        <v>1445.0793377901077</v>
      </c>
      <c r="D9" s="77">
        <f t="shared" si="6"/>
        <v>1760.0023910788068</v>
      </c>
      <c r="E9" s="77">
        <f t="shared" si="6"/>
        <v>1870.8584931611292</v>
      </c>
      <c r="F9" s="77">
        <f t="shared" si="6"/>
        <v>2430.95607326448</v>
      </c>
      <c r="G9" s="77">
        <f t="shared" si="6"/>
        <v>2622.0582127221924</v>
      </c>
      <c r="H9" s="77">
        <f t="shared" si="6"/>
        <v>3911.633341568318</v>
      </c>
      <c r="I9" s="77">
        <f t="shared" si="6"/>
        <v>6475.2533638421237</v>
      </c>
      <c r="J9" s="77">
        <f t="shared" si="6"/>
        <v>9639.2149700671634</v>
      </c>
      <c r="K9" s="77">
        <f t="shared" si="6"/>
        <v>13995.095925732121</v>
      </c>
      <c r="L9" s="77">
        <f t="shared" si="6"/>
        <v>14318.731209918949</v>
      </c>
      <c r="M9" s="77">
        <f t="shared" si="6"/>
        <v>14493.889013505675</v>
      </c>
      <c r="N9" s="77">
        <f t="shared" si="6"/>
        <v>13495.211196844679</v>
      </c>
      <c r="O9" s="77">
        <f t="shared" si="6"/>
        <v>12968.730273447445</v>
      </c>
      <c r="P9" s="77">
        <f t="shared" si="6"/>
        <v>12741.38367344431</v>
      </c>
      <c r="Q9" s="77">
        <f t="shared" si="6"/>
        <v>12176.158953343509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839.14299159753284</v>
      </c>
      <c r="H10" s="77">
        <f t="shared" si="8"/>
        <v>955.25413066068154</v>
      </c>
      <c r="I10" s="77">
        <f t="shared" si="8"/>
        <v>943.16281299932336</v>
      </c>
      <c r="J10" s="77">
        <f t="shared" si="8"/>
        <v>929.81289948497533</v>
      </c>
      <c r="K10" s="77">
        <f t="shared" si="8"/>
        <v>1858.568522582535</v>
      </c>
      <c r="L10" s="77">
        <f t="shared" si="8"/>
        <v>1873.0749738674349</v>
      </c>
      <c r="M10" s="77">
        <f t="shared" si="8"/>
        <v>2592.9626140720002</v>
      </c>
      <c r="N10" s="77">
        <f t="shared" si="8"/>
        <v>3152.5821332753339</v>
      </c>
      <c r="O10" s="77">
        <f t="shared" si="8"/>
        <v>3410.4785070989269</v>
      </c>
      <c r="P10" s="77">
        <f t="shared" si="8"/>
        <v>3345.8973383461212</v>
      </c>
      <c r="Q10" s="77">
        <f t="shared" si="8"/>
        <v>3274.5601941433329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20.230061674528503</v>
      </c>
      <c r="P11" s="77">
        <f t="shared" si="10"/>
        <v>82.847322663468077</v>
      </c>
      <c r="Q11" s="77">
        <f t="shared" si="10"/>
        <v>244.61678619950303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0.47288426857640525</v>
      </c>
      <c r="I12" s="77">
        <f t="shared" si="12"/>
        <v>0.66488653070613202</v>
      </c>
      <c r="J12" s="77">
        <f t="shared" si="12"/>
        <v>25.919969021635861</v>
      </c>
      <c r="K12" s="77">
        <f t="shared" si="12"/>
        <v>52.295992297222917</v>
      </c>
      <c r="L12" s="77">
        <f t="shared" si="12"/>
        <v>64.634513297945432</v>
      </c>
      <c r="M12" s="77">
        <f t="shared" si="12"/>
        <v>131.09123026297175</v>
      </c>
      <c r="N12" s="77">
        <f t="shared" si="12"/>
        <v>215.51090000041128</v>
      </c>
      <c r="O12" s="77">
        <f t="shared" si="12"/>
        <v>363.6254548833063</v>
      </c>
      <c r="P12" s="77">
        <f t="shared" si="12"/>
        <v>552.67287479917752</v>
      </c>
      <c r="Q12" s="77">
        <f t="shared" si="12"/>
        <v>876.67498287490753</v>
      </c>
    </row>
    <row r="13" spans="1:17" ht="11.45" customHeight="1" x14ac:dyDescent="0.25">
      <c r="A13" s="19" t="s">
        <v>28</v>
      </c>
      <c r="B13" s="76">
        <v>69000</v>
      </c>
      <c r="C13" s="76">
        <v>68700</v>
      </c>
      <c r="D13" s="76">
        <v>67500</v>
      </c>
      <c r="E13" s="76">
        <v>67500</v>
      </c>
      <c r="F13" s="76">
        <v>67806</v>
      </c>
      <c r="G13" s="76">
        <v>67062</v>
      </c>
      <c r="H13" s="76">
        <v>66184.000000000015</v>
      </c>
      <c r="I13" s="76">
        <v>65387</v>
      </c>
      <c r="J13" s="76">
        <v>63592</v>
      </c>
      <c r="K13" s="76">
        <v>62097</v>
      </c>
      <c r="L13" s="76">
        <v>61767</v>
      </c>
      <c r="M13" s="76">
        <v>61400</v>
      </c>
      <c r="N13" s="76">
        <v>59400</v>
      </c>
      <c r="O13" s="76">
        <v>60500.000000000007</v>
      </c>
      <c r="P13" s="76">
        <v>62200.000000000007</v>
      </c>
      <c r="Q13" s="76">
        <v>65100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68210.811622031557</v>
      </c>
      <c r="C15" s="75">
        <f t="shared" ref="C15:Q15" si="16">IF(C42=0,0,C42*C152)</f>
        <v>67622.497727220049</v>
      </c>
      <c r="D15" s="75">
        <f t="shared" si="16"/>
        <v>66087.09008697822</v>
      </c>
      <c r="E15" s="75">
        <f t="shared" si="16"/>
        <v>65808.639359260211</v>
      </c>
      <c r="F15" s="75">
        <f t="shared" si="16"/>
        <v>66137.737319668566</v>
      </c>
      <c r="G15" s="75">
        <f t="shared" si="16"/>
        <v>65631.887744843043</v>
      </c>
      <c r="H15" s="75">
        <f t="shared" si="16"/>
        <v>64376.383001156035</v>
      </c>
      <c r="I15" s="75">
        <f t="shared" si="16"/>
        <v>63591.163337618731</v>
      </c>
      <c r="J15" s="75">
        <f t="shared" si="16"/>
        <v>62311.360106752494</v>
      </c>
      <c r="K15" s="75">
        <f t="shared" si="16"/>
        <v>60603.435929332649</v>
      </c>
      <c r="L15" s="75">
        <f t="shared" si="16"/>
        <v>60185.366545843885</v>
      </c>
      <c r="M15" s="75">
        <f t="shared" si="16"/>
        <v>59926.275830405539</v>
      </c>
      <c r="N15" s="75">
        <f t="shared" si="16"/>
        <v>57832.251268743486</v>
      </c>
      <c r="O15" s="75">
        <f t="shared" si="16"/>
        <v>58726.221383716686</v>
      </c>
      <c r="P15" s="75">
        <f t="shared" si="16"/>
        <v>60590.80803337918</v>
      </c>
      <c r="Q15" s="75">
        <f t="shared" si="16"/>
        <v>63810.317173486641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4.183504595186692</v>
      </c>
      <c r="G16" s="75">
        <f t="shared" si="18"/>
        <v>4.2604220896670881</v>
      </c>
      <c r="H16" s="75">
        <f t="shared" si="18"/>
        <v>4.2703731569861878</v>
      </c>
      <c r="I16" s="75">
        <f t="shared" si="18"/>
        <v>5.7047194766221212</v>
      </c>
      <c r="J16" s="75">
        <f t="shared" si="18"/>
        <v>7.9016630260241225</v>
      </c>
      <c r="K16" s="75">
        <f t="shared" si="18"/>
        <v>10.361129271160261</v>
      </c>
      <c r="L16" s="75">
        <f t="shared" si="18"/>
        <v>11.306233161955285</v>
      </c>
      <c r="M16" s="75">
        <f t="shared" si="18"/>
        <v>10.966028830445929</v>
      </c>
      <c r="N16" s="75">
        <f t="shared" si="18"/>
        <v>10.692735777189784</v>
      </c>
      <c r="O16" s="75">
        <f t="shared" si="18"/>
        <v>10.440686130137237</v>
      </c>
      <c r="P16" s="75">
        <f t="shared" si="18"/>
        <v>10.28591302517111</v>
      </c>
      <c r="Q16" s="75">
        <f t="shared" si="18"/>
        <v>10.285926835280993</v>
      </c>
    </row>
    <row r="17" spans="1:17" ht="11.45" customHeight="1" x14ac:dyDescent="0.25">
      <c r="A17" s="62" t="s">
        <v>56</v>
      </c>
      <c r="B17" s="75">
        <f t="shared" ref="B17" si="19">IF(B44=0,0,B44*B154)</f>
        <v>714.28082294634123</v>
      </c>
      <c r="C17" s="75">
        <f t="shared" ref="C17:Q17" si="20">IF(C44=0,0,C44*C154)</f>
        <v>993.29370651129398</v>
      </c>
      <c r="D17" s="75">
        <f t="shared" si="20"/>
        <v>1315.0579199920901</v>
      </c>
      <c r="E17" s="75">
        <f t="shared" si="20"/>
        <v>1599.1293396293722</v>
      </c>
      <c r="F17" s="75">
        <f t="shared" si="20"/>
        <v>1579.541337132694</v>
      </c>
      <c r="G17" s="75">
        <f t="shared" si="20"/>
        <v>1347.5375565268723</v>
      </c>
      <c r="H17" s="75">
        <f t="shared" si="20"/>
        <v>1733.7716026911094</v>
      </c>
      <c r="I17" s="75">
        <f t="shared" si="20"/>
        <v>1722.7549650586491</v>
      </c>
      <c r="J17" s="75">
        <f t="shared" si="20"/>
        <v>1204.5054281691687</v>
      </c>
      <c r="K17" s="75">
        <f t="shared" si="20"/>
        <v>1412.9616940631088</v>
      </c>
      <c r="L17" s="75">
        <f t="shared" si="20"/>
        <v>1502.8688549383646</v>
      </c>
      <c r="M17" s="75">
        <f t="shared" si="20"/>
        <v>1391.4542276401862</v>
      </c>
      <c r="N17" s="75">
        <f t="shared" si="20"/>
        <v>1484.830377264394</v>
      </c>
      <c r="O17" s="75">
        <f t="shared" si="20"/>
        <v>1688.8011188370183</v>
      </c>
      <c r="P17" s="75">
        <f t="shared" si="20"/>
        <v>1511.4752484035689</v>
      </c>
      <c r="Q17" s="75">
        <f t="shared" si="20"/>
        <v>1175.9504835519981</v>
      </c>
    </row>
    <row r="18" spans="1:17" ht="11.45" customHeight="1" x14ac:dyDescent="0.25">
      <c r="A18" s="62" t="s">
        <v>55</v>
      </c>
      <c r="B18" s="75">
        <f t="shared" ref="B18" si="21">IF(B45=0,0,B45*B155)</f>
        <v>74.907555022101263</v>
      </c>
      <c r="C18" s="75">
        <f t="shared" ref="C18:Q18" si="22">IF(C45=0,0,C45*C155)</f>
        <v>84.208566268658032</v>
      </c>
      <c r="D18" s="75">
        <f t="shared" si="22"/>
        <v>97.851993029690348</v>
      </c>
      <c r="E18" s="75">
        <f t="shared" si="22"/>
        <v>92.231301110410058</v>
      </c>
      <c r="F18" s="75">
        <f t="shared" si="22"/>
        <v>84.537838603547272</v>
      </c>
      <c r="G18" s="75">
        <f t="shared" si="22"/>
        <v>78.314276540417453</v>
      </c>
      <c r="H18" s="75">
        <f t="shared" si="22"/>
        <v>69.575022995872544</v>
      </c>
      <c r="I18" s="75">
        <f t="shared" si="22"/>
        <v>67.376977846007691</v>
      </c>
      <c r="J18" s="75">
        <f t="shared" si="22"/>
        <v>68.23280205231282</v>
      </c>
      <c r="K18" s="75">
        <f t="shared" si="22"/>
        <v>70.241247333084161</v>
      </c>
      <c r="L18" s="75">
        <f t="shared" si="22"/>
        <v>67.458366055792936</v>
      </c>
      <c r="M18" s="75">
        <f t="shared" si="22"/>
        <v>71.303913123824429</v>
      </c>
      <c r="N18" s="75">
        <f t="shared" si="22"/>
        <v>72.225618214927238</v>
      </c>
      <c r="O18" s="75">
        <f t="shared" si="22"/>
        <v>74.536811316161689</v>
      </c>
      <c r="P18" s="75">
        <f t="shared" si="22"/>
        <v>87.430805192078225</v>
      </c>
      <c r="Q18" s="75">
        <f t="shared" si="22"/>
        <v>103.44641612608169</v>
      </c>
    </row>
    <row r="19" spans="1:17" ht="11.45" customHeight="1" x14ac:dyDescent="0.25">
      <c r="A19" s="25" t="s">
        <v>51</v>
      </c>
      <c r="B19" s="79">
        <f t="shared" ref="B19" si="23">B20+B26</f>
        <v>335009.28092742467</v>
      </c>
      <c r="C19" s="79">
        <f t="shared" ref="C19:Q19" si="24">C20+C26</f>
        <v>345343.52848984161</v>
      </c>
      <c r="D19" s="79">
        <f t="shared" si="24"/>
        <v>347122.76740465371</v>
      </c>
      <c r="E19" s="79">
        <f t="shared" si="24"/>
        <v>350619.52225835377</v>
      </c>
      <c r="F19" s="79">
        <f t="shared" si="24"/>
        <v>373047.10499618127</v>
      </c>
      <c r="G19" s="79">
        <f t="shared" si="24"/>
        <v>382794.0256846741</v>
      </c>
      <c r="H19" s="79">
        <f t="shared" si="24"/>
        <v>406844.29997744138</v>
      </c>
      <c r="I19" s="79">
        <f t="shared" si="24"/>
        <v>425798.52898946445</v>
      </c>
      <c r="J19" s="79">
        <f t="shared" si="24"/>
        <v>432514.21915938839</v>
      </c>
      <c r="K19" s="79">
        <f t="shared" si="24"/>
        <v>397758.84993161977</v>
      </c>
      <c r="L19" s="79">
        <f t="shared" si="24"/>
        <v>417260.85743187147</v>
      </c>
      <c r="M19" s="79">
        <f t="shared" si="24"/>
        <v>430275.20232778898</v>
      </c>
      <c r="N19" s="79">
        <f t="shared" si="24"/>
        <v>420859.055694204</v>
      </c>
      <c r="O19" s="79">
        <f t="shared" si="24"/>
        <v>429530.98288219364</v>
      </c>
      <c r="P19" s="79">
        <f t="shared" si="24"/>
        <v>440128.29756098648</v>
      </c>
      <c r="Q19" s="79">
        <f t="shared" si="24"/>
        <v>445871.30024468474</v>
      </c>
    </row>
    <row r="20" spans="1:17" ht="11.45" customHeight="1" x14ac:dyDescent="0.25">
      <c r="A20" s="23" t="s">
        <v>27</v>
      </c>
      <c r="B20" s="78">
        <v>10365.985932299451</v>
      </c>
      <c r="C20" s="78">
        <v>10945.796247528744</v>
      </c>
      <c r="D20" s="78">
        <v>11411.856142918406</v>
      </c>
      <c r="E20" s="78">
        <v>11466.201800990335</v>
      </c>
      <c r="F20" s="78">
        <v>11727.679835736109</v>
      </c>
      <c r="G20" s="78">
        <v>11997.910357849129</v>
      </c>
      <c r="H20" s="78">
        <v>12380.521914406943</v>
      </c>
      <c r="I20" s="78">
        <v>12639.181265672805</v>
      </c>
      <c r="J20" s="78">
        <v>12533.993853049256</v>
      </c>
      <c r="K20" s="78">
        <v>12464.468148367296</v>
      </c>
      <c r="L20" s="78">
        <v>12342.410900545727</v>
      </c>
      <c r="M20" s="78">
        <v>12708.400847693143</v>
      </c>
      <c r="N20" s="78">
        <v>12609.71205710528</v>
      </c>
      <c r="O20" s="78">
        <v>12876.314509495231</v>
      </c>
      <c r="P20" s="78">
        <v>13240.80765302625</v>
      </c>
      <c r="Q20" s="78">
        <v>13469.34614088556</v>
      </c>
    </row>
    <row r="21" spans="1:17" ht="11.45" customHeight="1" x14ac:dyDescent="0.25">
      <c r="A21" s="62" t="s">
        <v>59</v>
      </c>
      <c r="B21" s="77">
        <f t="shared" ref="B21" si="25">IF(B48=0,0,B48*B158)</f>
        <v>1134.0787049023315</v>
      </c>
      <c r="C21" s="77">
        <f t="shared" ref="C21:Q21" si="26">IF(C48=0,0,C48*C158)</f>
        <v>1075.144084834878</v>
      </c>
      <c r="D21" s="77">
        <f t="shared" si="26"/>
        <v>1018.0529691475568</v>
      </c>
      <c r="E21" s="77">
        <f t="shared" si="26"/>
        <v>926.03862953238161</v>
      </c>
      <c r="F21" s="77">
        <f t="shared" si="26"/>
        <v>850.09997558836835</v>
      </c>
      <c r="G21" s="77">
        <f t="shared" si="26"/>
        <v>780.29506798091415</v>
      </c>
      <c r="H21" s="77">
        <f t="shared" si="26"/>
        <v>708.19081232848282</v>
      </c>
      <c r="I21" s="77">
        <f t="shared" si="26"/>
        <v>683.18914517285191</v>
      </c>
      <c r="J21" s="77">
        <f t="shared" si="26"/>
        <v>614.70752639254817</v>
      </c>
      <c r="K21" s="77">
        <f t="shared" si="26"/>
        <v>581.49119432569091</v>
      </c>
      <c r="L21" s="77">
        <f t="shared" si="26"/>
        <v>549.98179682304885</v>
      </c>
      <c r="M21" s="77">
        <f t="shared" si="26"/>
        <v>536.96873589051415</v>
      </c>
      <c r="N21" s="77">
        <f t="shared" si="26"/>
        <v>504.42457116244793</v>
      </c>
      <c r="O21" s="77">
        <f t="shared" si="26"/>
        <v>495.10034888199567</v>
      </c>
      <c r="P21" s="77">
        <f t="shared" si="26"/>
        <v>494.11410767202113</v>
      </c>
      <c r="Q21" s="77">
        <f t="shared" si="26"/>
        <v>485.18483903840087</v>
      </c>
    </row>
    <row r="22" spans="1:17" ht="11.45" customHeight="1" x14ac:dyDescent="0.25">
      <c r="A22" s="62" t="s">
        <v>58</v>
      </c>
      <c r="B22" s="77">
        <f t="shared" ref="B22" si="27">IF(B49=0,0,B49*B159)</f>
        <v>9228.0880894869479</v>
      </c>
      <c r="C22" s="77">
        <f t="shared" ref="C22:Q22" si="28">IF(C49=0,0,C49*C159)</f>
        <v>9866.8710128883067</v>
      </c>
      <c r="D22" s="77">
        <f t="shared" si="28"/>
        <v>10390.16423543683</v>
      </c>
      <c r="E22" s="77">
        <f t="shared" si="28"/>
        <v>10536.761154103455</v>
      </c>
      <c r="F22" s="77">
        <f t="shared" si="28"/>
        <v>10874.334712165257</v>
      </c>
      <c r="G22" s="77">
        <f t="shared" si="28"/>
        <v>11214.6197437759</v>
      </c>
      <c r="H22" s="77">
        <f t="shared" si="28"/>
        <v>11610.208416838075</v>
      </c>
      <c r="I22" s="77">
        <f t="shared" si="28"/>
        <v>11867.777684095854</v>
      </c>
      <c r="J22" s="77">
        <f t="shared" si="28"/>
        <v>11799.634462408003</v>
      </c>
      <c r="K22" s="77">
        <f t="shared" si="28"/>
        <v>11731.486414673886</v>
      </c>
      <c r="L22" s="77">
        <f t="shared" si="28"/>
        <v>11620.870565636767</v>
      </c>
      <c r="M22" s="77">
        <f t="shared" si="28"/>
        <v>11991.254334553818</v>
      </c>
      <c r="N22" s="77">
        <f t="shared" si="28"/>
        <v>11918.511694203553</v>
      </c>
      <c r="O22" s="77">
        <f t="shared" si="28"/>
        <v>12197.553288959436</v>
      </c>
      <c r="P22" s="77">
        <f t="shared" si="28"/>
        <v>12558.19120280171</v>
      </c>
      <c r="Q22" s="77">
        <f t="shared" si="28"/>
        <v>12797.449143187638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9.1034582797133279</v>
      </c>
      <c r="I23" s="77">
        <f t="shared" si="30"/>
        <v>13.548106592106864</v>
      </c>
      <c r="J23" s="77">
        <f t="shared" si="30"/>
        <v>26.111927480458196</v>
      </c>
      <c r="K23" s="77">
        <f t="shared" si="30"/>
        <v>33.505173496751169</v>
      </c>
      <c r="L23" s="77">
        <f t="shared" si="30"/>
        <v>38.718722648603062</v>
      </c>
      <c r="M23" s="77">
        <f t="shared" si="30"/>
        <v>43.820542852474894</v>
      </c>
      <c r="N23" s="77">
        <f t="shared" si="30"/>
        <v>49.141388085265504</v>
      </c>
      <c r="O23" s="77">
        <f t="shared" si="30"/>
        <v>46.265482021539775</v>
      </c>
      <c r="P23" s="77">
        <f t="shared" si="30"/>
        <v>45.123594591928082</v>
      </c>
      <c r="Q23" s="77">
        <f t="shared" si="30"/>
        <v>44.605296546029756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50.298847326335704</v>
      </c>
      <c r="I24" s="77">
        <f t="shared" si="32"/>
        <v>72.296170751636154</v>
      </c>
      <c r="J24" s="77">
        <f t="shared" si="32"/>
        <v>91.086254289469011</v>
      </c>
      <c r="K24" s="77">
        <f t="shared" si="32"/>
        <v>115.3024188640095</v>
      </c>
      <c r="L24" s="77">
        <f t="shared" si="32"/>
        <v>129.24664675027734</v>
      </c>
      <c r="M24" s="77">
        <f t="shared" si="32"/>
        <v>131.36099924403783</v>
      </c>
      <c r="N24" s="77">
        <f t="shared" si="32"/>
        <v>128.68493195119677</v>
      </c>
      <c r="O24" s="77">
        <f t="shared" si="32"/>
        <v>127.07991124509206</v>
      </c>
      <c r="P24" s="77">
        <f t="shared" si="32"/>
        <v>130.99347059830737</v>
      </c>
      <c r="Q24" s="77">
        <f t="shared" si="32"/>
        <v>126.03675890867106</v>
      </c>
    </row>
    <row r="25" spans="1:17" ht="11.45" customHeight="1" x14ac:dyDescent="0.25">
      <c r="A25" s="62" t="s">
        <v>55</v>
      </c>
      <c r="B25" s="77">
        <f t="shared" ref="B25" si="33">IF(B52=0,0,B52*B162)</f>
        <v>3.8191379101714227</v>
      </c>
      <c r="C25" s="77">
        <f t="shared" ref="C25:Q25" si="34">IF(C52=0,0,C52*C162)</f>
        <v>3.7811498055600894</v>
      </c>
      <c r="D25" s="77">
        <f t="shared" si="34"/>
        <v>3.6389383340191919</v>
      </c>
      <c r="E25" s="77">
        <f t="shared" si="34"/>
        <v>3.4020173544973447</v>
      </c>
      <c r="F25" s="77">
        <f t="shared" si="34"/>
        <v>3.245147982485078</v>
      </c>
      <c r="G25" s="77">
        <f t="shared" si="34"/>
        <v>2.9955460923139023</v>
      </c>
      <c r="H25" s="77">
        <f t="shared" si="34"/>
        <v>2.7203796343356537</v>
      </c>
      <c r="I25" s="77">
        <f t="shared" si="34"/>
        <v>2.3701590603567473</v>
      </c>
      <c r="J25" s="77">
        <f t="shared" si="34"/>
        <v>2.4536824787775844</v>
      </c>
      <c r="K25" s="77">
        <f t="shared" si="34"/>
        <v>2.6829470069590102</v>
      </c>
      <c r="L25" s="77">
        <f t="shared" si="34"/>
        <v>3.5931686870283985</v>
      </c>
      <c r="M25" s="77">
        <f t="shared" si="34"/>
        <v>4.9962351522983992</v>
      </c>
      <c r="N25" s="77">
        <f t="shared" si="34"/>
        <v>8.9494717028178155</v>
      </c>
      <c r="O25" s="77">
        <f t="shared" si="34"/>
        <v>10.315478387169456</v>
      </c>
      <c r="P25" s="77">
        <f t="shared" si="34"/>
        <v>12.385277362281293</v>
      </c>
      <c r="Q25" s="77">
        <f t="shared" si="34"/>
        <v>16.070103204821766</v>
      </c>
    </row>
    <row r="26" spans="1:17" ht="11.45" customHeight="1" x14ac:dyDescent="0.25">
      <c r="A26" s="19" t="s">
        <v>24</v>
      </c>
      <c r="B26" s="76">
        <v>324643.29499512521</v>
      </c>
      <c r="C26" s="76">
        <v>334397.73224231286</v>
      </c>
      <c r="D26" s="76">
        <v>335710.91126173531</v>
      </c>
      <c r="E26" s="76">
        <v>339153.32045736344</v>
      </c>
      <c r="F26" s="76">
        <v>361319.42516044516</v>
      </c>
      <c r="G26" s="76">
        <v>370796.11532682495</v>
      </c>
      <c r="H26" s="76">
        <v>394463.77806303441</v>
      </c>
      <c r="I26" s="76">
        <v>413159.34772379167</v>
      </c>
      <c r="J26" s="76">
        <v>419980.22530633915</v>
      </c>
      <c r="K26" s="76">
        <v>385294.38178325247</v>
      </c>
      <c r="L26" s="76">
        <v>404918.44653132575</v>
      </c>
      <c r="M26" s="76">
        <v>417566.80148009583</v>
      </c>
      <c r="N26" s="76">
        <v>408249.34363709873</v>
      </c>
      <c r="O26" s="76">
        <v>416654.66837269842</v>
      </c>
      <c r="P26" s="76">
        <v>426887.48990796023</v>
      </c>
      <c r="Q26" s="76">
        <v>432401.95410379919</v>
      </c>
    </row>
    <row r="27" spans="1:17" ht="11.45" customHeight="1" x14ac:dyDescent="0.25">
      <c r="A27" s="17" t="s">
        <v>23</v>
      </c>
      <c r="B27" s="75">
        <v>226529</v>
      </c>
      <c r="C27" s="75">
        <v>230016</v>
      </c>
      <c r="D27" s="75">
        <v>225474</v>
      </c>
      <c r="E27" s="75">
        <v>227205</v>
      </c>
      <c r="F27" s="75">
        <v>232303</v>
      </c>
      <c r="G27" s="75">
        <v>237617</v>
      </c>
      <c r="H27" s="75">
        <v>251379</v>
      </c>
      <c r="I27" s="75">
        <v>261440</v>
      </c>
      <c r="J27" s="75">
        <v>264545</v>
      </c>
      <c r="K27" s="75">
        <v>245568</v>
      </c>
      <c r="L27" s="75">
        <v>252462</v>
      </c>
      <c r="M27" s="75">
        <v>265025</v>
      </c>
      <c r="N27" s="75">
        <v>254499</v>
      </c>
      <c r="O27" s="75">
        <v>256721</v>
      </c>
      <c r="P27" s="75">
        <v>263032</v>
      </c>
      <c r="Q27" s="75">
        <v>269650</v>
      </c>
    </row>
    <row r="28" spans="1:17" ht="11.45" customHeight="1" x14ac:dyDescent="0.25">
      <c r="A28" s="15" t="s">
        <v>22</v>
      </c>
      <c r="B28" s="74">
        <v>98114.294995125209</v>
      </c>
      <c r="C28" s="74">
        <v>104381.73224231286</v>
      </c>
      <c r="D28" s="74">
        <v>110236.91126173531</v>
      </c>
      <c r="E28" s="74">
        <v>111948.32045736344</v>
      </c>
      <c r="F28" s="74">
        <v>129016.42516044516</v>
      </c>
      <c r="G28" s="74">
        <v>133179.11532682495</v>
      </c>
      <c r="H28" s="74">
        <v>143084.77806303441</v>
      </c>
      <c r="I28" s="74">
        <v>151719.34772379167</v>
      </c>
      <c r="J28" s="74">
        <v>155435.22530633915</v>
      </c>
      <c r="K28" s="74">
        <v>139726.38178325247</v>
      </c>
      <c r="L28" s="74">
        <v>152456.44653132575</v>
      </c>
      <c r="M28" s="74">
        <v>152541.80148009583</v>
      </c>
      <c r="N28" s="74">
        <v>153750.34363709873</v>
      </c>
      <c r="O28" s="74">
        <v>159933.66837269842</v>
      </c>
      <c r="P28" s="74">
        <v>163855.48990796023</v>
      </c>
      <c r="Q28" s="74">
        <v>162751.95410379919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599271.05065226555</v>
      </c>
      <c r="C30" s="68">
        <f t="shared" si="35"/>
        <v>607949.76393818331</v>
      </c>
      <c r="D30" s="68">
        <f t="shared" si="35"/>
        <v>609629.85580708541</v>
      </c>
      <c r="E30" s="68">
        <f t="shared" si="35"/>
        <v>587249.80171535898</v>
      </c>
      <c r="F30" s="68">
        <f t="shared" si="35"/>
        <v>604111.39628136076</v>
      </c>
      <c r="G30" s="68">
        <f t="shared" si="35"/>
        <v>587611.91968684027</v>
      </c>
      <c r="H30" s="68">
        <f t="shared" si="35"/>
        <v>592494.81986223161</v>
      </c>
      <c r="I30" s="68">
        <f t="shared" si="35"/>
        <v>582173.70353289461</v>
      </c>
      <c r="J30" s="68">
        <f t="shared" si="35"/>
        <v>578934.86986461037</v>
      </c>
      <c r="K30" s="68">
        <f t="shared" si="35"/>
        <v>577935.83228396426</v>
      </c>
      <c r="L30" s="68">
        <f t="shared" si="35"/>
        <v>573328.20905477297</v>
      </c>
      <c r="M30" s="68">
        <f t="shared" si="35"/>
        <v>587637.2578606396</v>
      </c>
      <c r="N30" s="68">
        <f t="shared" si="35"/>
        <v>575190.89122558699</v>
      </c>
      <c r="O30" s="68">
        <f t="shared" si="35"/>
        <v>592426.68437639077</v>
      </c>
      <c r="P30" s="68">
        <f t="shared" si="35"/>
        <v>626479.1181942398</v>
      </c>
      <c r="Q30" s="68">
        <f t="shared" si="35"/>
        <v>616900.23272687686</v>
      </c>
    </row>
    <row r="31" spans="1:17" ht="11.45" customHeight="1" x14ac:dyDescent="0.25">
      <c r="A31" s="25" t="s">
        <v>39</v>
      </c>
      <c r="B31" s="79">
        <f t="shared" ref="B31:Q31" si="36">B32+B33+B40</f>
        <v>543564.93958096299</v>
      </c>
      <c r="C31" s="79">
        <f t="shared" si="36"/>
        <v>550241.2491231215</v>
      </c>
      <c r="D31" s="79">
        <f t="shared" si="36"/>
        <v>551337.65891917353</v>
      </c>
      <c r="E31" s="79">
        <f t="shared" si="36"/>
        <v>529071.9104013982</v>
      </c>
      <c r="F31" s="79">
        <f t="shared" si="36"/>
        <v>543515.49555234145</v>
      </c>
      <c r="G31" s="79">
        <f t="shared" si="36"/>
        <v>526055.18989422836</v>
      </c>
      <c r="H31" s="79">
        <f t="shared" si="36"/>
        <v>528317.71589702216</v>
      </c>
      <c r="I31" s="79">
        <f t="shared" si="36"/>
        <v>515854.42121496639</v>
      </c>
      <c r="J31" s="79">
        <f t="shared" si="36"/>
        <v>512160.18973096868</v>
      </c>
      <c r="K31" s="79">
        <f t="shared" si="36"/>
        <v>514101.66121814091</v>
      </c>
      <c r="L31" s="79">
        <f t="shared" si="36"/>
        <v>509223.48527962842</v>
      </c>
      <c r="M31" s="79">
        <f t="shared" si="36"/>
        <v>521583.67063264997</v>
      </c>
      <c r="N31" s="79">
        <f t="shared" si="36"/>
        <v>510330.26324329904</v>
      </c>
      <c r="O31" s="79">
        <f t="shared" si="36"/>
        <v>526394.75636719784</v>
      </c>
      <c r="P31" s="79">
        <f t="shared" si="36"/>
        <v>558672.6488209914</v>
      </c>
      <c r="Q31" s="79">
        <f t="shared" si="36"/>
        <v>548130.16489656549</v>
      </c>
    </row>
    <row r="32" spans="1:17" ht="11.45" customHeight="1" x14ac:dyDescent="0.25">
      <c r="A32" s="23" t="s">
        <v>30</v>
      </c>
      <c r="B32" s="78">
        <v>9725.1198679991467</v>
      </c>
      <c r="C32" s="78">
        <v>9879.0628291156518</v>
      </c>
      <c r="D32" s="78">
        <v>10281.0216157904</v>
      </c>
      <c r="E32" s="78">
        <v>10172.061545131965</v>
      </c>
      <c r="F32" s="78">
        <v>10591.622287565455</v>
      </c>
      <c r="G32" s="78">
        <v>10751.3668424274</v>
      </c>
      <c r="H32" s="78">
        <v>11029.8</v>
      </c>
      <c r="I32" s="78">
        <v>9548</v>
      </c>
      <c r="J32" s="78">
        <v>9808.4</v>
      </c>
      <c r="K32" s="78">
        <v>10065.492386991393</v>
      </c>
      <c r="L32" s="78">
        <v>10032.084510250192</v>
      </c>
      <c r="M32" s="78">
        <v>10479.527019075982</v>
      </c>
      <c r="N32" s="78">
        <v>10441.355798847875</v>
      </c>
      <c r="O32" s="78">
        <v>10974.974822096687</v>
      </c>
      <c r="P32" s="78">
        <v>11487.996443100559</v>
      </c>
      <c r="Q32" s="78">
        <v>11341.678428277899</v>
      </c>
    </row>
    <row r="33" spans="1:17" ht="11.45" customHeight="1" x14ac:dyDescent="0.25">
      <c r="A33" s="19" t="s">
        <v>29</v>
      </c>
      <c r="B33" s="76">
        <v>530151.21284633584</v>
      </c>
      <c r="C33" s="76">
        <v>536690.21413739352</v>
      </c>
      <c r="D33" s="76">
        <v>537449.97782382683</v>
      </c>
      <c r="E33" s="76">
        <v>515295.53508271021</v>
      </c>
      <c r="F33" s="76">
        <v>529307.9280186157</v>
      </c>
      <c r="G33" s="76">
        <v>511736.84838436055</v>
      </c>
      <c r="H33" s="76">
        <v>513648.19491148856</v>
      </c>
      <c r="I33" s="76">
        <v>502882.42121496639</v>
      </c>
      <c r="J33" s="76">
        <v>499056.78973096865</v>
      </c>
      <c r="K33" s="76">
        <v>500835.58763230604</v>
      </c>
      <c r="L33" s="76">
        <v>496016.22781570459</v>
      </c>
      <c r="M33" s="76">
        <v>507952.00306820561</v>
      </c>
      <c r="N33" s="76">
        <v>496841.45589910331</v>
      </c>
      <c r="O33" s="76">
        <v>512316.9205528975</v>
      </c>
      <c r="P33" s="76">
        <v>543995.13024479151</v>
      </c>
      <c r="Q33" s="76">
        <v>533450.53229991859</v>
      </c>
    </row>
    <row r="34" spans="1:17" ht="11.45" customHeight="1" x14ac:dyDescent="0.25">
      <c r="A34" s="62" t="s">
        <v>59</v>
      </c>
      <c r="B34" s="77">
        <v>417267.05936002557</v>
      </c>
      <c r="C34" s="77">
        <v>406199.30828562781</v>
      </c>
      <c r="D34" s="77">
        <v>394459.0449159774</v>
      </c>
      <c r="E34" s="77">
        <v>360769.24326953129</v>
      </c>
      <c r="F34" s="77">
        <v>348943.15834949946</v>
      </c>
      <c r="G34" s="77">
        <v>324476.80193837621</v>
      </c>
      <c r="H34" s="77">
        <v>311767.90289960714</v>
      </c>
      <c r="I34" s="77">
        <v>294996.1548843495</v>
      </c>
      <c r="J34" s="77">
        <v>289663.92289412831</v>
      </c>
      <c r="K34" s="77">
        <v>280501.16893454234</v>
      </c>
      <c r="L34" s="77">
        <v>272418.07821899588</v>
      </c>
      <c r="M34" s="77">
        <v>273380.97330084082</v>
      </c>
      <c r="N34" s="77">
        <v>259421.78943979306</v>
      </c>
      <c r="O34" s="77">
        <v>260733.85256753446</v>
      </c>
      <c r="P34" s="77">
        <v>264523.86582701857</v>
      </c>
      <c r="Q34" s="77">
        <v>255501.00954296952</v>
      </c>
    </row>
    <row r="35" spans="1:17" ht="11.45" customHeight="1" x14ac:dyDescent="0.25">
      <c r="A35" s="62" t="s">
        <v>58</v>
      </c>
      <c r="B35" s="77">
        <v>111933.32860510622</v>
      </c>
      <c r="C35" s="77">
        <v>129553.16397614963</v>
      </c>
      <c r="D35" s="77">
        <v>141860.94103670621</v>
      </c>
      <c r="E35" s="77">
        <v>153367.5893057466</v>
      </c>
      <c r="F35" s="77">
        <v>178837.66448309302</v>
      </c>
      <c r="G35" s="77">
        <v>185129.0421271589</v>
      </c>
      <c r="H35" s="77">
        <v>198894.80636374943</v>
      </c>
      <c r="I35" s="77">
        <v>203447.48490761587</v>
      </c>
      <c r="J35" s="77">
        <v>203135.69594489201</v>
      </c>
      <c r="K35" s="77">
        <v>211011.12883646309</v>
      </c>
      <c r="L35" s="77">
        <v>214223.38707070588</v>
      </c>
      <c r="M35" s="77">
        <v>224484.13440683665</v>
      </c>
      <c r="N35" s="77">
        <v>227773.23150389711</v>
      </c>
      <c r="O35" s="77">
        <v>241762.95146057126</v>
      </c>
      <c r="P35" s="77">
        <v>269210.91529731348</v>
      </c>
      <c r="Q35" s="77">
        <v>268091.43851572304</v>
      </c>
    </row>
    <row r="36" spans="1:17" ht="11.45" customHeight="1" x14ac:dyDescent="0.25">
      <c r="A36" s="62" t="s">
        <v>57</v>
      </c>
      <c r="B36" s="77">
        <v>950.82488120407845</v>
      </c>
      <c r="C36" s="77">
        <v>937.7418756160871</v>
      </c>
      <c r="D36" s="77">
        <v>1129.9918711431976</v>
      </c>
      <c r="E36" s="77">
        <v>1158.7025074322933</v>
      </c>
      <c r="F36" s="77">
        <v>1527.105186023213</v>
      </c>
      <c r="G36" s="77">
        <v>1614.3578618166096</v>
      </c>
      <c r="H36" s="77">
        <v>2399.2546477684255</v>
      </c>
      <c r="I36" s="77">
        <v>3874.0692754072502</v>
      </c>
      <c r="J36" s="77">
        <v>5691.6505769418427</v>
      </c>
      <c r="K36" s="77">
        <v>8201.1380946433383</v>
      </c>
      <c r="L36" s="77">
        <v>8254.7717219528313</v>
      </c>
      <c r="M36" s="77">
        <v>8486.0206423686286</v>
      </c>
      <c r="N36" s="77">
        <v>7712.0951755915112</v>
      </c>
      <c r="O36" s="77">
        <v>7584.5283852454741</v>
      </c>
      <c r="P36" s="77">
        <v>7797.4893587797596</v>
      </c>
      <c r="Q36" s="77">
        <v>7213.472443286214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516.64645700881488</v>
      </c>
      <c r="H37" s="77">
        <v>585.91839077348709</v>
      </c>
      <c r="I37" s="77">
        <v>564.28341413644796</v>
      </c>
      <c r="J37" s="77">
        <v>549.02501316087489</v>
      </c>
      <c r="K37" s="77">
        <v>1089.1227322015834</v>
      </c>
      <c r="L37" s="77">
        <v>1079.8307546039871</v>
      </c>
      <c r="M37" s="77">
        <v>1518.1525294833868</v>
      </c>
      <c r="N37" s="77">
        <v>1801.6030357771158</v>
      </c>
      <c r="O37" s="77">
        <v>1994.556945742175</v>
      </c>
      <c r="P37" s="77">
        <v>2047.6268166776536</v>
      </c>
      <c r="Q37" s="77">
        <v>1939.9344091059768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11.831187307509685</v>
      </c>
      <c r="P38" s="77">
        <v>50.701017521212087</v>
      </c>
      <c r="Q38" s="77">
        <v>144.91733010193812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0.31260959006736472</v>
      </c>
      <c r="I39" s="77">
        <v>0.42873345737162027</v>
      </c>
      <c r="J39" s="77">
        <v>16.495301845591186</v>
      </c>
      <c r="K39" s="77">
        <v>33.029034455660458</v>
      </c>
      <c r="L39" s="77">
        <v>40.160049446011385</v>
      </c>
      <c r="M39" s="77">
        <v>82.722188676147724</v>
      </c>
      <c r="N39" s="77">
        <v>132.73674404444247</v>
      </c>
      <c r="O39" s="77">
        <v>229.20000649671138</v>
      </c>
      <c r="P39" s="77">
        <v>364.53192748089378</v>
      </c>
      <c r="Q39" s="77">
        <v>559.76005873178144</v>
      </c>
    </row>
    <row r="40" spans="1:17" ht="11.45" customHeight="1" x14ac:dyDescent="0.25">
      <c r="A40" s="19" t="s">
        <v>28</v>
      </c>
      <c r="B40" s="76">
        <v>3688.606866628038</v>
      </c>
      <c r="C40" s="76">
        <v>3671.9721566122771</v>
      </c>
      <c r="D40" s="76">
        <v>3606.6594795562705</v>
      </c>
      <c r="E40" s="76">
        <v>3604.3137735560399</v>
      </c>
      <c r="F40" s="76">
        <v>3615.9452461602177</v>
      </c>
      <c r="G40" s="76">
        <v>3566.9746674403941</v>
      </c>
      <c r="H40" s="76">
        <v>3639.7209855336032</v>
      </c>
      <c r="I40" s="76">
        <v>3424.0000000000005</v>
      </c>
      <c r="J40" s="76">
        <v>3295</v>
      </c>
      <c r="K40" s="76">
        <v>3200.5811988434989</v>
      </c>
      <c r="L40" s="76">
        <v>3175.1729536736343</v>
      </c>
      <c r="M40" s="76">
        <v>3152.1405453683547</v>
      </c>
      <c r="N40" s="76">
        <v>3047.4515453478398</v>
      </c>
      <c r="O40" s="76">
        <v>3102.8609922036858</v>
      </c>
      <c r="P40" s="76">
        <v>3189.5221330993709</v>
      </c>
      <c r="Q40" s="76">
        <v>3337.9541683689727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3646.4183786564809</v>
      </c>
      <c r="C42" s="75">
        <v>3614.3803320950365</v>
      </c>
      <c r="D42" s="75">
        <v>3531.1648879776185</v>
      </c>
      <c r="E42" s="75">
        <v>3513.9997816527957</v>
      </c>
      <c r="F42" s="75">
        <v>3526.9804567862548</v>
      </c>
      <c r="G42" s="75">
        <v>3490.9081292258925</v>
      </c>
      <c r="H42" s="75">
        <v>3540.3129484778242</v>
      </c>
      <c r="I42" s="75">
        <v>3329.9607455305568</v>
      </c>
      <c r="J42" s="75">
        <v>3228.6440362270328</v>
      </c>
      <c r="K42" s="75">
        <v>3123.6004576829582</v>
      </c>
      <c r="L42" s="75">
        <v>3093.868053544732</v>
      </c>
      <c r="M42" s="75">
        <v>3076.4827976864653</v>
      </c>
      <c r="N42" s="75">
        <v>2967.0199242403519</v>
      </c>
      <c r="O42" s="75">
        <v>3011.889281835578</v>
      </c>
      <c r="P42" s="75">
        <v>3107.0051975054353</v>
      </c>
      <c r="Q42" s="75">
        <v>3271.8266389275877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0.22309712345890845</v>
      </c>
      <c r="G43" s="75">
        <v>0.22660847672968254</v>
      </c>
      <c r="H43" s="75">
        <v>0.23484477812676796</v>
      </c>
      <c r="I43" s="75">
        <v>0.29872848560041204</v>
      </c>
      <c r="J43" s="75">
        <v>0.40942224919407288</v>
      </c>
      <c r="K43" s="75">
        <v>0.53402959151106455</v>
      </c>
      <c r="L43" s="75">
        <v>0.58120429588240252</v>
      </c>
      <c r="M43" s="75">
        <v>0.56297172798252326</v>
      </c>
      <c r="N43" s="75">
        <v>0.54857902640055789</v>
      </c>
      <c r="O43" s="75">
        <v>0.53547103677760144</v>
      </c>
      <c r="P43" s="75">
        <v>0.5274460973138001</v>
      </c>
      <c r="Q43" s="75">
        <v>0.52740326198716547</v>
      </c>
    </row>
    <row r="44" spans="1:17" ht="11.45" customHeight="1" x14ac:dyDescent="0.25">
      <c r="A44" s="62" t="s">
        <v>56</v>
      </c>
      <c r="B44" s="75">
        <v>38.184074611892754</v>
      </c>
      <c r="C44" s="75">
        <v>53.090929165177272</v>
      </c>
      <c r="D44" s="75">
        <v>70.266164641555903</v>
      </c>
      <c r="E44" s="75">
        <v>85.389094881832889</v>
      </c>
      <c r="F44" s="75">
        <v>84.23347475324482</v>
      </c>
      <c r="G44" s="75">
        <v>71.674455392858576</v>
      </c>
      <c r="H44" s="75">
        <v>95.346985471368583</v>
      </c>
      <c r="I44" s="75">
        <v>90.212320497359016</v>
      </c>
      <c r="J44" s="75">
        <v>62.411079787039426</v>
      </c>
      <c r="K44" s="75">
        <v>72.826362508727414</v>
      </c>
      <c r="L44" s="75">
        <v>77.2559544921845</v>
      </c>
      <c r="M44" s="75">
        <v>71.434190357798684</v>
      </c>
      <c r="N44" s="75">
        <v>76.177586326158135</v>
      </c>
      <c r="O44" s="75">
        <v>86.613472978997109</v>
      </c>
      <c r="P44" s="75">
        <v>77.506169749438143</v>
      </c>
      <c r="Q44" s="75">
        <v>60.295987993362552</v>
      </c>
    </row>
    <row r="45" spans="1:17" ht="11.45" customHeight="1" x14ac:dyDescent="0.25">
      <c r="A45" s="62" t="s">
        <v>55</v>
      </c>
      <c r="B45" s="75">
        <v>4.0044133596643521</v>
      </c>
      <c r="C45" s="75">
        <v>4.500895352063349</v>
      </c>
      <c r="D45" s="75">
        <v>5.2284269370963976</v>
      </c>
      <c r="E45" s="75">
        <v>4.9248970214110432</v>
      </c>
      <c r="F45" s="75">
        <v>4.5082174972591877</v>
      </c>
      <c r="G45" s="75">
        <v>4.1654743449135223</v>
      </c>
      <c r="H45" s="75">
        <v>3.8262068062833965</v>
      </c>
      <c r="I45" s="75">
        <v>3.5282054864840156</v>
      </c>
      <c r="J45" s="75">
        <v>3.5354617367337204</v>
      </c>
      <c r="K45" s="75">
        <v>3.6203490603021922</v>
      </c>
      <c r="L45" s="75">
        <v>3.4677413408352238</v>
      </c>
      <c r="M45" s="75">
        <v>3.6605855961079761</v>
      </c>
      <c r="N45" s="75">
        <v>3.7054557549290084</v>
      </c>
      <c r="O45" s="75">
        <v>3.8227663523332951</v>
      </c>
      <c r="P45" s="75">
        <v>4.4833197471838089</v>
      </c>
      <c r="Q45" s="75">
        <v>5.3041381860351109</v>
      </c>
    </row>
    <row r="46" spans="1:17" ht="11.45" customHeight="1" x14ac:dyDescent="0.25">
      <c r="A46" s="25" t="s">
        <v>18</v>
      </c>
      <c r="B46" s="79">
        <f t="shared" ref="B46" si="37">B47+B53</f>
        <v>55706.111071302526</v>
      </c>
      <c r="C46" s="79">
        <f t="shared" ref="C46:Q46" si="38">C47+C53</f>
        <v>57708.514815061797</v>
      </c>
      <c r="D46" s="79">
        <f t="shared" si="38"/>
        <v>58292.196887911879</v>
      </c>
      <c r="E46" s="79">
        <f t="shared" si="38"/>
        <v>58177.891313960725</v>
      </c>
      <c r="F46" s="79">
        <f t="shared" si="38"/>
        <v>60595.90072901934</v>
      </c>
      <c r="G46" s="79">
        <f t="shared" si="38"/>
        <v>61556.729792611877</v>
      </c>
      <c r="H46" s="79">
        <f t="shared" si="38"/>
        <v>64177.103965209433</v>
      </c>
      <c r="I46" s="79">
        <f t="shared" si="38"/>
        <v>66319.282317928242</v>
      </c>
      <c r="J46" s="79">
        <f t="shared" si="38"/>
        <v>66774.680133641727</v>
      </c>
      <c r="K46" s="79">
        <f t="shared" si="38"/>
        <v>63834.171065823393</v>
      </c>
      <c r="L46" s="79">
        <f t="shared" si="38"/>
        <v>64104.723775144572</v>
      </c>
      <c r="M46" s="79">
        <f t="shared" si="38"/>
        <v>66053.587227989599</v>
      </c>
      <c r="N46" s="79">
        <f t="shared" si="38"/>
        <v>64860.627982287981</v>
      </c>
      <c r="O46" s="79">
        <f t="shared" si="38"/>
        <v>66031.928009192925</v>
      </c>
      <c r="P46" s="79">
        <f t="shared" si="38"/>
        <v>67806.469373248416</v>
      </c>
      <c r="Q46" s="79">
        <f t="shared" si="38"/>
        <v>68770.067830311411</v>
      </c>
    </row>
    <row r="47" spans="1:17" ht="11.45" customHeight="1" x14ac:dyDescent="0.25">
      <c r="A47" s="23" t="s">
        <v>27</v>
      </c>
      <c r="B47" s="78">
        <v>24045.47519149963</v>
      </c>
      <c r="C47" s="78">
        <v>25607.32848527731</v>
      </c>
      <c r="D47" s="78">
        <v>26883.874551174256</v>
      </c>
      <c r="E47" s="78">
        <v>27000.340676517517</v>
      </c>
      <c r="F47" s="78">
        <v>27693.036469503673</v>
      </c>
      <c r="G47" s="78">
        <v>28387.486676852855</v>
      </c>
      <c r="H47" s="78">
        <v>29296.343677987566</v>
      </c>
      <c r="I47" s="78">
        <v>29926.709574459532</v>
      </c>
      <c r="J47" s="78">
        <v>29447.779794988499</v>
      </c>
      <c r="K47" s="78">
        <v>29095.04552503322</v>
      </c>
      <c r="L47" s="78">
        <v>28475.586780293437</v>
      </c>
      <c r="M47" s="78">
        <v>29213.439176262422</v>
      </c>
      <c r="N47" s="78">
        <v>28716.337171493578</v>
      </c>
      <c r="O47" s="78">
        <v>29324.668327174833</v>
      </c>
      <c r="P47" s="78">
        <v>30150.91134329034</v>
      </c>
      <c r="Q47" s="78">
        <v>30508.162840692748</v>
      </c>
    </row>
    <row r="48" spans="1:17" ht="11.45" customHeight="1" x14ac:dyDescent="0.25">
      <c r="A48" s="62" t="s">
        <v>59</v>
      </c>
      <c r="B48" s="77">
        <v>3287.9850524365402</v>
      </c>
      <c r="C48" s="77">
        <v>3120.1719565421836</v>
      </c>
      <c r="D48" s="77">
        <v>2982.146686893685</v>
      </c>
      <c r="E48" s="77">
        <v>2716.7472347949838</v>
      </c>
      <c r="F48" s="77">
        <v>2503.7428766953285</v>
      </c>
      <c r="G48" s="77">
        <v>2297.8724591286086</v>
      </c>
      <c r="H48" s="77">
        <v>2070.6536734630963</v>
      </c>
      <c r="I48" s="77">
        <v>1986.4034695753805</v>
      </c>
      <c r="J48" s="77">
        <v>1755.5197118307685</v>
      </c>
      <c r="K48" s="77">
        <v>1649.5418703810269</v>
      </c>
      <c r="L48" s="77">
        <v>1552.0014059319078</v>
      </c>
      <c r="M48" s="77">
        <v>1516.3164160223357</v>
      </c>
      <c r="N48" s="77">
        <v>1415.3153637970736</v>
      </c>
      <c r="O48" s="77">
        <v>1390.3920842887826</v>
      </c>
      <c r="P48" s="77">
        <v>1394.2065632870415</v>
      </c>
      <c r="Q48" s="77">
        <v>1368.0797551180867</v>
      </c>
    </row>
    <row r="49" spans="1:17" ht="11.45" customHeight="1" x14ac:dyDescent="0.25">
      <c r="A49" s="62" t="s">
        <v>58</v>
      </c>
      <c r="B49" s="77">
        <v>20746.766792182509</v>
      </c>
      <c r="C49" s="77">
        <v>22476.534414953643</v>
      </c>
      <c r="D49" s="77">
        <v>23891.499838711436</v>
      </c>
      <c r="E49" s="77">
        <v>24274.027733913401</v>
      </c>
      <c r="F49" s="77">
        <v>25180.167597139382</v>
      </c>
      <c r="G49" s="77">
        <v>26081.186285123284</v>
      </c>
      <c r="H49" s="77">
        <v>27044.00344515144</v>
      </c>
      <c r="I49" s="77">
        <v>27680.561390121427</v>
      </c>
      <c r="J49" s="77">
        <v>27341.733030008043</v>
      </c>
      <c r="K49" s="77">
        <v>27004.320125654067</v>
      </c>
      <c r="L49" s="77">
        <v>26427.289559315985</v>
      </c>
      <c r="M49" s="77">
        <v>27180.521860127843</v>
      </c>
      <c r="N49" s="77">
        <v>26770.176074333154</v>
      </c>
      <c r="O49" s="77">
        <v>27413.814145821903</v>
      </c>
      <c r="P49" s="77">
        <v>28223.010414580451</v>
      </c>
      <c r="Q49" s="77">
        <v>28613.609247680746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26.986002981332266</v>
      </c>
      <c r="I50" s="77">
        <v>40.169637886586898</v>
      </c>
      <c r="J50" s="77">
        <v>76.486843804947512</v>
      </c>
      <c r="K50" s="77">
        <v>97.300184595426032</v>
      </c>
      <c r="L50" s="77">
        <v>111.00248311834041</v>
      </c>
      <c r="M50" s="77">
        <v>124.53478628349872</v>
      </c>
      <c r="N50" s="77">
        <v>139.18227734375864</v>
      </c>
      <c r="O50" s="77">
        <v>131.40154191696186</v>
      </c>
      <c r="P50" s="77">
        <v>127.92053029265044</v>
      </c>
      <c r="Q50" s="77">
        <v>125.77392833750973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147.04585461114982</v>
      </c>
      <c r="I51" s="77">
        <v>212.90451664909995</v>
      </c>
      <c r="J51" s="77">
        <v>267.13189172572601</v>
      </c>
      <c r="K51" s="77">
        <v>336.32785666812458</v>
      </c>
      <c r="L51" s="77">
        <v>375.17026037932612</v>
      </c>
      <c r="M51" s="77">
        <v>377.98695990573049</v>
      </c>
      <c r="N51" s="77">
        <v>366.43647154031811</v>
      </c>
      <c r="O51" s="77">
        <v>359.98129141048526</v>
      </c>
      <c r="P51" s="77">
        <v>370.85330945734637</v>
      </c>
      <c r="Q51" s="77">
        <v>355.38690492759787</v>
      </c>
    </row>
    <row r="52" spans="1:17" ht="11.45" customHeight="1" x14ac:dyDescent="0.25">
      <c r="A52" s="62" t="s">
        <v>55</v>
      </c>
      <c r="B52" s="77">
        <v>10.723346880584311</v>
      </c>
      <c r="C52" s="77">
        <v>10.62211378148168</v>
      </c>
      <c r="D52" s="77">
        <v>10.228025569138383</v>
      </c>
      <c r="E52" s="77">
        <v>9.5657078091324017</v>
      </c>
      <c r="F52" s="77">
        <v>9.1259956689632276</v>
      </c>
      <c r="G52" s="77">
        <v>8.4279326009646667</v>
      </c>
      <c r="H52" s="77">
        <v>7.6547017805460289</v>
      </c>
      <c r="I52" s="77">
        <v>6.6705602270364643</v>
      </c>
      <c r="J52" s="77">
        <v>6.9083176190117044</v>
      </c>
      <c r="K52" s="77">
        <v>7.5554877345694313</v>
      </c>
      <c r="L52" s="77">
        <v>10.123071547876952</v>
      </c>
      <c r="M52" s="77">
        <v>14.079153923015708</v>
      </c>
      <c r="N52" s="77">
        <v>25.226984479273586</v>
      </c>
      <c r="O52" s="77">
        <v>29.079263736702295</v>
      </c>
      <c r="P52" s="77">
        <v>34.920525672853401</v>
      </c>
      <c r="Q52" s="77">
        <v>45.313004628808862</v>
      </c>
    </row>
    <row r="53" spans="1:17" ht="11.45" customHeight="1" x14ac:dyDescent="0.25">
      <c r="A53" s="19" t="s">
        <v>24</v>
      </c>
      <c r="B53" s="76">
        <v>31660.635879802892</v>
      </c>
      <c r="C53" s="76">
        <v>32101.186329784487</v>
      </c>
      <c r="D53" s="76">
        <v>31408.322336737619</v>
      </c>
      <c r="E53" s="76">
        <v>31177.550637443208</v>
      </c>
      <c r="F53" s="76">
        <v>32902.864259515671</v>
      </c>
      <c r="G53" s="76">
        <v>33169.243115759025</v>
      </c>
      <c r="H53" s="76">
        <v>34880.76028722187</v>
      </c>
      <c r="I53" s="76">
        <v>36392.572743468707</v>
      </c>
      <c r="J53" s="76">
        <v>37326.900338653235</v>
      </c>
      <c r="K53" s="76">
        <v>34739.125540790177</v>
      </c>
      <c r="L53" s="76">
        <v>35629.136994851135</v>
      </c>
      <c r="M53" s="76">
        <v>36840.14805172717</v>
      </c>
      <c r="N53" s="76">
        <v>36144.290810794402</v>
      </c>
      <c r="O53" s="76">
        <v>36707.259682018092</v>
      </c>
      <c r="P53" s="76">
        <v>37655.558029958076</v>
      </c>
      <c r="Q53" s="76">
        <v>38261.904989618663</v>
      </c>
    </row>
    <row r="54" spans="1:17" ht="11.45" customHeight="1" x14ac:dyDescent="0.25">
      <c r="A54" s="17" t="s">
        <v>23</v>
      </c>
      <c r="B54" s="75">
        <v>24609</v>
      </c>
      <c r="C54" s="75">
        <v>24602</v>
      </c>
      <c r="D54" s="75">
        <v>23548</v>
      </c>
      <c r="E54" s="75">
        <v>23165</v>
      </c>
      <c r="F54" s="75">
        <v>23564</v>
      </c>
      <c r="G54" s="75">
        <v>23535</v>
      </c>
      <c r="H54" s="75">
        <v>24616</v>
      </c>
      <c r="I54" s="75">
        <v>25527</v>
      </c>
      <c r="J54" s="75">
        <v>26053</v>
      </c>
      <c r="K54" s="75">
        <v>24480</v>
      </c>
      <c r="L54" s="75">
        <v>24788</v>
      </c>
      <c r="M54" s="75">
        <v>25955</v>
      </c>
      <c r="N54" s="75">
        <v>25137</v>
      </c>
      <c r="O54" s="75">
        <v>25275</v>
      </c>
      <c r="P54" s="75">
        <v>25966</v>
      </c>
      <c r="Q54" s="75">
        <v>26560</v>
      </c>
    </row>
    <row r="55" spans="1:17" ht="11.45" customHeight="1" x14ac:dyDescent="0.25">
      <c r="A55" s="15" t="s">
        <v>22</v>
      </c>
      <c r="B55" s="74">
        <v>7051.6358798028932</v>
      </c>
      <c r="C55" s="74">
        <v>7499.1863297844875</v>
      </c>
      <c r="D55" s="74">
        <v>7860.3223367376186</v>
      </c>
      <c r="E55" s="74">
        <v>8012.5506374432061</v>
      </c>
      <c r="F55" s="74">
        <v>9338.8642595156743</v>
      </c>
      <c r="G55" s="74">
        <v>9634.2431157590254</v>
      </c>
      <c r="H55" s="74">
        <v>10264.760287221869</v>
      </c>
      <c r="I55" s="74">
        <v>10865.572743468709</v>
      </c>
      <c r="J55" s="74">
        <v>11273.900338653235</v>
      </c>
      <c r="K55" s="74">
        <v>10259.125540790175</v>
      </c>
      <c r="L55" s="74">
        <v>10841.136994851133</v>
      </c>
      <c r="M55" s="74">
        <v>10885.148051727172</v>
      </c>
      <c r="N55" s="74">
        <v>11007.290810794402</v>
      </c>
      <c r="O55" s="74">
        <v>11432.259682018093</v>
      </c>
      <c r="P55" s="74">
        <v>11689.558029958076</v>
      </c>
      <c r="Q55" s="74">
        <v>11701.904989618659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46258532.422115326</v>
      </c>
      <c r="C57" s="41">
        <f t="shared" ref="C57:Q57" si="40">C58+C73</f>
        <v>46815113.721526876</v>
      </c>
      <c r="D57" s="41">
        <f t="shared" si="40"/>
        <v>47121933.380432203</v>
      </c>
      <c r="E57" s="41">
        <f t="shared" si="40"/>
        <v>47561747.301616982</v>
      </c>
      <c r="F57" s="41">
        <f t="shared" si="40"/>
        <v>47928835.991288424</v>
      </c>
      <c r="G57" s="41">
        <f t="shared" si="40"/>
        <v>48532285.036655992</v>
      </c>
      <c r="H57" s="41">
        <f t="shared" si="40"/>
        <v>49150043.885732025</v>
      </c>
      <c r="I57" s="41">
        <f t="shared" si="40"/>
        <v>49369658.26757022</v>
      </c>
      <c r="J57" s="41">
        <f t="shared" si="40"/>
        <v>49835691.121631213</v>
      </c>
      <c r="K57" s="41">
        <f t="shared" si="40"/>
        <v>50301713.594597533</v>
      </c>
      <c r="L57" s="41">
        <f t="shared" si="40"/>
        <v>50941125.788174719</v>
      </c>
      <c r="M57" s="41">
        <f t="shared" si="40"/>
        <v>51796454.565314434</v>
      </c>
      <c r="N57" s="41">
        <f t="shared" si="40"/>
        <v>52421330.538950525</v>
      </c>
      <c r="O57" s="41">
        <f t="shared" si="40"/>
        <v>52921275.172729626</v>
      </c>
      <c r="P57" s="41">
        <f t="shared" si="40"/>
        <v>53627326.21211715</v>
      </c>
      <c r="Q57" s="41">
        <f t="shared" si="40"/>
        <v>54456541.4704661</v>
      </c>
    </row>
    <row r="58" spans="1:17" ht="11.45" customHeight="1" x14ac:dyDescent="0.25">
      <c r="A58" s="25" t="s">
        <v>39</v>
      </c>
      <c r="B58" s="40">
        <f t="shared" ref="B58" si="41">B59+B60+B67</f>
        <v>43583675</v>
      </c>
      <c r="C58" s="40">
        <f t="shared" ref="C58:Q58" si="42">C59+C60+C67</f>
        <v>44142001</v>
      </c>
      <c r="D58" s="40">
        <f t="shared" si="42"/>
        <v>44484749</v>
      </c>
      <c r="E58" s="40">
        <f t="shared" si="42"/>
        <v>44967769</v>
      </c>
      <c r="F58" s="40">
        <f t="shared" si="42"/>
        <v>45342967</v>
      </c>
      <c r="G58" s="40">
        <f t="shared" si="42"/>
        <v>45946305</v>
      </c>
      <c r="H58" s="40">
        <f t="shared" si="42"/>
        <v>46509149</v>
      </c>
      <c r="I58" s="40">
        <f t="shared" si="42"/>
        <v>46808629</v>
      </c>
      <c r="J58" s="40">
        <f t="shared" si="42"/>
        <v>47248724</v>
      </c>
      <c r="K58" s="40">
        <f t="shared" si="42"/>
        <v>47680825</v>
      </c>
      <c r="L58" s="40">
        <f t="shared" si="42"/>
        <v>48248916</v>
      </c>
      <c r="M58" s="40">
        <f t="shared" si="42"/>
        <v>49008221</v>
      </c>
      <c r="N58" s="40">
        <f t="shared" si="42"/>
        <v>49578624</v>
      </c>
      <c r="O58" s="40">
        <f t="shared" si="42"/>
        <v>50027074</v>
      </c>
      <c r="P58" s="40">
        <f t="shared" si="42"/>
        <v>50662369</v>
      </c>
      <c r="Q58" s="40">
        <f t="shared" si="42"/>
        <v>51398152</v>
      </c>
    </row>
    <row r="59" spans="1:17" ht="11.45" customHeight="1" x14ac:dyDescent="0.25">
      <c r="A59" s="23" t="s">
        <v>30</v>
      </c>
      <c r="B59" s="39">
        <v>4438082</v>
      </c>
      <c r="C59" s="39">
        <v>4667149</v>
      </c>
      <c r="D59" s="39">
        <v>4677885</v>
      </c>
      <c r="E59" s="39">
        <v>4863807</v>
      </c>
      <c r="F59" s="39">
        <v>5077982</v>
      </c>
      <c r="G59" s="39">
        <v>5202901</v>
      </c>
      <c r="H59" s="39">
        <v>5405900</v>
      </c>
      <c r="I59" s="39">
        <v>5549967</v>
      </c>
      <c r="J59" s="39">
        <v>5852283</v>
      </c>
      <c r="K59" s="39">
        <v>5866765</v>
      </c>
      <c r="L59" s="39">
        <v>5870890</v>
      </c>
      <c r="M59" s="39">
        <v>6004233</v>
      </c>
      <c r="N59" s="39">
        <v>6071601</v>
      </c>
      <c r="O59" s="39">
        <v>6099050</v>
      </c>
      <c r="P59" s="39">
        <v>6181744</v>
      </c>
      <c r="Q59" s="39">
        <v>6248598</v>
      </c>
    </row>
    <row r="60" spans="1:17" ht="11.45" customHeight="1" x14ac:dyDescent="0.25">
      <c r="A60" s="19" t="s">
        <v>29</v>
      </c>
      <c r="B60" s="38">
        <f>SUM(B61:B66)</f>
        <v>39058937</v>
      </c>
      <c r="C60" s="38">
        <f t="shared" ref="C60:Q60" si="43">SUM(C61:C66)</f>
        <v>39388319</v>
      </c>
      <c r="D60" s="38">
        <f t="shared" si="43"/>
        <v>39720951</v>
      </c>
      <c r="E60" s="38">
        <f t="shared" si="43"/>
        <v>40017482</v>
      </c>
      <c r="F60" s="38">
        <f t="shared" si="43"/>
        <v>40179477</v>
      </c>
      <c r="G60" s="38">
        <f t="shared" si="43"/>
        <v>40659500</v>
      </c>
      <c r="H60" s="38">
        <f t="shared" si="43"/>
        <v>41019700</v>
      </c>
      <c r="I60" s="38">
        <f t="shared" si="43"/>
        <v>41183594</v>
      </c>
      <c r="J60" s="38">
        <f t="shared" si="43"/>
        <v>41321171</v>
      </c>
      <c r="K60" s="38">
        <f t="shared" si="43"/>
        <v>41737627</v>
      </c>
      <c r="L60" s="38">
        <f t="shared" si="43"/>
        <v>42301563</v>
      </c>
      <c r="M60" s="38">
        <f t="shared" si="43"/>
        <v>42928000</v>
      </c>
      <c r="N60" s="38">
        <f t="shared" si="43"/>
        <v>43431000</v>
      </c>
      <c r="O60" s="38">
        <f t="shared" si="43"/>
        <v>43851230</v>
      </c>
      <c r="P60" s="38">
        <f t="shared" si="43"/>
        <v>44403124</v>
      </c>
      <c r="Q60" s="38">
        <f t="shared" si="43"/>
        <v>45071209</v>
      </c>
    </row>
    <row r="61" spans="1:17" ht="11.45" customHeight="1" x14ac:dyDescent="0.25">
      <c r="A61" s="62" t="s">
        <v>59</v>
      </c>
      <c r="B61" s="42">
        <v>33333963</v>
      </c>
      <c r="C61" s="42">
        <v>33146912</v>
      </c>
      <c r="D61" s="42">
        <v>32891503</v>
      </c>
      <c r="E61" s="42">
        <v>32578129</v>
      </c>
      <c r="F61" s="42">
        <v>32060673</v>
      </c>
      <c r="G61" s="42">
        <v>31634147</v>
      </c>
      <c r="H61" s="42">
        <v>31306000</v>
      </c>
      <c r="I61" s="42">
        <v>30974469</v>
      </c>
      <c r="J61" s="42">
        <v>30603345</v>
      </c>
      <c r="K61" s="42">
        <v>30313076</v>
      </c>
      <c r="L61" s="42">
        <v>30395230</v>
      </c>
      <c r="M61" s="42">
        <v>30361760</v>
      </c>
      <c r="N61" s="42">
        <v>30171497</v>
      </c>
      <c r="O61" s="42">
        <v>29951651</v>
      </c>
      <c r="P61" s="42">
        <v>29850190</v>
      </c>
      <c r="Q61" s="42">
        <v>29843461</v>
      </c>
    </row>
    <row r="62" spans="1:17" ht="11.45" customHeight="1" x14ac:dyDescent="0.25">
      <c r="A62" s="62" t="s">
        <v>58</v>
      </c>
      <c r="B62" s="42">
        <v>5664974</v>
      </c>
      <c r="C62" s="42">
        <v>6182472</v>
      </c>
      <c r="D62" s="42">
        <v>6757907</v>
      </c>
      <c r="E62" s="42">
        <v>7362078</v>
      </c>
      <c r="F62" s="42">
        <v>8019368</v>
      </c>
      <c r="G62" s="42">
        <v>8887223</v>
      </c>
      <c r="H62" s="42">
        <v>9516517</v>
      </c>
      <c r="I62" s="42">
        <v>9903245</v>
      </c>
      <c r="J62" s="42">
        <v>10278026</v>
      </c>
      <c r="K62" s="42">
        <v>10769355</v>
      </c>
      <c r="L62" s="42">
        <v>11232208</v>
      </c>
      <c r="M62" s="42">
        <v>11854251</v>
      </c>
      <c r="N62" s="42">
        <v>12561865</v>
      </c>
      <c r="O62" s="42">
        <v>13210421</v>
      </c>
      <c r="P62" s="42">
        <v>13864235</v>
      </c>
      <c r="Q62" s="42">
        <v>14538836</v>
      </c>
    </row>
    <row r="63" spans="1:17" ht="11.45" customHeight="1" x14ac:dyDescent="0.25">
      <c r="A63" s="62" t="s">
        <v>57</v>
      </c>
      <c r="B63" s="42">
        <v>60000</v>
      </c>
      <c r="C63" s="42">
        <v>58935</v>
      </c>
      <c r="D63" s="42">
        <v>71541</v>
      </c>
      <c r="E63" s="42">
        <v>77275</v>
      </c>
      <c r="F63" s="42">
        <v>99436</v>
      </c>
      <c r="G63" s="42">
        <v>110277</v>
      </c>
      <c r="H63" s="42">
        <v>164772</v>
      </c>
      <c r="I63" s="42">
        <v>273182</v>
      </c>
      <c r="J63" s="42">
        <v>406000</v>
      </c>
      <c r="K63" s="42">
        <v>588996</v>
      </c>
      <c r="L63" s="42">
        <v>607397</v>
      </c>
      <c r="M63" s="42">
        <v>618489</v>
      </c>
      <c r="N63" s="42">
        <v>582368</v>
      </c>
      <c r="O63" s="42">
        <v>560219</v>
      </c>
      <c r="P63" s="42">
        <v>547934</v>
      </c>
      <c r="Q63" s="42">
        <v>525598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27853</v>
      </c>
      <c r="H64" s="42">
        <v>32392</v>
      </c>
      <c r="I64" s="42">
        <v>32672</v>
      </c>
      <c r="J64" s="42">
        <v>32800</v>
      </c>
      <c r="K64" s="42">
        <v>64200</v>
      </c>
      <c r="L64" s="42">
        <v>64300</v>
      </c>
      <c r="M64" s="42">
        <v>88500</v>
      </c>
      <c r="N64" s="42">
        <v>107266</v>
      </c>
      <c r="O64" s="42">
        <v>113836</v>
      </c>
      <c r="P64" s="42">
        <v>113404</v>
      </c>
      <c r="Q64" s="42">
        <v>113632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1291</v>
      </c>
      <c r="P65" s="42">
        <v>5413</v>
      </c>
      <c r="Q65" s="42">
        <v>16037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19</v>
      </c>
      <c r="I66" s="42">
        <v>26</v>
      </c>
      <c r="J66" s="42">
        <v>1000</v>
      </c>
      <c r="K66" s="42">
        <v>2000</v>
      </c>
      <c r="L66" s="42">
        <v>2428</v>
      </c>
      <c r="M66" s="42">
        <v>5000</v>
      </c>
      <c r="N66" s="42">
        <v>8004</v>
      </c>
      <c r="O66" s="42">
        <v>13812</v>
      </c>
      <c r="P66" s="42">
        <v>21948</v>
      </c>
      <c r="Q66" s="42">
        <v>33645</v>
      </c>
    </row>
    <row r="67" spans="1:17" ht="11.45" customHeight="1" x14ac:dyDescent="0.25">
      <c r="A67" s="19" t="s">
        <v>28</v>
      </c>
      <c r="B67" s="38">
        <f>SUM(B68:B72)</f>
        <v>86656</v>
      </c>
      <c r="C67" s="38">
        <f t="shared" ref="C67:Q67" si="44">SUM(C68:C72)</f>
        <v>86533</v>
      </c>
      <c r="D67" s="38">
        <f t="shared" si="44"/>
        <v>85913</v>
      </c>
      <c r="E67" s="38">
        <f t="shared" si="44"/>
        <v>86480</v>
      </c>
      <c r="F67" s="38">
        <f t="shared" si="44"/>
        <v>85508</v>
      </c>
      <c r="G67" s="38">
        <f t="shared" si="44"/>
        <v>83904</v>
      </c>
      <c r="H67" s="38">
        <f t="shared" si="44"/>
        <v>83549</v>
      </c>
      <c r="I67" s="38">
        <f t="shared" si="44"/>
        <v>75068</v>
      </c>
      <c r="J67" s="38">
        <f t="shared" si="44"/>
        <v>75270</v>
      </c>
      <c r="K67" s="38">
        <f t="shared" si="44"/>
        <v>76433</v>
      </c>
      <c r="L67" s="38">
        <f t="shared" si="44"/>
        <v>76463</v>
      </c>
      <c r="M67" s="38">
        <f t="shared" si="44"/>
        <v>75988</v>
      </c>
      <c r="N67" s="38">
        <f t="shared" si="44"/>
        <v>76023</v>
      </c>
      <c r="O67" s="38">
        <f t="shared" si="44"/>
        <v>76794</v>
      </c>
      <c r="P67" s="38">
        <f t="shared" si="44"/>
        <v>77501</v>
      </c>
      <c r="Q67" s="38">
        <f t="shared" si="44"/>
        <v>78345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85549</v>
      </c>
      <c r="C69" s="37">
        <v>85213</v>
      </c>
      <c r="D69" s="37">
        <v>84456</v>
      </c>
      <c r="E69" s="37">
        <v>85016</v>
      </c>
      <c r="F69" s="37">
        <v>84083</v>
      </c>
      <c r="G69" s="37">
        <v>82508</v>
      </c>
      <c r="H69" s="37">
        <v>82016</v>
      </c>
      <c r="I69" s="37">
        <v>73488</v>
      </c>
      <c r="J69" s="37">
        <v>73775</v>
      </c>
      <c r="K69" s="37">
        <v>74784</v>
      </c>
      <c r="L69" s="37">
        <v>74815</v>
      </c>
      <c r="M69" s="37">
        <v>74368</v>
      </c>
      <c r="N69" s="37">
        <v>74272</v>
      </c>
      <c r="O69" s="37">
        <v>74927</v>
      </c>
      <c r="P69" s="37">
        <v>75710</v>
      </c>
      <c r="Q69" s="37">
        <v>76575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10</v>
      </c>
      <c r="G70" s="37">
        <v>10</v>
      </c>
      <c r="H70" s="37">
        <v>10</v>
      </c>
      <c r="I70" s="37">
        <v>12</v>
      </c>
      <c r="J70" s="37">
        <v>17</v>
      </c>
      <c r="K70" s="37">
        <v>23</v>
      </c>
      <c r="L70" s="37">
        <v>25</v>
      </c>
      <c r="M70" s="37">
        <v>24</v>
      </c>
      <c r="N70" s="37">
        <v>24</v>
      </c>
      <c r="O70" s="37">
        <v>23</v>
      </c>
      <c r="P70" s="37">
        <v>22</v>
      </c>
      <c r="Q70" s="37">
        <v>21</v>
      </c>
    </row>
    <row r="71" spans="1:17" ht="11.45" customHeight="1" x14ac:dyDescent="0.25">
      <c r="A71" s="62" t="s">
        <v>56</v>
      </c>
      <c r="B71" s="37">
        <v>1002</v>
      </c>
      <c r="C71" s="37">
        <v>1202</v>
      </c>
      <c r="D71" s="37">
        <v>1320</v>
      </c>
      <c r="E71" s="37">
        <v>1335</v>
      </c>
      <c r="F71" s="37">
        <v>1297</v>
      </c>
      <c r="G71" s="37">
        <v>1277</v>
      </c>
      <c r="H71" s="37">
        <v>1423</v>
      </c>
      <c r="I71" s="37">
        <v>1476</v>
      </c>
      <c r="J71" s="37">
        <v>1386</v>
      </c>
      <c r="K71" s="37">
        <v>1532</v>
      </c>
      <c r="L71" s="37">
        <v>1533</v>
      </c>
      <c r="M71" s="37">
        <v>1501</v>
      </c>
      <c r="N71" s="37">
        <v>1631</v>
      </c>
      <c r="O71" s="37">
        <v>1745</v>
      </c>
      <c r="P71" s="37">
        <v>1653</v>
      </c>
      <c r="Q71" s="37">
        <v>1612</v>
      </c>
    </row>
    <row r="72" spans="1:17" ht="11.45" customHeight="1" x14ac:dyDescent="0.25">
      <c r="A72" s="62" t="s">
        <v>55</v>
      </c>
      <c r="B72" s="37">
        <v>105</v>
      </c>
      <c r="C72" s="37">
        <v>118</v>
      </c>
      <c r="D72" s="37">
        <v>137</v>
      </c>
      <c r="E72" s="37">
        <v>129</v>
      </c>
      <c r="F72" s="37">
        <v>118</v>
      </c>
      <c r="G72" s="37">
        <v>109</v>
      </c>
      <c r="H72" s="37">
        <v>100</v>
      </c>
      <c r="I72" s="37">
        <v>92</v>
      </c>
      <c r="J72" s="37">
        <v>92</v>
      </c>
      <c r="K72" s="37">
        <v>94</v>
      </c>
      <c r="L72" s="37">
        <v>90</v>
      </c>
      <c r="M72" s="37">
        <v>95</v>
      </c>
      <c r="N72" s="37">
        <v>96</v>
      </c>
      <c r="O72" s="37">
        <v>99</v>
      </c>
      <c r="P72" s="37">
        <v>116</v>
      </c>
      <c r="Q72" s="37">
        <v>137</v>
      </c>
    </row>
    <row r="73" spans="1:17" ht="11.45" customHeight="1" x14ac:dyDescent="0.25">
      <c r="A73" s="25" t="s">
        <v>18</v>
      </c>
      <c r="B73" s="40">
        <f t="shared" ref="B73" si="45">B74+B80</f>
        <v>2674857.4221153283</v>
      </c>
      <c r="C73" s="40">
        <f t="shared" ref="C73:Q73" si="46">C74+C80</f>
        <v>2673112.7215268761</v>
      </c>
      <c r="D73" s="40">
        <f t="shared" si="46"/>
        <v>2637184.3804322071</v>
      </c>
      <c r="E73" s="40">
        <f t="shared" si="46"/>
        <v>2593978.3016169788</v>
      </c>
      <c r="F73" s="40">
        <f t="shared" si="46"/>
        <v>2585868.9912884198</v>
      </c>
      <c r="G73" s="40">
        <f t="shared" si="46"/>
        <v>2585980.0366559885</v>
      </c>
      <c r="H73" s="40">
        <f t="shared" si="46"/>
        <v>2640894.8857320221</v>
      </c>
      <c r="I73" s="40">
        <f t="shared" si="46"/>
        <v>2561029.2675702199</v>
      </c>
      <c r="J73" s="40">
        <f t="shared" si="46"/>
        <v>2586967.1216312144</v>
      </c>
      <c r="K73" s="40">
        <f t="shared" si="46"/>
        <v>2620888.5945975315</v>
      </c>
      <c r="L73" s="40">
        <f t="shared" si="46"/>
        <v>2692209.7881747191</v>
      </c>
      <c r="M73" s="40">
        <f t="shared" si="46"/>
        <v>2788233.5653144373</v>
      </c>
      <c r="N73" s="40">
        <f t="shared" si="46"/>
        <v>2842706.5389505224</v>
      </c>
      <c r="O73" s="40">
        <f t="shared" si="46"/>
        <v>2894201.1727296244</v>
      </c>
      <c r="P73" s="40">
        <f t="shared" si="46"/>
        <v>2964957.2121171537</v>
      </c>
      <c r="Q73" s="40">
        <f t="shared" si="46"/>
        <v>3058389.470466102</v>
      </c>
    </row>
    <row r="74" spans="1:17" ht="11.45" customHeight="1" x14ac:dyDescent="0.25">
      <c r="A74" s="23" t="s">
        <v>27</v>
      </c>
      <c r="B74" s="39">
        <f>SUM(B75:B79)</f>
        <v>1732021</v>
      </c>
      <c r="C74" s="39">
        <f t="shared" ref="C74:Q74" si="47">SUM(C75:C79)</f>
        <v>1739889</v>
      </c>
      <c r="D74" s="39">
        <f t="shared" si="47"/>
        <v>1741182</v>
      </c>
      <c r="E74" s="39">
        <f t="shared" si="47"/>
        <v>1730969</v>
      </c>
      <c r="F74" s="39">
        <f t="shared" si="47"/>
        <v>1729794</v>
      </c>
      <c r="G74" s="39">
        <f t="shared" si="47"/>
        <v>1736770</v>
      </c>
      <c r="H74" s="39">
        <f t="shared" si="47"/>
        <v>1782979</v>
      </c>
      <c r="I74" s="39">
        <f t="shared" si="47"/>
        <v>1812800</v>
      </c>
      <c r="J74" s="39">
        <f t="shared" si="47"/>
        <v>1848272</v>
      </c>
      <c r="K74" s="39">
        <f t="shared" si="47"/>
        <v>1886261</v>
      </c>
      <c r="L74" s="39">
        <f t="shared" si="47"/>
        <v>1954844</v>
      </c>
      <c r="M74" s="39">
        <f t="shared" si="47"/>
        <v>2035658</v>
      </c>
      <c r="N74" s="39">
        <f t="shared" si="47"/>
        <v>2091479</v>
      </c>
      <c r="O74" s="39">
        <f t="shared" si="47"/>
        <v>2128927</v>
      </c>
      <c r="P74" s="39">
        <f t="shared" si="47"/>
        <v>2186262</v>
      </c>
      <c r="Q74" s="39">
        <f t="shared" si="47"/>
        <v>2266168</v>
      </c>
    </row>
    <row r="75" spans="1:17" ht="11.45" customHeight="1" x14ac:dyDescent="0.25">
      <c r="A75" s="62" t="s">
        <v>59</v>
      </c>
      <c r="B75" s="42">
        <v>243980</v>
      </c>
      <c r="C75" s="42">
        <v>230397</v>
      </c>
      <c r="D75" s="42">
        <v>210181</v>
      </c>
      <c r="E75" s="42">
        <v>190023</v>
      </c>
      <c r="F75" s="42">
        <v>171731</v>
      </c>
      <c r="G75" s="42">
        <v>157706</v>
      </c>
      <c r="H75" s="42">
        <v>147292</v>
      </c>
      <c r="I75" s="42">
        <v>145309</v>
      </c>
      <c r="J75" s="42">
        <v>140468</v>
      </c>
      <c r="K75" s="42">
        <v>136496</v>
      </c>
      <c r="L75" s="42">
        <v>131835</v>
      </c>
      <c r="M75" s="42">
        <v>128364</v>
      </c>
      <c r="N75" s="42">
        <v>123716</v>
      </c>
      <c r="O75" s="42">
        <v>120997</v>
      </c>
      <c r="P75" s="42">
        <v>118491</v>
      </c>
      <c r="Q75" s="42">
        <v>116667</v>
      </c>
    </row>
    <row r="76" spans="1:17" ht="11.45" customHeight="1" x14ac:dyDescent="0.25">
      <c r="A76" s="62" t="s">
        <v>58</v>
      </c>
      <c r="B76" s="42">
        <v>1487122</v>
      </c>
      <c r="C76" s="42">
        <v>1508584</v>
      </c>
      <c r="D76" s="42">
        <v>1530129</v>
      </c>
      <c r="E76" s="42">
        <v>1540132</v>
      </c>
      <c r="F76" s="42">
        <v>1557287</v>
      </c>
      <c r="G76" s="42">
        <v>1578349</v>
      </c>
      <c r="H76" s="42">
        <v>1623700</v>
      </c>
      <c r="I76" s="42">
        <v>1650962</v>
      </c>
      <c r="J76" s="42">
        <v>1685110</v>
      </c>
      <c r="K76" s="42">
        <v>1720370</v>
      </c>
      <c r="L76" s="42">
        <v>1788844</v>
      </c>
      <c r="M76" s="42">
        <v>1870172</v>
      </c>
      <c r="N76" s="42">
        <v>1927946</v>
      </c>
      <c r="O76" s="42">
        <v>1968228</v>
      </c>
      <c r="P76" s="42">
        <v>2026804</v>
      </c>
      <c r="Q76" s="42">
        <v>2108221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1505</v>
      </c>
      <c r="I77" s="42">
        <v>2238</v>
      </c>
      <c r="J77" s="42">
        <v>4528</v>
      </c>
      <c r="K77" s="42">
        <v>6014</v>
      </c>
      <c r="L77" s="42">
        <v>7317</v>
      </c>
      <c r="M77" s="42">
        <v>8576</v>
      </c>
      <c r="N77" s="42">
        <v>9749</v>
      </c>
      <c r="O77" s="42">
        <v>9077</v>
      </c>
      <c r="P77" s="42">
        <v>8919</v>
      </c>
      <c r="Q77" s="42">
        <v>9008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9833</v>
      </c>
      <c r="I78" s="42">
        <v>13726</v>
      </c>
      <c r="J78" s="42">
        <v>17582</v>
      </c>
      <c r="K78" s="42">
        <v>22743</v>
      </c>
      <c r="L78" s="42">
        <v>25995</v>
      </c>
      <c r="M78" s="42">
        <v>27361</v>
      </c>
      <c r="N78" s="42">
        <v>27948</v>
      </c>
      <c r="O78" s="42">
        <v>28182</v>
      </c>
      <c r="P78" s="42">
        <v>29117</v>
      </c>
      <c r="Q78" s="42">
        <v>28470</v>
      </c>
    </row>
    <row r="79" spans="1:17" ht="11.45" customHeight="1" x14ac:dyDescent="0.25">
      <c r="A79" s="62" t="s">
        <v>55</v>
      </c>
      <c r="B79" s="42">
        <v>919</v>
      </c>
      <c r="C79" s="42">
        <v>908</v>
      </c>
      <c r="D79" s="42">
        <v>872</v>
      </c>
      <c r="E79" s="42">
        <v>814</v>
      </c>
      <c r="F79" s="42">
        <v>776</v>
      </c>
      <c r="G79" s="42">
        <v>715</v>
      </c>
      <c r="H79" s="42">
        <v>649</v>
      </c>
      <c r="I79" s="42">
        <v>565</v>
      </c>
      <c r="J79" s="42">
        <v>584</v>
      </c>
      <c r="K79" s="42">
        <v>638</v>
      </c>
      <c r="L79" s="42">
        <v>853</v>
      </c>
      <c r="M79" s="42">
        <v>1185</v>
      </c>
      <c r="N79" s="42">
        <v>2120</v>
      </c>
      <c r="O79" s="42">
        <v>2443</v>
      </c>
      <c r="P79" s="42">
        <v>2931</v>
      </c>
      <c r="Q79" s="42">
        <v>3802</v>
      </c>
    </row>
    <row r="80" spans="1:17" ht="11.45" customHeight="1" x14ac:dyDescent="0.25">
      <c r="A80" s="19" t="s">
        <v>24</v>
      </c>
      <c r="B80" s="38">
        <f>SUM(B81:B82)</f>
        <v>942836.42211532814</v>
      </c>
      <c r="C80" s="38">
        <f t="shared" ref="C80:Q80" si="48">SUM(C81:C82)</f>
        <v>933223.72152687632</v>
      </c>
      <c r="D80" s="38">
        <f t="shared" si="48"/>
        <v>896002.38043220725</v>
      </c>
      <c r="E80" s="38">
        <f t="shared" si="48"/>
        <v>863009.30161697883</v>
      </c>
      <c r="F80" s="38">
        <f t="shared" si="48"/>
        <v>856074.9912884197</v>
      </c>
      <c r="G80" s="38">
        <f t="shared" si="48"/>
        <v>849210.03665598854</v>
      </c>
      <c r="H80" s="38">
        <f t="shared" si="48"/>
        <v>857915.885732022</v>
      </c>
      <c r="I80" s="38">
        <f t="shared" si="48"/>
        <v>748229.26757022005</v>
      </c>
      <c r="J80" s="38">
        <f t="shared" si="48"/>
        <v>738695.12163121451</v>
      </c>
      <c r="K80" s="38">
        <f t="shared" si="48"/>
        <v>734627.59459753148</v>
      </c>
      <c r="L80" s="38">
        <f t="shared" si="48"/>
        <v>737365.7881747192</v>
      </c>
      <c r="M80" s="38">
        <f t="shared" si="48"/>
        <v>752575.56531443726</v>
      </c>
      <c r="N80" s="38">
        <f t="shared" si="48"/>
        <v>751227.53895052243</v>
      </c>
      <c r="O80" s="38">
        <f t="shared" si="48"/>
        <v>765274.17272962467</v>
      </c>
      <c r="P80" s="38">
        <f t="shared" si="48"/>
        <v>778695.2121171538</v>
      </c>
      <c r="Q80" s="38">
        <f t="shared" si="48"/>
        <v>792221.47046610189</v>
      </c>
    </row>
    <row r="81" spans="1:17" ht="11.45" customHeight="1" x14ac:dyDescent="0.25">
      <c r="A81" s="17" t="s">
        <v>23</v>
      </c>
      <c r="B81" s="37">
        <v>859876</v>
      </c>
      <c r="C81" s="37">
        <v>844998</v>
      </c>
      <c r="D81" s="37">
        <v>803528</v>
      </c>
      <c r="E81" s="37">
        <v>768744</v>
      </c>
      <c r="F81" s="37">
        <v>746206</v>
      </c>
      <c r="G81" s="37">
        <v>735866</v>
      </c>
      <c r="H81" s="37">
        <v>737154</v>
      </c>
      <c r="I81" s="37">
        <v>620399</v>
      </c>
      <c r="J81" s="37">
        <v>606061</v>
      </c>
      <c r="K81" s="37">
        <v>613932</v>
      </c>
      <c r="L81" s="37">
        <v>609823</v>
      </c>
      <c r="M81" s="37">
        <v>624515</v>
      </c>
      <c r="N81" s="37">
        <v>621730</v>
      </c>
      <c r="O81" s="37">
        <v>630777</v>
      </c>
      <c r="P81" s="37">
        <v>641171</v>
      </c>
      <c r="Q81" s="37">
        <v>654552</v>
      </c>
    </row>
    <row r="82" spans="1:17" ht="11.45" customHeight="1" x14ac:dyDescent="0.25">
      <c r="A82" s="15" t="s">
        <v>22</v>
      </c>
      <c r="B82" s="36">
        <v>82960.422115328154</v>
      </c>
      <c r="C82" s="36">
        <v>88225.721526876325</v>
      </c>
      <c r="D82" s="36">
        <v>92474.380432207283</v>
      </c>
      <c r="E82" s="36">
        <v>94265.30161697889</v>
      </c>
      <c r="F82" s="36">
        <v>109868.9912884197</v>
      </c>
      <c r="G82" s="36">
        <v>113344.03665598853</v>
      </c>
      <c r="H82" s="36">
        <v>120761.88573202198</v>
      </c>
      <c r="I82" s="36">
        <v>127830.26757022009</v>
      </c>
      <c r="J82" s="36">
        <v>132634.12163121451</v>
      </c>
      <c r="K82" s="36">
        <v>120695.59459753147</v>
      </c>
      <c r="L82" s="36">
        <v>127542.78817471922</v>
      </c>
      <c r="M82" s="36">
        <v>128060.56531443732</v>
      </c>
      <c r="N82" s="36">
        <v>129497.53895052239</v>
      </c>
      <c r="O82" s="36">
        <v>134497.17272962464</v>
      </c>
      <c r="P82" s="36">
        <v>137524.21211715383</v>
      </c>
      <c r="Q82" s="36">
        <v>137669.47046610186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46258532.422115326</v>
      </c>
      <c r="C84" s="41">
        <f t="shared" si="49"/>
        <v>46815113.721526876</v>
      </c>
      <c r="D84" s="41">
        <f t="shared" si="49"/>
        <v>47121933.380432203</v>
      </c>
      <c r="E84" s="41">
        <f t="shared" si="49"/>
        <v>47561747.301616982</v>
      </c>
      <c r="F84" s="41">
        <f t="shared" si="49"/>
        <v>47928835.991288424</v>
      </c>
      <c r="G84" s="41">
        <f t="shared" si="49"/>
        <v>48532285.036655992</v>
      </c>
      <c r="H84" s="41">
        <f t="shared" si="49"/>
        <v>49150043.885732025</v>
      </c>
      <c r="I84" s="41">
        <f t="shared" si="49"/>
        <v>49369658.26757022</v>
      </c>
      <c r="J84" s="41">
        <f t="shared" si="49"/>
        <v>49835691.121631213</v>
      </c>
      <c r="K84" s="41">
        <f t="shared" si="49"/>
        <v>50301713.594597533</v>
      </c>
      <c r="L84" s="41">
        <f t="shared" si="49"/>
        <v>50941125.788174719</v>
      </c>
      <c r="M84" s="41">
        <f t="shared" si="49"/>
        <v>51796454.565314434</v>
      </c>
      <c r="N84" s="41">
        <f t="shared" si="49"/>
        <v>52421330.538950525</v>
      </c>
      <c r="O84" s="41">
        <f t="shared" si="49"/>
        <v>52921275.172729626</v>
      </c>
      <c r="P84" s="41">
        <f t="shared" si="49"/>
        <v>53627326.21211715</v>
      </c>
      <c r="Q84" s="41">
        <f t="shared" si="49"/>
        <v>54456541.4704661</v>
      </c>
    </row>
    <row r="85" spans="1:17" ht="11.45" customHeight="1" x14ac:dyDescent="0.25">
      <c r="A85" s="25" t="s">
        <v>39</v>
      </c>
      <c r="B85" s="40">
        <f t="shared" ref="B85:Q85" si="50">B86+B87+B94</f>
        <v>43583675</v>
      </c>
      <c r="C85" s="40">
        <f t="shared" si="50"/>
        <v>44142001</v>
      </c>
      <c r="D85" s="40">
        <f t="shared" si="50"/>
        <v>44484749</v>
      </c>
      <c r="E85" s="40">
        <f t="shared" si="50"/>
        <v>44967769</v>
      </c>
      <c r="F85" s="40">
        <f t="shared" si="50"/>
        <v>45342967</v>
      </c>
      <c r="G85" s="40">
        <f t="shared" si="50"/>
        <v>45946305</v>
      </c>
      <c r="H85" s="40">
        <f t="shared" si="50"/>
        <v>46509149</v>
      </c>
      <c r="I85" s="40">
        <f t="shared" si="50"/>
        <v>46808629</v>
      </c>
      <c r="J85" s="40">
        <f t="shared" si="50"/>
        <v>47248724</v>
      </c>
      <c r="K85" s="40">
        <f t="shared" si="50"/>
        <v>47680825</v>
      </c>
      <c r="L85" s="40">
        <f t="shared" si="50"/>
        <v>48248916</v>
      </c>
      <c r="M85" s="40">
        <f t="shared" si="50"/>
        <v>49008221</v>
      </c>
      <c r="N85" s="40">
        <f t="shared" si="50"/>
        <v>49578624</v>
      </c>
      <c r="O85" s="40">
        <f t="shared" si="50"/>
        <v>50027074</v>
      </c>
      <c r="P85" s="40">
        <f t="shared" si="50"/>
        <v>50662369</v>
      </c>
      <c r="Q85" s="40">
        <f t="shared" si="50"/>
        <v>51398152</v>
      </c>
    </row>
    <row r="86" spans="1:17" ht="11.45" customHeight="1" x14ac:dyDescent="0.25">
      <c r="A86" s="23" t="s">
        <v>30</v>
      </c>
      <c r="B86" s="39">
        <v>4438082</v>
      </c>
      <c r="C86" s="39">
        <v>4667149</v>
      </c>
      <c r="D86" s="39">
        <v>4677885</v>
      </c>
      <c r="E86" s="39">
        <v>4863807</v>
      </c>
      <c r="F86" s="39">
        <v>5077982</v>
      </c>
      <c r="G86" s="39">
        <v>5202901</v>
      </c>
      <c r="H86" s="39">
        <v>5405900</v>
      </c>
      <c r="I86" s="39">
        <v>5549967</v>
      </c>
      <c r="J86" s="39">
        <v>5852283</v>
      </c>
      <c r="K86" s="39">
        <v>5866765</v>
      </c>
      <c r="L86" s="39">
        <v>5870890</v>
      </c>
      <c r="M86" s="39">
        <v>6004233</v>
      </c>
      <c r="N86" s="39">
        <v>6071601</v>
      </c>
      <c r="O86" s="39">
        <v>6099050</v>
      </c>
      <c r="P86" s="39">
        <v>6181744</v>
      </c>
      <c r="Q86" s="39">
        <v>6248598</v>
      </c>
    </row>
    <row r="87" spans="1:17" ht="11.45" customHeight="1" x14ac:dyDescent="0.25">
      <c r="A87" s="19" t="s">
        <v>29</v>
      </c>
      <c r="B87" s="38">
        <f>SUM(B88:B93)</f>
        <v>39058937</v>
      </c>
      <c r="C87" s="38">
        <f t="shared" ref="C87" si="51">SUM(C88:C93)</f>
        <v>39388319</v>
      </c>
      <c r="D87" s="38">
        <f t="shared" ref="D87" si="52">SUM(D88:D93)</f>
        <v>39720951</v>
      </c>
      <c r="E87" s="38">
        <f t="shared" ref="E87" si="53">SUM(E88:E93)</f>
        <v>40017482</v>
      </c>
      <c r="F87" s="38">
        <f t="shared" ref="F87" si="54">SUM(F88:F93)</f>
        <v>40179477</v>
      </c>
      <c r="G87" s="38">
        <f t="shared" ref="G87" si="55">SUM(G88:G93)</f>
        <v>40659500</v>
      </c>
      <c r="H87" s="38">
        <f t="shared" ref="H87" si="56">SUM(H88:H93)</f>
        <v>41019700</v>
      </c>
      <c r="I87" s="38">
        <f t="shared" ref="I87" si="57">SUM(I88:I93)</f>
        <v>41183594</v>
      </c>
      <c r="J87" s="38">
        <f t="shared" ref="J87" si="58">SUM(J88:J93)</f>
        <v>41321171</v>
      </c>
      <c r="K87" s="38">
        <f t="shared" ref="K87" si="59">SUM(K88:K93)</f>
        <v>41737627</v>
      </c>
      <c r="L87" s="38">
        <f t="shared" ref="L87" si="60">SUM(L88:L93)</f>
        <v>42301563</v>
      </c>
      <c r="M87" s="38">
        <f t="shared" ref="M87" si="61">SUM(M88:M93)</f>
        <v>42928000</v>
      </c>
      <c r="N87" s="38">
        <f t="shared" ref="N87" si="62">SUM(N88:N93)</f>
        <v>43431000</v>
      </c>
      <c r="O87" s="38">
        <f t="shared" ref="O87" si="63">SUM(O88:O93)</f>
        <v>43851230</v>
      </c>
      <c r="P87" s="38">
        <f t="shared" ref="P87" si="64">SUM(P88:P93)</f>
        <v>44403124</v>
      </c>
      <c r="Q87" s="38">
        <f t="shared" ref="Q87" si="65">SUM(Q88:Q93)</f>
        <v>45071209</v>
      </c>
    </row>
    <row r="88" spans="1:17" ht="11.45" customHeight="1" x14ac:dyDescent="0.25">
      <c r="A88" s="62" t="s">
        <v>59</v>
      </c>
      <c r="B88" s="42">
        <v>33333963</v>
      </c>
      <c r="C88" s="42">
        <v>33146912</v>
      </c>
      <c r="D88" s="42">
        <v>32891503</v>
      </c>
      <c r="E88" s="42">
        <v>32578129</v>
      </c>
      <c r="F88" s="42">
        <v>32060673</v>
      </c>
      <c r="G88" s="42">
        <v>31634147</v>
      </c>
      <c r="H88" s="42">
        <v>31306000</v>
      </c>
      <c r="I88" s="42">
        <v>30974469</v>
      </c>
      <c r="J88" s="42">
        <v>30603345</v>
      </c>
      <c r="K88" s="42">
        <v>30313076</v>
      </c>
      <c r="L88" s="42">
        <v>30395230</v>
      </c>
      <c r="M88" s="42">
        <v>30361760</v>
      </c>
      <c r="N88" s="42">
        <v>30171497</v>
      </c>
      <c r="O88" s="42">
        <v>29951651</v>
      </c>
      <c r="P88" s="42">
        <v>29850190</v>
      </c>
      <c r="Q88" s="42">
        <v>29843461</v>
      </c>
    </row>
    <row r="89" spans="1:17" ht="11.45" customHeight="1" x14ac:dyDescent="0.25">
      <c r="A89" s="62" t="s">
        <v>58</v>
      </c>
      <c r="B89" s="42">
        <v>5664974</v>
      </c>
      <c r="C89" s="42">
        <v>6182472</v>
      </c>
      <c r="D89" s="42">
        <v>6757907</v>
      </c>
      <c r="E89" s="42">
        <v>7362078</v>
      </c>
      <c r="F89" s="42">
        <v>8019368</v>
      </c>
      <c r="G89" s="42">
        <v>8887223</v>
      </c>
      <c r="H89" s="42">
        <v>9516517</v>
      </c>
      <c r="I89" s="42">
        <v>9903245</v>
      </c>
      <c r="J89" s="42">
        <v>10278026</v>
      </c>
      <c r="K89" s="42">
        <v>10769355</v>
      </c>
      <c r="L89" s="42">
        <v>11232208</v>
      </c>
      <c r="M89" s="42">
        <v>11854251</v>
      </c>
      <c r="N89" s="42">
        <v>12561865</v>
      </c>
      <c r="O89" s="42">
        <v>13210421</v>
      </c>
      <c r="P89" s="42">
        <v>13864235</v>
      </c>
      <c r="Q89" s="42">
        <v>14538836</v>
      </c>
    </row>
    <row r="90" spans="1:17" ht="11.45" customHeight="1" x14ac:dyDescent="0.25">
      <c r="A90" s="62" t="s">
        <v>57</v>
      </c>
      <c r="B90" s="42">
        <v>60000</v>
      </c>
      <c r="C90" s="42">
        <v>58935</v>
      </c>
      <c r="D90" s="42">
        <v>71541</v>
      </c>
      <c r="E90" s="42">
        <v>77275</v>
      </c>
      <c r="F90" s="42">
        <v>99436</v>
      </c>
      <c r="G90" s="42">
        <v>110277</v>
      </c>
      <c r="H90" s="42">
        <v>164772</v>
      </c>
      <c r="I90" s="42">
        <v>273182</v>
      </c>
      <c r="J90" s="42">
        <v>406000</v>
      </c>
      <c r="K90" s="42">
        <v>588996</v>
      </c>
      <c r="L90" s="42">
        <v>607397</v>
      </c>
      <c r="M90" s="42">
        <v>618489</v>
      </c>
      <c r="N90" s="42">
        <v>582368</v>
      </c>
      <c r="O90" s="42">
        <v>560219</v>
      </c>
      <c r="P90" s="42">
        <v>547934</v>
      </c>
      <c r="Q90" s="42">
        <v>525598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27853</v>
      </c>
      <c r="H91" s="42">
        <v>32392</v>
      </c>
      <c r="I91" s="42">
        <v>32672</v>
      </c>
      <c r="J91" s="42">
        <v>32800</v>
      </c>
      <c r="K91" s="42">
        <v>64200</v>
      </c>
      <c r="L91" s="42">
        <v>64300</v>
      </c>
      <c r="M91" s="42">
        <v>88500</v>
      </c>
      <c r="N91" s="42">
        <v>107266</v>
      </c>
      <c r="O91" s="42">
        <v>113836</v>
      </c>
      <c r="P91" s="42">
        <v>113404</v>
      </c>
      <c r="Q91" s="42">
        <v>113632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1291</v>
      </c>
      <c r="P92" s="42">
        <v>5413</v>
      </c>
      <c r="Q92" s="42">
        <v>16037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19</v>
      </c>
      <c r="I93" s="42">
        <v>26</v>
      </c>
      <c r="J93" s="42">
        <v>1000</v>
      </c>
      <c r="K93" s="42">
        <v>2000</v>
      </c>
      <c r="L93" s="42">
        <v>2428</v>
      </c>
      <c r="M93" s="42">
        <v>5000</v>
      </c>
      <c r="N93" s="42">
        <v>8004</v>
      </c>
      <c r="O93" s="42">
        <v>13812</v>
      </c>
      <c r="P93" s="42">
        <v>21948</v>
      </c>
      <c r="Q93" s="42">
        <v>33645</v>
      </c>
    </row>
    <row r="94" spans="1:17" ht="11.45" customHeight="1" x14ac:dyDescent="0.25">
      <c r="A94" s="19" t="s">
        <v>28</v>
      </c>
      <c r="B94" s="38">
        <f>SUM(B95:B99)</f>
        <v>86656</v>
      </c>
      <c r="C94" s="38">
        <f t="shared" ref="C94" si="66">SUM(C95:C99)</f>
        <v>86533</v>
      </c>
      <c r="D94" s="38">
        <f t="shared" ref="D94" si="67">SUM(D95:D99)</f>
        <v>85913</v>
      </c>
      <c r="E94" s="38">
        <f t="shared" ref="E94" si="68">SUM(E95:E99)</f>
        <v>86480</v>
      </c>
      <c r="F94" s="38">
        <f t="shared" ref="F94" si="69">SUM(F95:F99)</f>
        <v>85508</v>
      </c>
      <c r="G94" s="38">
        <f t="shared" ref="G94" si="70">SUM(G95:G99)</f>
        <v>83904</v>
      </c>
      <c r="H94" s="38">
        <f t="shared" ref="H94" si="71">SUM(H95:H99)</f>
        <v>83549</v>
      </c>
      <c r="I94" s="38">
        <f t="shared" ref="I94" si="72">SUM(I95:I99)</f>
        <v>75068</v>
      </c>
      <c r="J94" s="38">
        <f t="shared" ref="J94" si="73">SUM(J95:J99)</f>
        <v>75270</v>
      </c>
      <c r="K94" s="38">
        <f t="shared" ref="K94" si="74">SUM(K95:K99)</f>
        <v>76433</v>
      </c>
      <c r="L94" s="38">
        <f t="shared" ref="L94" si="75">SUM(L95:L99)</f>
        <v>76463</v>
      </c>
      <c r="M94" s="38">
        <f t="shared" ref="M94" si="76">SUM(M95:M99)</f>
        <v>75988</v>
      </c>
      <c r="N94" s="38">
        <f t="shared" ref="N94" si="77">SUM(N95:N99)</f>
        <v>76023</v>
      </c>
      <c r="O94" s="38">
        <f t="shared" ref="O94" si="78">SUM(O95:O99)</f>
        <v>76794</v>
      </c>
      <c r="P94" s="38">
        <f t="shared" ref="P94" si="79">SUM(P95:P99)</f>
        <v>77501</v>
      </c>
      <c r="Q94" s="38">
        <f t="shared" ref="Q94" si="80">SUM(Q95:Q99)</f>
        <v>78345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85549</v>
      </c>
      <c r="C96" s="37">
        <v>85213</v>
      </c>
      <c r="D96" s="37">
        <v>84456</v>
      </c>
      <c r="E96" s="37">
        <v>85016</v>
      </c>
      <c r="F96" s="37">
        <v>84083</v>
      </c>
      <c r="G96" s="37">
        <v>82508</v>
      </c>
      <c r="H96" s="37">
        <v>82016</v>
      </c>
      <c r="I96" s="37">
        <v>73488</v>
      </c>
      <c r="J96" s="37">
        <v>73775</v>
      </c>
      <c r="K96" s="37">
        <v>74784</v>
      </c>
      <c r="L96" s="37">
        <v>74815</v>
      </c>
      <c r="M96" s="37">
        <v>74368</v>
      </c>
      <c r="N96" s="37">
        <v>74272</v>
      </c>
      <c r="O96" s="37">
        <v>74927</v>
      </c>
      <c r="P96" s="37">
        <v>75710</v>
      </c>
      <c r="Q96" s="37">
        <v>76575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10</v>
      </c>
      <c r="G97" s="37">
        <v>10</v>
      </c>
      <c r="H97" s="37">
        <v>10</v>
      </c>
      <c r="I97" s="37">
        <v>12</v>
      </c>
      <c r="J97" s="37">
        <v>17</v>
      </c>
      <c r="K97" s="37">
        <v>23</v>
      </c>
      <c r="L97" s="37">
        <v>25</v>
      </c>
      <c r="M97" s="37">
        <v>24</v>
      </c>
      <c r="N97" s="37">
        <v>24</v>
      </c>
      <c r="O97" s="37">
        <v>23</v>
      </c>
      <c r="P97" s="37">
        <v>22</v>
      </c>
      <c r="Q97" s="37">
        <v>21</v>
      </c>
    </row>
    <row r="98" spans="1:17" ht="11.45" customHeight="1" x14ac:dyDescent="0.25">
      <c r="A98" s="62" t="s">
        <v>56</v>
      </c>
      <c r="B98" s="37">
        <v>1002</v>
      </c>
      <c r="C98" s="37">
        <v>1202</v>
      </c>
      <c r="D98" s="37">
        <v>1320</v>
      </c>
      <c r="E98" s="37">
        <v>1335</v>
      </c>
      <c r="F98" s="37">
        <v>1297</v>
      </c>
      <c r="G98" s="37">
        <v>1277</v>
      </c>
      <c r="H98" s="37">
        <v>1423</v>
      </c>
      <c r="I98" s="37">
        <v>1476</v>
      </c>
      <c r="J98" s="37">
        <v>1386</v>
      </c>
      <c r="K98" s="37">
        <v>1532</v>
      </c>
      <c r="L98" s="37">
        <v>1533</v>
      </c>
      <c r="M98" s="37">
        <v>1501</v>
      </c>
      <c r="N98" s="37">
        <v>1631</v>
      </c>
      <c r="O98" s="37">
        <v>1745</v>
      </c>
      <c r="P98" s="37">
        <v>1653</v>
      </c>
      <c r="Q98" s="37">
        <v>1612</v>
      </c>
    </row>
    <row r="99" spans="1:17" ht="11.45" customHeight="1" x14ac:dyDescent="0.25">
      <c r="A99" s="62" t="s">
        <v>55</v>
      </c>
      <c r="B99" s="37">
        <v>105</v>
      </c>
      <c r="C99" s="37">
        <v>118</v>
      </c>
      <c r="D99" s="37">
        <v>137</v>
      </c>
      <c r="E99" s="37">
        <v>129</v>
      </c>
      <c r="F99" s="37">
        <v>118</v>
      </c>
      <c r="G99" s="37">
        <v>109</v>
      </c>
      <c r="H99" s="37">
        <v>100</v>
      </c>
      <c r="I99" s="37">
        <v>92</v>
      </c>
      <c r="J99" s="37">
        <v>92</v>
      </c>
      <c r="K99" s="37">
        <v>94</v>
      </c>
      <c r="L99" s="37">
        <v>90</v>
      </c>
      <c r="M99" s="37">
        <v>95</v>
      </c>
      <c r="N99" s="37">
        <v>96</v>
      </c>
      <c r="O99" s="37">
        <v>99</v>
      </c>
      <c r="P99" s="37">
        <v>116</v>
      </c>
      <c r="Q99" s="37">
        <v>137</v>
      </c>
    </row>
    <row r="100" spans="1:17" ht="11.45" customHeight="1" x14ac:dyDescent="0.25">
      <c r="A100" s="25" t="s">
        <v>18</v>
      </c>
      <c r="B100" s="40">
        <f t="shared" ref="B100:Q100" si="81">B101+B107</f>
        <v>2674857.4221153283</v>
      </c>
      <c r="C100" s="40">
        <f t="shared" si="81"/>
        <v>2673112.7215268761</v>
      </c>
      <c r="D100" s="40">
        <f t="shared" si="81"/>
        <v>2637184.3804322071</v>
      </c>
      <c r="E100" s="40">
        <f t="shared" si="81"/>
        <v>2593978.3016169788</v>
      </c>
      <c r="F100" s="40">
        <f t="shared" si="81"/>
        <v>2585868.9912884198</v>
      </c>
      <c r="G100" s="40">
        <f t="shared" si="81"/>
        <v>2585980.0366559885</v>
      </c>
      <c r="H100" s="40">
        <f t="shared" si="81"/>
        <v>2640894.8857320221</v>
      </c>
      <c r="I100" s="40">
        <f t="shared" si="81"/>
        <v>2561029.2675702199</v>
      </c>
      <c r="J100" s="40">
        <f t="shared" si="81"/>
        <v>2586967.1216312144</v>
      </c>
      <c r="K100" s="40">
        <f t="shared" si="81"/>
        <v>2620888.5945975315</v>
      </c>
      <c r="L100" s="40">
        <f t="shared" si="81"/>
        <v>2692209.7881747191</v>
      </c>
      <c r="M100" s="40">
        <f t="shared" si="81"/>
        <v>2788233.5653144373</v>
      </c>
      <c r="N100" s="40">
        <f t="shared" si="81"/>
        <v>2842706.5389505224</v>
      </c>
      <c r="O100" s="40">
        <f t="shared" si="81"/>
        <v>2894201.1727296244</v>
      </c>
      <c r="P100" s="40">
        <f t="shared" si="81"/>
        <v>2964957.2121171537</v>
      </c>
      <c r="Q100" s="40">
        <f t="shared" si="81"/>
        <v>3058389.470466102</v>
      </c>
    </row>
    <row r="101" spans="1:17" ht="11.45" customHeight="1" x14ac:dyDescent="0.25">
      <c r="A101" s="23" t="s">
        <v>27</v>
      </c>
      <c r="B101" s="39">
        <f>SUM(B102:B106)</f>
        <v>1732021</v>
      </c>
      <c r="C101" s="39">
        <f t="shared" ref="C101" si="82">SUM(C102:C106)</f>
        <v>1739889</v>
      </c>
      <c r="D101" s="39">
        <f t="shared" ref="D101" si="83">SUM(D102:D106)</f>
        <v>1741182</v>
      </c>
      <c r="E101" s="39">
        <f t="shared" ref="E101" si="84">SUM(E102:E106)</f>
        <v>1730969</v>
      </c>
      <c r="F101" s="39">
        <f t="shared" ref="F101" si="85">SUM(F102:F106)</f>
        <v>1729794</v>
      </c>
      <c r="G101" s="39">
        <f t="shared" ref="G101" si="86">SUM(G102:G106)</f>
        <v>1736770</v>
      </c>
      <c r="H101" s="39">
        <f t="shared" ref="H101" si="87">SUM(H102:H106)</f>
        <v>1782979</v>
      </c>
      <c r="I101" s="39">
        <f t="shared" ref="I101" si="88">SUM(I102:I106)</f>
        <v>1812800</v>
      </c>
      <c r="J101" s="39">
        <f t="shared" ref="J101" si="89">SUM(J102:J106)</f>
        <v>1848272</v>
      </c>
      <c r="K101" s="39">
        <f t="shared" ref="K101" si="90">SUM(K102:K106)</f>
        <v>1886261</v>
      </c>
      <c r="L101" s="39">
        <f t="shared" ref="L101" si="91">SUM(L102:L106)</f>
        <v>1954844</v>
      </c>
      <c r="M101" s="39">
        <f t="shared" ref="M101" si="92">SUM(M102:M106)</f>
        <v>2035658</v>
      </c>
      <c r="N101" s="39">
        <f t="shared" ref="N101" si="93">SUM(N102:N106)</f>
        <v>2091479</v>
      </c>
      <c r="O101" s="39">
        <f t="shared" ref="O101" si="94">SUM(O102:O106)</f>
        <v>2128927</v>
      </c>
      <c r="P101" s="39">
        <f t="shared" ref="P101" si="95">SUM(P102:P106)</f>
        <v>2186262</v>
      </c>
      <c r="Q101" s="39">
        <f t="shared" ref="Q101" si="96">SUM(Q102:Q106)</f>
        <v>2266168</v>
      </c>
    </row>
    <row r="102" spans="1:17" ht="11.45" customHeight="1" x14ac:dyDescent="0.25">
      <c r="A102" s="62" t="s">
        <v>59</v>
      </c>
      <c r="B102" s="42">
        <v>243980</v>
      </c>
      <c r="C102" s="42">
        <v>230397</v>
      </c>
      <c r="D102" s="42">
        <v>210181</v>
      </c>
      <c r="E102" s="42">
        <v>190023</v>
      </c>
      <c r="F102" s="42">
        <v>171731</v>
      </c>
      <c r="G102" s="42">
        <v>157706</v>
      </c>
      <c r="H102" s="42">
        <v>147292</v>
      </c>
      <c r="I102" s="42">
        <v>145309</v>
      </c>
      <c r="J102" s="42">
        <v>140468</v>
      </c>
      <c r="K102" s="42">
        <v>136496</v>
      </c>
      <c r="L102" s="42">
        <v>131835</v>
      </c>
      <c r="M102" s="42">
        <v>128364</v>
      </c>
      <c r="N102" s="42">
        <v>123716</v>
      </c>
      <c r="O102" s="42">
        <v>120997</v>
      </c>
      <c r="P102" s="42">
        <v>118491</v>
      </c>
      <c r="Q102" s="42">
        <v>116667</v>
      </c>
    </row>
    <row r="103" spans="1:17" ht="11.45" customHeight="1" x14ac:dyDescent="0.25">
      <c r="A103" s="62" t="s">
        <v>58</v>
      </c>
      <c r="B103" s="42">
        <v>1487122</v>
      </c>
      <c r="C103" s="42">
        <v>1508584</v>
      </c>
      <c r="D103" s="42">
        <v>1530129</v>
      </c>
      <c r="E103" s="42">
        <v>1540132</v>
      </c>
      <c r="F103" s="42">
        <v>1557287</v>
      </c>
      <c r="G103" s="42">
        <v>1578349</v>
      </c>
      <c r="H103" s="42">
        <v>1623700</v>
      </c>
      <c r="I103" s="42">
        <v>1650962</v>
      </c>
      <c r="J103" s="42">
        <v>1685110</v>
      </c>
      <c r="K103" s="42">
        <v>1720370</v>
      </c>
      <c r="L103" s="42">
        <v>1788844</v>
      </c>
      <c r="M103" s="42">
        <v>1870172</v>
      </c>
      <c r="N103" s="42">
        <v>1927946</v>
      </c>
      <c r="O103" s="42">
        <v>1968228</v>
      </c>
      <c r="P103" s="42">
        <v>2026804</v>
      </c>
      <c r="Q103" s="42">
        <v>2108221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1505</v>
      </c>
      <c r="I104" s="42">
        <v>2238</v>
      </c>
      <c r="J104" s="42">
        <v>4528</v>
      </c>
      <c r="K104" s="42">
        <v>6014</v>
      </c>
      <c r="L104" s="42">
        <v>7317</v>
      </c>
      <c r="M104" s="42">
        <v>8576</v>
      </c>
      <c r="N104" s="42">
        <v>9749</v>
      </c>
      <c r="O104" s="42">
        <v>9077</v>
      </c>
      <c r="P104" s="42">
        <v>8919</v>
      </c>
      <c r="Q104" s="42">
        <v>9008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9833</v>
      </c>
      <c r="I105" s="42">
        <v>13726</v>
      </c>
      <c r="J105" s="42">
        <v>17582</v>
      </c>
      <c r="K105" s="42">
        <v>22743</v>
      </c>
      <c r="L105" s="42">
        <v>25995</v>
      </c>
      <c r="M105" s="42">
        <v>27361</v>
      </c>
      <c r="N105" s="42">
        <v>27948</v>
      </c>
      <c r="O105" s="42">
        <v>28182</v>
      </c>
      <c r="P105" s="42">
        <v>29117</v>
      </c>
      <c r="Q105" s="42">
        <v>28470</v>
      </c>
    </row>
    <row r="106" spans="1:17" ht="11.45" customHeight="1" x14ac:dyDescent="0.25">
      <c r="A106" s="62" t="s">
        <v>55</v>
      </c>
      <c r="B106" s="42">
        <v>919</v>
      </c>
      <c r="C106" s="42">
        <v>908</v>
      </c>
      <c r="D106" s="42">
        <v>872</v>
      </c>
      <c r="E106" s="42">
        <v>814</v>
      </c>
      <c r="F106" s="42">
        <v>776</v>
      </c>
      <c r="G106" s="42">
        <v>715</v>
      </c>
      <c r="H106" s="42">
        <v>649</v>
      </c>
      <c r="I106" s="42">
        <v>565</v>
      </c>
      <c r="J106" s="42">
        <v>584</v>
      </c>
      <c r="K106" s="42">
        <v>638</v>
      </c>
      <c r="L106" s="42">
        <v>853</v>
      </c>
      <c r="M106" s="42">
        <v>1185</v>
      </c>
      <c r="N106" s="42">
        <v>2120</v>
      </c>
      <c r="O106" s="42">
        <v>2443</v>
      </c>
      <c r="P106" s="42">
        <v>2931</v>
      </c>
      <c r="Q106" s="42">
        <v>3802</v>
      </c>
    </row>
    <row r="107" spans="1:17" ht="11.45" customHeight="1" x14ac:dyDescent="0.25">
      <c r="A107" s="19" t="s">
        <v>24</v>
      </c>
      <c r="B107" s="38">
        <f>SUM(B108:B109)</f>
        <v>942836.42211532814</v>
      </c>
      <c r="C107" s="38">
        <f t="shared" ref="C107" si="97">SUM(C108:C109)</f>
        <v>933223.72152687632</v>
      </c>
      <c r="D107" s="38">
        <f t="shared" ref="D107" si="98">SUM(D108:D109)</f>
        <v>896002.38043220725</v>
      </c>
      <c r="E107" s="38">
        <f t="shared" ref="E107" si="99">SUM(E108:E109)</f>
        <v>863009.30161697883</v>
      </c>
      <c r="F107" s="38">
        <f t="shared" ref="F107" si="100">SUM(F108:F109)</f>
        <v>856074.9912884197</v>
      </c>
      <c r="G107" s="38">
        <f t="shared" ref="G107" si="101">SUM(G108:G109)</f>
        <v>849210.03665598854</v>
      </c>
      <c r="H107" s="38">
        <f t="shared" ref="H107" si="102">SUM(H108:H109)</f>
        <v>857915.885732022</v>
      </c>
      <c r="I107" s="38">
        <f t="shared" ref="I107" si="103">SUM(I108:I109)</f>
        <v>748229.26757022005</v>
      </c>
      <c r="J107" s="38">
        <f t="shared" ref="J107" si="104">SUM(J108:J109)</f>
        <v>738695.12163121451</v>
      </c>
      <c r="K107" s="38">
        <f t="shared" ref="K107" si="105">SUM(K108:K109)</f>
        <v>734627.59459753148</v>
      </c>
      <c r="L107" s="38">
        <f t="shared" ref="L107" si="106">SUM(L108:L109)</f>
        <v>737365.7881747192</v>
      </c>
      <c r="M107" s="38">
        <f t="shared" ref="M107" si="107">SUM(M108:M109)</f>
        <v>752575.56531443726</v>
      </c>
      <c r="N107" s="38">
        <f t="shared" ref="N107" si="108">SUM(N108:N109)</f>
        <v>751227.53895052243</v>
      </c>
      <c r="O107" s="38">
        <f t="shared" ref="O107" si="109">SUM(O108:O109)</f>
        <v>765274.17272962467</v>
      </c>
      <c r="P107" s="38">
        <f t="shared" ref="P107" si="110">SUM(P108:P109)</f>
        <v>778695.2121171538</v>
      </c>
      <c r="Q107" s="38">
        <f t="shared" ref="Q107" si="111">SUM(Q108:Q109)</f>
        <v>792221.47046610189</v>
      </c>
    </row>
    <row r="108" spans="1:17" ht="11.45" customHeight="1" x14ac:dyDescent="0.25">
      <c r="A108" s="17" t="s">
        <v>23</v>
      </c>
      <c r="B108" s="37">
        <v>859876</v>
      </c>
      <c r="C108" s="37">
        <v>844998</v>
      </c>
      <c r="D108" s="37">
        <v>803528</v>
      </c>
      <c r="E108" s="37">
        <v>768744</v>
      </c>
      <c r="F108" s="37">
        <v>746206</v>
      </c>
      <c r="G108" s="37">
        <v>735866</v>
      </c>
      <c r="H108" s="37">
        <v>737154</v>
      </c>
      <c r="I108" s="37">
        <v>620399</v>
      </c>
      <c r="J108" s="37">
        <v>606061</v>
      </c>
      <c r="K108" s="37">
        <v>613932</v>
      </c>
      <c r="L108" s="37">
        <v>609823</v>
      </c>
      <c r="M108" s="37">
        <v>624515</v>
      </c>
      <c r="N108" s="37">
        <v>621730</v>
      </c>
      <c r="O108" s="37">
        <v>630777</v>
      </c>
      <c r="P108" s="37">
        <v>641171</v>
      </c>
      <c r="Q108" s="37">
        <v>654552</v>
      </c>
    </row>
    <row r="109" spans="1:17" ht="11.45" customHeight="1" x14ac:dyDescent="0.25">
      <c r="A109" s="15" t="s">
        <v>22</v>
      </c>
      <c r="B109" s="36">
        <v>82960.422115328154</v>
      </c>
      <c r="C109" s="36">
        <v>88225.721526876325</v>
      </c>
      <c r="D109" s="36">
        <v>92474.380432207283</v>
      </c>
      <c r="E109" s="36">
        <v>94265.30161697889</v>
      </c>
      <c r="F109" s="36">
        <v>109868.9912884197</v>
      </c>
      <c r="G109" s="36">
        <v>113344.03665598853</v>
      </c>
      <c r="H109" s="36">
        <v>120761.88573202198</v>
      </c>
      <c r="I109" s="36">
        <v>127830.26757022009</v>
      </c>
      <c r="J109" s="36">
        <v>132634.12163121451</v>
      </c>
      <c r="K109" s="36">
        <v>120695.59459753147</v>
      </c>
      <c r="L109" s="36">
        <v>127542.78817471922</v>
      </c>
      <c r="M109" s="36">
        <v>128060.56531443732</v>
      </c>
      <c r="N109" s="36">
        <v>129497.53895052239</v>
      </c>
      <c r="O109" s="36">
        <v>134497.17272962464</v>
      </c>
      <c r="P109" s="36">
        <v>137524.21211715383</v>
      </c>
      <c r="Q109" s="36">
        <v>137669.47046610186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4144407</v>
      </c>
      <c r="D111" s="41">
        <f t="shared" si="112"/>
        <v>3862347</v>
      </c>
      <c r="E111" s="41">
        <f t="shared" si="112"/>
        <v>3928227</v>
      </c>
      <c r="F111" s="41">
        <f t="shared" si="112"/>
        <v>4077398</v>
      </c>
      <c r="G111" s="41">
        <f t="shared" si="112"/>
        <v>3855725</v>
      </c>
      <c r="H111" s="41">
        <f t="shared" si="112"/>
        <v>4346468</v>
      </c>
      <c r="I111" s="41">
        <f t="shared" si="112"/>
        <v>3842488</v>
      </c>
      <c r="J111" s="41">
        <f t="shared" si="112"/>
        <v>4091526</v>
      </c>
      <c r="K111" s="41">
        <f t="shared" si="112"/>
        <v>4518717</v>
      </c>
      <c r="L111" s="41">
        <f t="shared" si="112"/>
        <v>3455298</v>
      </c>
      <c r="M111" s="41">
        <f t="shared" si="112"/>
        <v>3970036</v>
      </c>
      <c r="N111" s="41">
        <f t="shared" si="112"/>
        <v>3717862</v>
      </c>
      <c r="O111" s="41">
        <f t="shared" si="112"/>
        <v>3526924</v>
      </c>
      <c r="P111" s="41">
        <f t="shared" si="112"/>
        <v>3703922</v>
      </c>
      <c r="Q111" s="41">
        <f t="shared" si="112"/>
        <v>3854399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3910602</v>
      </c>
      <c r="D112" s="40">
        <f t="shared" si="113"/>
        <v>3658919</v>
      </c>
      <c r="E112" s="40">
        <f t="shared" si="113"/>
        <v>3736835</v>
      </c>
      <c r="F112" s="40">
        <f t="shared" si="113"/>
        <v>3837699</v>
      </c>
      <c r="G112" s="40">
        <f t="shared" si="113"/>
        <v>3759129</v>
      </c>
      <c r="H112" s="40">
        <f t="shared" si="113"/>
        <v>4050153</v>
      </c>
      <c r="I112" s="40">
        <f t="shared" si="113"/>
        <v>3581430</v>
      </c>
      <c r="J112" s="40">
        <f t="shared" si="113"/>
        <v>3828501</v>
      </c>
      <c r="K112" s="40">
        <f t="shared" si="113"/>
        <v>4270740</v>
      </c>
      <c r="L112" s="40">
        <f t="shared" si="113"/>
        <v>3161529</v>
      </c>
      <c r="M112" s="40">
        <f t="shared" si="113"/>
        <v>3627866</v>
      </c>
      <c r="N112" s="40">
        <f t="shared" si="113"/>
        <v>3411527</v>
      </c>
      <c r="O112" s="40">
        <f t="shared" si="113"/>
        <v>3216847</v>
      </c>
      <c r="P112" s="40">
        <f t="shared" si="113"/>
        <v>3379826</v>
      </c>
      <c r="Q112" s="40">
        <f t="shared" si="113"/>
        <v>3523580</v>
      </c>
    </row>
    <row r="113" spans="1:17" ht="11.45" customHeight="1" x14ac:dyDescent="0.25">
      <c r="A113" s="23" t="s">
        <v>30</v>
      </c>
      <c r="B113" s="39"/>
      <c r="C113" s="39">
        <v>561712</v>
      </c>
      <c r="D113" s="39">
        <v>387845</v>
      </c>
      <c r="E113" s="39">
        <v>486571</v>
      </c>
      <c r="F113" s="39">
        <v>545551</v>
      </c>
      <c r="G113" s="39">
        <v>382069</v>
      </c>
      <c r="H113" s="39">
        <v>533982</v>
      </c>
      <c r="I113" s="39">
        <v>427796</v>
      </c>
      <c r="J113" s="39">
        <v>732575</v>
      </c>
      <c r="K113" s="39">
        <v>264060</v>
      </c>
      <c r="L113" s="39">
        <v>232357</v>
      </c>
      <c r="M113" s="39">
        <v>420671</v>
      </c>
      <c r="N113" s="39">
        <v>299119</v>
      </c>
      <c r="O113" s="39">
        <v>246250</v>
      </c>
      <c r="P113" s="39">
        <v>330942</v>
      </c>
      <c r="Q113" s="39">
        <v>303202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3342665</v>
      </c>
      <c r="D114" s="38">
        <f t="shared" ref="D114" si="115">SUM(D115:D120)</f>
        <v>3265337</v>
      </c>
      <c r="E114" s="38">
        <f t="shared" ref="E114" si="116">SUM(E115:E120)</f>
        <v>3244595</v>
      </c>
      <c r="F114" s="38">
        <f t="shared" ref="F114" si="117">SUM(F115:F120)</f>
        <v>3286750</v>
      </c>
      <c r="G114" s="38">
        <f t="shared" ref="G114" si="118">SUM(G115:G120)</f>
        <v>3371634</v>
      </c>
      <c r="H114" s="38">
        <f t="shared" ref="H114" si="119">SUM(H115:H120)</f>
        <v>3510452</v>
      </c>
      <c r="I114" s="38">
        <f t="shared" ref="I114" si="120">SUM(I115:I120)</f>
        <v>3148163</v>
      </c>
      <c r="J114" s="38">
        <f t="shared" ref="J114" si="121">SUM(J115:J120)</f>
        <v>3090040</v>
      </c>
      <c r="K114" s="38">
        <f t="shared" ref="K114" si="122">SUM(K115:K120)</f>
        <v>4000993</v>
      </c>
      <c r="L114" s="38">
        <f t="shared" ref="L114" si="123">SUM(L115:L120)</f>
        <v>2923953</v>
      </c>
      <c r="M114" s="38">
        <f t="shared" ref="M114" si="124">SUM(M115:M120)</f>
        <v>3202153</v>
      </c>
      <c r="N114" s="38">
        <f t="shared" ref="N114" si="125">SUM(N115:N120)</f>
        <v>3107156</v>
      </c>
      <c r="O114" s="38">
        <f t="shared" ref="O114" si="126">SUM(O115:O120)</f>
        <v>2964690</v>
      </c>
      <c r="P114" s="38">
        <f t="shared" ref="P114" si="127">SUM(P115:P120)</f>
        <v>3043162</v>
      </c>
      <c r="Q114" s="38">
        <f t="shared" ref="Q114" si="128">SUM(Q115:Q120)</f>
        <v>3214241</v>
      </c>
    </row>
    <row r="115" spans="1:17" ht="11.45" customHeight="1" x14ac:dyDescent="0.25">
      <c r="A115" s="62" t="s">
        <v>59</v>
      </c>
      <c r="B115" s="42"/>
      <c r="C115" s="42">
        <v>2183723</v>
      </c>
      <c r="D115" s="42">
        <v>2013610</v>
      </c>
      <c r="E115" s="42">
        <v>1942837</v>
      </c>
      <c r="F115" s="42">
        <v>1823530</v>
      </c>
      <c r="G115" s="42">
        <v>1903190</v>
      </c>
      <c r="H115" s="42">
        <v>1910823</v>
      </c>
      <c r="I115" s="42">
        <v>1888754</v>
      </c>
      <c r="J115" s="42">
        <v>1936656</v>
      </c>
      <c r="K115" s="42">
        <v>2608767</v>
      </c>
      <c r="L115" s="42">
        <v>1672128</v>
      </c>
      <c r="M115" s="42">
        <v>1654206</v>
      </c>
      <c r="N115" s="42">
        <v>1589557</v>
      </c>
      <c r="O115" s="42">
        <v>1542127</v>
      </c>
      <c r="P115" s="42">
        <v>1571681</v>
      </c>
      <c r="Q115" s="42">
        <v>1647524</v>
      </c>
    </row>
    <row r="116" spans="1:17" ht="11.45" customHeight="1" x14ac:dyDescent="0.25">
      <c r="A116" s="62" t="s">
        <v>58</v>
      </c>
      <c r="B116" s="42"/>
      <c r="C116" s="42">
        <v>1155324</v>
      </c>
      <c r="D116" s="42">
        <v>1236213</v>
      </c>
      <c r="E116" s="42">
        <v>1292727</v>
      </c>
      <c r="F116" s="42">
        <v>1437346</v>
      </c>
      <c r="G116" s="42">
        <v>1425576</v>
      </c>
      <c r="H116" s="42">
        <v>1535881</v>
      </c>
      <c r="I116" s="42">
        <v>1145349</v>
      </c>
      <c r="J116" s="42">
        <v>1013016</v>
      </c>
      <c r="K116" s="42">
        <v>1168633</v>
      </c>
      <c r="L116" s="42">
        <v>1221938</v>
      </c>
      <c r="M116" s="42">
        <v>1495966</v>
      </c>
      <c r="N116" s="42">
        <v>1486119</v>
      </c>
      <c r="O116" s="42">
        <v>1403484</v>
      </c>
      <c r="P116" s="42">
        <v>1453001</v>
      </c>
      <c r="Q116" s="42">
        <v>1538867</v>
      </c>
    </row>
    <row r="117" spans="1:17" ht="11.45" customHeight="1" x14ac:dyDescent="0.25">
      <c r="A117" s="62" t="s">
        <v>57</v>
      </c>
      <c r="B117" s="42"/>
      <c r="C117" s="42">
        <v>3618</v>
      </c>
      <c r="D117" s="42">
        <v>15514</v>
      </c>
      <c r="E117" s="42">
        <v>9031</v>
      </c>
      <c r="F117" s="42">
        <v>25874</v>
      </c>
      <c r="G117" s="42">
        <v>15015</v>
      </c>
      <c r="H117" s="42">
        <v>59190</v>
      </c>
      <c r="I117" s="42">
        <v>113772</v>
      </c>
      <c r="J117" s="42">
        <v>139266</v>
      </c>
      <c r="K117" s="42">
        <v>191193</v>
      </c>
      <c r="L117" s="42">
        <v>29246</v>
      </c>
      <c r="M117" s="42">
        <v>25209</v>
      </c>
      <c r="N117" s="42">
        <v>9486</v>
      </c>
      <c r="O117" s="42">
        <v>5167</v>
      </c>
      <c r="P117" s="42">
        <v>5706</v>
      </c>
      <c r="Q117" s="42">
        <v>4391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27853</v>
      </c>
      <c r="H118" s="42">
        <v>4539</v>
      </c>
      <c r="I118" s="42">
        <v>280</v>
      </c>
      <c r="J118" s="42">
        <v>128</v>
      </c>
      <c r="K118" s="42">
        <v>31400</v>
      </c>
      <c r="L118" s="42">
        <v>100</v>
      </c>
      <c r="M118" s="42">
        <v>24200</v>
      </c>
      <c r="N118" s="42">
        <v>18766</v>
      </c>
      <c r="O118" s="42">
        <v>6570</v>
      </c>
      <c r="P118" s="42">
        <v>0</v>
      </c>
      <c r="Q118" s="42">
        <v>228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1291</v>
      </c>
      <c r="P119" s="42">
        <v>4190</v>
      </c>
      <c r="Q119" s="42">
        <v>10855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19</v>
      </c>
      <c r="I120" s="42">
        <v>8</v>
      </c>
      <c r="J120" s="42">
        <v>974</v>
      </c>
      <c r="K120" s="42">
        <v>1000</v>
      </c>
      <c r="L120" s="42">
        <v>541</v>
      </c>
      <c r="M120" s="42">
        <v>2572</v>
      </c>
      <c r="N120" s="42">
        <v>3228</v>
      </c>
      <c r="O120" s="42">
        <v>6051</v>
      </c>
      <c r="P120" s="42">
        <v>8584</v>
      </c>
      <c r="Q120" s="42">
        <v>12376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6225</v>
      </c>
      <c r="D121" s="38">
        <f t="shared" ref="D121" si="130">SUM(D122:D126)</f>
        <v>5737</v>
      </c>
      <c r="E121" s="38">
        <f t="shared" ref="E121" si="131">SUM(E122:E126)</f>
        <v>5669</v>
      </c>
      <c r="F121" s="38">
        <f t="shared" ref="F121" si="132">SUM(F122:F126)</f>
        <v>5398</v>
      </c>
      <c r="G121" s="38">
        <f t="shared" ref="G121" si="133">SUM(G122:G126)</f>
        <v>5426</v>
      </c>
      <c r="H121" s="38">
        <f t="shared" ref="H121" si="134">SUM(H122:H126)</f>
        <v>5719</v>
      </c>
      <c r="I121" s="38">
        <f t="shared" ref="I121" si="135">SUM(I122:I126)</f>
        <v>5471</v>
      </c>
      <c r="J121" s="38">
        <f t="shared" ref="J121" si="136">SUM(J122:J126)</f>
        <v>5886</v>
      </c>
      <c r="K121" s="38">
        <f t="shared" ref="K121" si="137">SUM(K122:K126)</f>
        <v>5687</v>
      </c>
      <c r="L121" s="38">
        <f t="shared" ref="L121" si="138">SUM(L122:L126)</f>
        <v>5219</v>
      </c>
      <c r="M121" s="38">
        <f t="shared" ref="M121" si="139">SUM(M122:M126)</f>
        <v>5042</v>
      </c>
      <c r="N121" s="38">
        <f t="shared" ref="N121" si="140">SUM(N122:N126)</f>
        <v>5252</v>
      </c>
      <c r="O121" s="38">
        <f t="shared" ref="O121" si="141">SUM(O122:O126)</f>
        <v>5907</v>
      </c>
      <c r="P121" s="38">
        <f t="shared" ref="P121" si="142">SUM(P122:P126)</f>
        <v>5722</v>
      </c>
      <c r="Q121" s="38">
        <f t="shared" ref="Q121" si="143">SUM(Q122:Q126)</f>
        <v>6137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5932</v>
      </c>
      <c r="D123" s="37">
        <v>5518</v>
      </c>
      <c r="E123" s="37">
        <v>5558</v>
      </c>
      <c r="F123" s="37">
        <v>5335</v>
      </c>
      <c r="G123" s="37">
        <v>5356</v>
      </c>
      <c r="H123" s="37">
        <v>5482</v>
      </c>
      <c r="I123" s="37">
        <v>5324</v>
      </c>
      <c r="J123" s="37">
        <v>5737</v>
      </c>
      <c r="K123" s="37">
        <v>5519</v>
      </c>
      <c r="L123" s="37">
        <v>5168</v>
      </c>
      <c r="M123" s="37">
        <v>4969</v>
      </c>
      <c r="N123" s="37">
        <v>5024</v>
      </c>
      <c r="O123" s="37">
        <v>5696</v>
      </c>
      <c r="P123" s="37">
        <v>5696</v>
      </c>
      <c r="Q123" s="37">
        <v>6063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10</v>
      </c>
      <c r="G124" s="37">
        <v>0</v>
      </c>
      <c r="H124" s="37">
        <v>0</v>
      </c>
      <c r="I124" s="37">
        <v>2</v>
      </c>
      <c r="J124" s="37">
        <v>5</v>
      </c>
      <c r="K124" s="37">
        <v>6</v>
      </c>
      <c r="L124" s="37">
        <v>3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279</v>
      </c>
      <c r="D125" s="37">
        <v>200</v>
      </c>
      <c r="E125" s="37">
        <v>100</v>
      </c>
      <c r="F125" s="37">
        <v>50</v>
      </c>
      <c r="G125" s="37">
        <v>70</v>
      </c>
      <c r="H125" s="37">
        <v>237</v>
      </c>
      <c r="I125" s="37">
        <v>145</v>
      </c>
      <c r="J125" s="37">
        <v>141</v>
      </c>
      <c r="K125" s="37">
        <v>146</v>
      </c>
      <c r="L125" s="37">
        <v>44</v>
      </c>
      <c r="M125" s="37">
        <v>60</v>
      </c>
      <c r="N125" s="37">
        <v>221</v>
      </c>
      <c r="O125" s="37">
        <v>206</v>
      </c>
      <c r="P125" s="37">
        <v>0</v>
      </c>
      <c r="Q125" s="37">
        <v>53</v>
      </c>
    </row>
    <row r="126" spans="1:17" ht="11.45" customHeight="1" x14ac:dyDescent="0.25">
      <c r="A126" s="62" t="s">
        <v>55</v>
      </c>
      <c r="B126" s="37"/>
      <c r="C126" s="37">
        <v>14</v>
      </c>
      <c r="D126" s="37">
        <v>19</v>
      </c>
      <c r="E126" s="37">
        <v>11</v>
      </c>
      <c r="F126" s="37">
        <v>3</v>
      </c>
      <c r="G126" s="37">
        <v>0</v>
      </c>
      <c r="H126" s="37">
        <v>0</v>
      </c>
      <c r="I126" s="37">
        <v>0</v>
      </c>
      <c r="J126" s="37">
        <v>3</v>
      </c>
      <c r="K126" s="37">
        <v>16</v>
      </c>
      <c r="L126" s="37">
        <v>4</v>
      </c>
      <c r="M126" s="37">
        <v>13</v>
      </c>
      <c r="N126" s="37">
        <v>7</v>
      </c>
      <c r="O126" s="37">
        <v>5</v>
      </c>
      <c r="P126" s="37">
        <v>26</v>
      </c>
      <c r="Q126" s="37">
        <v>21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233805</v>
      </c>
      <c r="D127" s="40">
        <f t="shared" si="144"/>
        <v>203428</v>
      </c>
      <c r="E127" s="40">
        <f t="shared" si="144"/>
        <v>191392</v>
      </c>
      <c r="F127" s="40">
        <f t="shared" si="144"/>
        <v>239699</v>
      </c>
      <c r="G127" s="40">
        <f t="shared" si="144"/>
        <v>96596</v>
      </c>
      <c r="H127" s="40">
        <f t="shared" si="144"/>
        <v>296315</v>
      </c>
      <c r="I127" s="40">
        <f t="shared" si="144"/>
        <v>261058</v>
      </c>
      <c r="J127" s="40">
        <f t="shared" si="144"/>
        <v>263025</v>
      </c>
      <c r="K127" s="40">
        <f t="shared" si="144"/>
        <v>247977</v>
      </c>
      <c r="L127" s="40">
        <f t="shared" si="144"/>
        <v>293769</v>
      </c>
      <c r="M127" s="40">
        <f t="shared" si="144"/>
        <v>342170</v>
      </c>
      <c r="N127" s="40">
        <f t="shared" si="144"/>
        <v>306335</v>
      </c>
      <c r="O127" s="40">
        <f t="shared" si="144"/>
        <v>310077</v>
      </c>
      <c r="P127" s="40">
        <f t="shared" si="144"/>
        <v>324096</v>
      </c>
      <c r="Q127" s="40">
        <f t="shared" si="144"/>
        <v>330819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178553</v>
      </c>
      <c r="D128" s="39">
        <f t="shared" ref="D128" si="146">SUM(D129:D133)</f>
        <v>167007</v>
      </c>
      <c r="E128" s="39">
        <f t="shared" ref="E128" si="147">SUM(E129:E133)</f>
        <v>150695</v>
      </c>
      <c r="F128" s="39">
        <f t="shared" ref="F128" si="148">SUM(F129:F133)</f>
        <v>168541</v>
      </c>
      <c r="G128" s="39">
        <f t="shared" ref="G128" si="149">SUM(G129:G133)</f>
        <v>25857</v>
      </c>
      <c r="H128" s="39">
        <f t="shared" ref="H128" si="150">SUM(H129:H133)</f>
        <v>203621</v>
      </c>
      <c r="I128" s="39">
        <f t="shared" ref="I128" si="151">SUM(I129:I133)</f>
        <v>222803</v>
      </c>
      <c r="J128" s="39">
        <f t="shared" ref="J128" si="152">SUM(J129:J133)</f>
        <v>225653</v>
      </c>
      <c r="K128" s="39">
        <f t="shared" ref="K128" si="153">SUM(K129:K133)</f>
        <v>172484</v>
      </c>
      <c r="L128" s="39">
        <f t="shared" ref="L128" si="154">SUM(L129:L133)</f>
        <v>201175</v>
      </c>
      <c r="M128" s="39">
        <f t="shared" ref="M128" si="155">SUM(M129:M133)</f>
        <v>239181</v>
      </c>
      <c r="N128" s="39">
        <f t="shared" ref="N128" si="156">SUM(N129:N133)</f>
        <v>223746</v>
      </c>
      <c r="O128" s="39">
        <f t="shared" ref="O128" si="157">SUM(O129:O133)</f>
        <v>213134</v>
      </c>
      <c r="P128" s="39">
        <f t="shared" ref="P128" si="158">SUM(P129:P133)</f>
        <v>228872</v>
      </c>
      <c r="Q128" s="39">
        <f t="shared" ref="Q128" si="159">SUM(Q129:Q133)</f>
        <v>237510</v>
      </c>
    </row>
    <row r="129" spans="1:17" ht="11.45" customHeight="1" x14ac:dyDescent="0.25">
      <c r="A129" s="62" t="s">
        <v>59</v>
      </c>
      <c r="B129" s="42"/>
      <c r="C129" s="42">
        <v>8772</v>
      </c>
      <c r="D129" s="42">
        <v>6234</v>
      </c>
      <c r="E129" s="42">
        <v>5625</v>
      </c>
      <c r="F129" s="42">
        <v>4344</v>
      </c>
      <c r="G129" s="42">
        <v>4795</v>
      </c>
      <c r="H129" s="42">
        <v>5246</v>
      </c>
      <c r="I129" s="42">
        <v>5340</v>
      </c>
      <c r="J129" s="42">
        <v>8313</v>
      </c>
      <c r="K129" s="42">
        <v>8084</v>
      </c>
      <c r="L129" s="42">
        <v>9765</v>
      </c>
      <c r="M129" s="42">
        <v>12606</v>
      </c>
      <c r="N129" s="42">
        <v>11100</v>
      </c>
      <c r="O129" s="42">
        <v>7861</v>
      </c>
      <c r="P129" s="42">
        <v>7728</v>
      </c>
      <c r="Q129" s="42">
        <v>7819</v>
      </c>
    </row>
    <row r="130" spans="1:17" ht="11.45" customHeight="1" x14ac:dyDescent="0.25">
      <c r="A130" s="62" t="s">
        <v>58</v>
      </c>
      <c r="B130" s="42"/>
      <c r="C130" s="42">
        <v>169747</v>
      </c>
      <c r="D130" s="42">
        <v>160773</v>
      </c>
      <c r="E130" s="42">
        <v>145070</v>
      </c>
      <c r="F130" s="42">
        <v>164195</v>
      </c>
      <c r="G130" s="42">
        <v>21062</v>
      </c>
      <c r="H130" s="42">
        <v>187016</v>
      </c>
      <c r="I130" s="42">
        <v>212786</v>
      </c>
      <c r="J130" s="42">
        <v>211033</v>
      </c>
      <c r="K130" s="42">
        <v>157444</v>
      </c>
      <c r="L130" s="42">
        <v>186238</v>
      </c>
      <c r="M130" s="42">
        <v>222997</v>
      </c>
      <c r="N130" s="42">
        <v>208944</v>
      </c>
      <c r="O130" s="42">
        <v>203419</v>
      </c>
      <c r="P130" s="42">
        <v>218197</v>
      </c>
      <c r="Q130" s="42">
        <v>227386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1505</v>
      </c>
      <c r="I131" s="42">
        <v>733</v>
      </c>
      <c r="J131" s="42">
        <v>2290</v>
      </c>
      <c r="K131" s="42">
        <v>1486</v>
      </c>
      <c r="L131" s="42">
        <v>1303</v>
      </c>
      <c r="M131" s="42">
        <v>1259</v>
      </c>
      <c r="N131" s="42">
        <v>1173</v>
      </c>
      <c r="O131" s="42">
        <v>87</v>
      </c>
      <c r="P131" s="42">
        <v>186</v>
      </c>
      <c r="Q131" s="42">
        <v>506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9833</v>
      </c>
      <c r="I132" s="42">
        <v>3928</v>
      </c>
      <c r="J132" s="42">
        <v>3978</v>
      </c>
      <c r="K132" s="42">
        <v>5404</v>
      </c>
      <c r="L132" s="42">
        <v>3654</v>
      </c>
      <c r="M132" s="42">
        <v>1964</v>
      </c>
      <c r="N132" s="42">
        <v>1402</v>
      </c>
      <c r="O132" s="42">
        <v>1275</v>
      </c>
      <c r="P132" s="42">
        <v>2205</v>
      </c>
      <c r="Q132" s="42">
        <v>846</v>
      </c>
    </row>
    <row r="133" spans="1:17" ht="11.45" customHeight="1" x14ac:dyDescent="0.25">
      <c r="A133" s="62" t="s">
        <v>55</v>
      </c>
      <c r="B133" s="42"/>
      <c r="C133" s="42">
        <v>34</v>
      </c>
      <c r="D133" s="42">
        <v>0</v>
      </c>
      <c r="E133" s="42">
        <v>0</v>
      </c>
      <c r="F133" s="42">
        <v>2</v>
      </c>
      <c r="G133" s="42">
        <v>0</v>
      </c>
      <c r="H133" s="42">
        <v>21</v>
      </c>
      <c r="I133" s="42">
        <v>16</v>
      </c>
      <c r="J133" s="42">
        <v>39</v>
      </c>
      <c r="K133" s="42">
        <v>66</v>
      </c>
      <c r="L133" s="42">
        <v>215</v>
      </c>
      <c r="M133" s="42">
        <v>355</v>
      </c>
      <c r="N133" s="42">
        <v>1127</v>
      </c>
      <c r="O133" s="42">
        <v>492</v>
      </c>
      <c r="P133" s="42">
        <v>556</v>
      </c>
      <c r="Q133" s="42">
        <v>953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55252</v>
      </c>
      <c r="D134" s="38">
        <f t="shared" ref="D134" si="161">SUM(D135:D136)</f>
        <v>36421</v>
      </c>
      <c r="E134" s="38">
        <f t="shared" ref="E134" si="162">SUM(E135:E136)</f>
        <v>40697</v>
      </c>
      <c r="F134" s="38">
        <f t="shared" ref="F134" si="163">SUM(F135:F136)</f>
        <v>71158</v>
      </c>
      <c r="G134" s="38">
        <f t="shared" ref="G134" si="164">SUM(G135:G136)</f>
        <v>70739</v>
      </c>
      <c r="H134" s="38">
        <f t="shared" ref="H134" si="165">SUM(H135:H136)</f>
        <v>92694</v>
      </c>
      <c r="I134" s="38">
        <f t="shared" ref="I134" si="166">SUM(I135:I136)</f>
        <v>38255</v>
      </c>
      <c r="J134" s="38">
        <f t="shared" ref="J134" si="167">SUM(J135:J136)</f>
        <v>37372</v>
      </c>
      <c r="K134" s="38">
        <f t="shared" ref="K134" si="168">SUM(K135:K136)</f>
        <v>75493</v>
      </c>
      <c r="L134" s="38">
        <f t="shared" ref="L134" si="169">SUM(L135:L136)</f>
        <v>92594</v>
      </c>
      <c r="M134" s="38">
        <f t="shared" ref="M134" si="170">SUM(M135:M136)</f>
        <v>102989</v>
      </c>
      <c r="N134" s="38">
        <f t="shared" ref="N134" si="171">SUM(N135:N136)</f>
        <v>82589</v>
      </c>
      <c r="O134" s="38">
        <f t="shared" ref="O134" si="172">SUM(O135:O136)</f>
        <v>96943</v>
      </c>
      <c r="P134" s="38">
        <f t="shared" ref="P134" si="173">SUM(P135:P136)</f>
        <v>95224</v>
      </c>
      <c r="Q134" s="38">
        <f t="shared" ref="Q134" si="174">SUM(Q135:Q136)</f>
        <v>93309</v>
      </c>
    </row>
    <row r="135" spans="1:17" ht="11.45" customHeight="1" x14ac:dyDescent="0.25">
      <c r="A135" s="17" t="s">
        <v>23</v>
      </c>
      <c r="B135" s="37"/>
      <c r="C135" s="37">
        <v>24715</v>
      </c>
      <c r="D135" s="37">
        <v>8450</v>
      </c>
      <c r="E135" s="37">
        <v>17582</v>
      </c>
      <c r="F135" s="37">
        <v>36173</v>
      </c>
      <c r="G135" s="37">
        <v>47461</v>
      </c>
      <c r="H135" s="37">
        <v>63862</v>
      </c>
      <c r="I135" s="37">
        <v>7372</v>
      </c>
      <c r="J135" s="37">
        <v>6541</v>
      </c>
      <c r="K135" s="37">
        <v>59845</v>
      </c>
      <c r="L135" s="37">
        <v>58189</v>
      </c>
      <c r="M135" s="37">
        <v>74678</v>
      </c>
      <c r="N135" s="37">
        <v>53389</v>
      </c>
      <c r="O135" s="37">
        <v>64142</v>
      </c>
      <c r="P135" s="37">
        <v>63987</v>
      </c>
      <c r="Q135" s="37">
        <v>64379</v>
      </c>
    </row>
    <row r="136" spans="1:17" ht="11.45" customHeight="1" x14ac:dyDescent="0.25">
      <c r="A136" s="15" t="s">
        <v>22</v>
      </c>
      <c r="B136" s="36"/>
      <c r="C136" s="36">
        <v>30537</v>
      </c>
      <c r="D136" s="36">
        <v>27971</v>
      </c>
      <c r="E136" s="36">
        <v>23115</v>
      </c>
      <c r="F136" s="36">
        <v>34985</v>
      </c>
      <c r="G136" s="36">
        <v>23278</v>
      </c>
      <c r="H136" s="36">
        <v>28832</v>
      </c>
      <c r="I136" s="36">
        <v>30883</v>
      </c>
      <c r="J136" s="36">
        <v>30831</v>
      </c>
      <c r="K136" s="36">
        <v>15648</v>
      </c>
      <c r="L136" s="36">
        <v>34405</v>
      </c>
      <c r="M136" s="36">
        <v>28311</v>
      </c>
      <c r="N136" s="36">
        <v>29200</v>
      </c>
      <c r="O136" s="36">
        <v>32801</v>
      </c>
      <c r="P136" s="36">
        <v>31237</v>
      </c>
      <c r="Q136" s="36">
        <v>28930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1.6777882952244214</v>
      </c>
      <c r="C141" s="24">
        <f t="shared" ref="C141:Q141" si="176">IF(C4=0,0,C4/C31)</f>
        <v>1.6960471186861137</v>
      </c>
      <c r="D141" s="24">
        <f t="shared" si="176"/>
        <v>1.7101587285207061</v>
      </c>
      <c r="E141" s="24">
        <f t="shared" si="176"/>
        <v>1.7720615591039759</v>
      </c>
      <c r="F141" s="24">
        <f t="shared" si="176"/>
        <v>1.7466396184006945</v>
      </c>
      <c r="G141" s="24">
        <f t="shared" si="176"/>
        <v>1.7813488975562841</v>
      </c>
      <c r="H141" s="24">
        <f t="shared" si="176"/>
        <v>1.7849145323060118</v>
      </c>
      <c r="I141" s="24">
        <f t="shared" si="176"/>
        <v>1.8290835898869144</v>
      </c>
      <c r="J141" s="24">
        <f t="shared" si="176"/>
        <v>1.8489605785125021</v>
      </c>
      <c r="K141" s="24">
        <f t="shared" si="176"/>
        <v>1.8583996490419559</v>
      </c>
      <c r="L141" s="24">
        <f t="shared" si="176"/>
        <v>1.8870203593427957</v>
      </c>
      <c r="M141" s="24">
        <f t="shared" si="176"/>
        <v>1.8571849762365595</v>
      </c>
      <c r="N141" s="24">
        <f t="shared" si="176"/>
        <v>1.8979039807260705</v>
      </c>
      <c r="O141" s="24">
        <f t="shared" si="176"/>
        <v>1.8560076857218464</v>
      </c>
      <c r="P141" s="24">
        <f t="shared" si="176"/>
        <v>1.7765578500562014</v>
      </c>
      <c r="Q141" s="24">
        <f t="shared" si="176"/>
        <v>1.8372249635298645</v>
      </c>
    </row>
    <row r="142" spans="1:17" ht="11.45" customHeight="1" x14ac:dyDescent="0.25">
      <c r="A142" s="23" t="s">
        <v>30</v>
      </c>
      <c r="B142" s="22">
        <f t="shared" ref="B142" si="177">IF(B5=0,0,B5/B32)</f>
        <v>1.2051623672106273</v>
      </c>
      <c r="C142" s="22">
        <f t="shared" ref="C142:Q142" si="178">IF(C5=0,0,C5/C32)</f>
        <v>1.2051392519217534</v>
      </c>
      <c r="D142" s="22">
        <f t="shared" si="178"/>
        <v>1.2049298431364222</v>
      </c>
      <c r="E142" s="22">
        <f t="shared" si="178"/>
        <v>1.2103735677762275</v>
      </c>
      <c r="F142" s="22">
        <f t="shared" si="178"/>
        <v>1.2150827698524651</v>
      </c>
      <c r="G142" s="22">
        <f t="shared" si="178"/>
        <v>1.2231777377318316</v>
      </c>
      <c r="H142" s="22">
        <f t="shared" si="178"/>
        <v>1.2230474513874867</v>
      </c>
      <c r="I142" s="22">
        <f t="shared" si="178"/>
        <v>1.2173079822902277</v>
      </c>
      <c r="J142" s="22">
        <f t="shared" si="178"/>
        <v>1.2279271538726544</v>
      </c>
      <c r="K142" s="22">
        <f t="shared" si="178"/>
        <v>1.2129905135548897</v>
      </c>
      <c r="L142" s="22">
        <f t="shared" si="178"/>
        <v>1.2109232299372281</v>
      </c>
      <c r="M142" s="22">
        <f t="shared" si="178"/>
        <v>1.2288108924987382</v>
      </c>
      <c r="N142" s="22">
        <f t="shared" si="178"/>
        <v>1.2314337660880554</v>
      </c>
      <c r="O142" s="22">
        <f t="shared" si="178"/>
        <v>1.2202956050736047</v>
      </c>
      <c r="P142" s="22">
        <f t="shared" si="178"/>
        <v>1.2112016175788536</v>
      </c>
      <c r="Q142" s="22">
        <f t="shared" si="178"/>
        <v>1.2025047525335333</v>
      </c>
    </row>
    <row r="143" spans="1:17" ht="11.45" customHeight="1" x14ac:dyDescent="0.25">
      <c r="A143" s="19" t="s">
        <v>29</v>
      </c>
      <c r="B143" s="21">
        <f t="shared" ref="B143" si="179">IF(B6=0,0,B6/B33)</f>
        <v>1.5679800869996818</v>
      </c>
      <c r="C143" s="21">
        <f t="shared" ref="C143:Q143" si="180">IF(C6=0,0,C6/C33)</f>
        <v>1.5886808000409625</v>
      </c>
      <c r="D143" s="21">
        <f t="shared" si="180"/>
        <v>1.6057066436104355</v>
      </c>
      <c r="E143" s="21">
        <f t="shared" si="180"/>
        <v>1.6645515856494362</v>
      </c>
      <c r="F143" s="21">
        <f t="shared" si="180"/>
        <v>1.6411052130877013</v>
      </c>
      <c r="G143" s="21">
        <f t="shared" si="180"/>
        <v>1.6744445953135849</v>
      </c>
      <c r="H143" s="21">
        <f t="shared" si="180"/>
        <v>1.6807768596339914</v>
      </c>
      <c r="I143" s="21">
        <f t="shared" si="180"/>
        <v>1.7231284360794656</v>
      </c>
      <c r="J143" s="21">
        <f t="shared" si="180"/>
        <v>1.7459495951747601</v>
      </c>
      <c r="K143" s="21">
        <f t="shared" si="180"/>
        <v>1.7592599682570267</v>
      </c>
      <c r="L143" s="21">
        <f t="shared" si="180"/>
        <v>1.7882479448425743</v>
      </c>
      <c r="M143" s="21">
        <f t="shared" si="180"/>
        <v>1.760796285077163</v>
      </c>
      <c r="N143" s="21">
        <f t="shared" si="180"/>
        <v>1.8039960018594285</v>
      </c>
      <c r="O143" s="21">
        <f t="shared" si="180"/>
        <v>1.7627760547618954</v>
      </c>
      <c r="P143" s="21">
        <f t="shared" si="180"/>
        <v>1.6845739034237874</v>
      </c>
      <c r="Q143" s="21">
        <f t="shared" si="180"/>
        <v>1.7401800987951543</v>
      </c>
    </row>
    <row r="144" spans="1:17" ht="11.45" customHeight="1" x14ac:dyDescent="0.25">
      <c r="A144" s="62" t="s">
        <v>59</v>
      </c>
      <c r="B144" s="70">
        <v>1.5468552491144836</v>
      </c>
      <c r="C144" s="70">
        <v>1.5642438631020992</v>
      </c>
      <c r="D144" s="70">
        <v>1.5787381856000717</v>
      </c>
      <c r="E144" s="70">
        <v>1.6330848533313331</v>
      </c>
      <c r="F144" s="70">
        <v>1.6059714726266152</v>
      </c>
      <c r="G144" s="70">
        <v>1.636124997399109</v>
      </c>
      <c r="H144" s="70">
        <v>1.6396731740826609</v>
      </c>
      <c r="I144" s="70">
        <v>1.6791598592162593</v>
      </c>
      <c r="J144" s="70">
        <v>1.7011618240418971</v>
      </c>
      <c r="K144" s="70">
        <v>1.7126078943740979</v>
      </c>
      <c r="L144" s="70">
        <v>1.7396487691305087</v>
      </c>
      <c r="M144" s="70">
        <v>1.7118514569478536</v>
      </c>
      <c r="N144" s="70">
        <v>1.7520045379161597</v>
      </c>
      <c r="O144" s="70">
        <v>1.7105172908120621</v>
      </c>
      <c r="P144" s="70">
        <v>1.6322563416594111</v>
      </c>
      <c r="Q144" s="70">
        <v>1.6853536665047326</v>
      </c>
    </row>
    <row r="145" spans="1:17" ht="11.45" customHeight="1" x14ac:dyDescent="0.25">
      <c r="A145" s="62" t="s">
        <v>58</v>
      </c>
      <c r="B145" s="70">
        <v>1.6471292137934359</v>
      </c>
      <c r="C145" s="70">
        <v>1.6656450342638871</v>
      </c>
      <c r="D145" s="70">
        <v>1.6810789425330808</v>
      </c>
      <c r="E145" s="70">
        <v>1.7389486004365804</v>
      </c>
      <c r="F145" s="70">
        <v>1.7100776110734768</v>
      </c>
      <c r="G145" s="70">
        <v>1.7421858200219547</v>
      </c>
      <c r="H145" s="70">
        <v>1.7459640051330219</v>
      </c>
      <c r="I145" s="70">
        <v>1.7880103909707687</v>
      </c>
      <c r="J145" s="70">
        <v>1.8114386199830885</v>
      </c>
      <c r="K145" s="70">
        <v>1.8236266749663177</v>
      </c>
      <c r="L145" s="70">
        <v>1.8524204582264576</v>
      </c>
      <c r="M145" s="70">
        <v>1.822821201937159</v>
      </c>
      <c r="N145" s="70">
        <v>1.8655771823203082</v>
      </c>
      <c r="O145" s="70">
        <v>1.8214005492810201</v>
      </c>
      <c r="P145" s="70">
        <v>1.7380663809919523</v>
      </c>
      <c r="Q145" s="70">
        <v>1.7946057081055116</v>
      </c>
    </row>
    <row r="146" spans="1:17" ht="11.45" customHeight="1" x14ac:dyDescent="0.25">
      <c r="A146" s="62" t="s">
        <v>57</v>
      </c>
      <c r="B146" s="70">
        <v>1.5209406843896913</v>
      </c>
      <c r="C146" s="70">
        <v>1.5410203760397336</v>
      </c>
      <c r="D146" s="70">
        <v>1.5575354443021223</v>
      </c>
      <c r="E146" s="70">
        <v>1.6146150380799531</v>
      </c>
      <c r="F146" s="70">
        <v>1.5918720566950701</v>
      </c>
      <c r="G146" s="70">
        <v>1.6242112574541774</v>
      </c>
      <c r="H146" s="70">
        <v>1.6303535538449716</v>
      </c>
      <c r="I146" s="70">
        <v>1.6714345829970818</v>
      </c>
      <c r="J146" s="70">
        <v>1.6935711073195168</v>
      </c>
      <c r="K146" s="70">
        <v>1.7064821692093159</v>
      </c>
      <c r="L146" s="70">
        <v>1.7346005064972974</v>
      </c>
      <c r="M146" s="70">
        <v>1.7079723965248479</v>
      </c>
      <c r="N146" s="70">
        <v>1.7498761218036456</v>
      </c>
      <c r="O146" s="70">
        <v>1.7098927731190383</v>
      </c>
      <c r="P146" s="70">
        <v>1.6340366863210734</v>
      </c>
      <c r="Q146" s="70">
        <v>1.6879746958312996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 t="s">
        <v>183</v>
      </c>
      <c r="G147" s="70">
        <v>1.6242112574541774</v>
      </c>
      <c r="H147" s="70">
        <v>1.6303535538449716</v>
      </c>
      <c r="I147" s="70">
        <v>1.6714345829970816</v>
      </c>
      <c r="J147" s="70">
        <v>1.693571107319517</v>
      </c>
      <c r="K147" s="70">
        <v>1.7064821692093159</v>
      </c>
      <c r="L147" s="70">
        <v>1.7346005064972974</v>
      </c>
      <c r="M147" s="70">
        <v>1.7079723965248479</v>
      </c>
      <c r="N147" s="70">
        <v>1.7498761218036456</v>
      </c>
      <c r="O147" s="70">
        <v>1.7098927731190383</v>
      </c>
      <c r="P147" s="70">
        <v>1.6340366863210734</v>
      </c>
      <c r="Q147" s="70">
        <v>1.6879746958312996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>
        <v>1.7098927731190383</v>
      </c>
      <c r="P148" s="70">
        <v>1.6340366863210734</v>
      </c>
      <c r="Q148" s="70">
        <v>1.6879746958312996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>
        <v>1.5126991736705924</v>
      </c>
      <c r="I149" s="70">
        <v>1.550815592471519</v>
      </c>
      <c r="J149" s="70">
        <v>1.5713546356572838</v>
      </c>
      <c r="K149" s="70">
        <v>1.5833339714313241</v>
      </c>
      <c r="L149" s="70">
        <v>1.6094231503583172</v>
      </c>
      <c r="M149" s="70">
        <v>1.5847166565694466</v>
      </c>
      <c r="N149" s="70">
        <v>1.6235964016734856</v>
      </c>
      <c r="O149" s="70">
        <v>1.5864984492857057</v>
      </c>
      <c r="P149" s="70">
        <v>1.5161165130814085</v>
      </c>
      <c r="Q149" s="70">
        <v>1.5661620889156389</v>
      </c>
    </row>
    <row r="150" spans="1:17" ht="11.45" customHeight="1" x14ac:dyDescent="0.25">
      <c r="A150" s="19" t="s">
        <v>28</v>
      </c>
      <c r="B150" s="21">
        <f t="shared" ref="B150" si="181">IF(B13=0,0,B13/B40)</f>
        <v>18.70624940387772</v>
      </c>
      <c r="C150" s="21">
        <f t="shared" ref="C150:Q150" si="182">IF(C13=0,0,C13/C40)</f>
        <v>18.709292192286636</v>
      </c>
      <c r="D150" s="21">
        <f t="shared" si="182"/>
        <v>18.715379254019446</v>
      </c>
      <c r="E150" s="21">
        <f t="shared" si="182"/>
        <v>18.727559319399667</v>
      </c>
      <c r="F150" s="21">
        <f t="shared" si="182"/>
        <v>18.751943235867131</v>
      </c>
      <c r="G150" s="21">
        <f t="shared" si="182"/>
        <v>18.800806356195025</v>
      </c>
      <c r="H150" s="21">
        <f t="shared" si="182"/>
        <v>18.183811413856787</v>
      </c>
      <c r="I150" s="21">
        <f t="shared" si="182"/>
        <v>19.096670560747661</v>
      </c>
      <c r="J150" s="21">
        <f t="shared" si="182"/>
        <v>19.299544764795144</v>
      </c>
      <c r="K150" s="21">
        <f t="shared" si="182"/>
        <v>19.40178865714708</v>
      </c>
      <c r="L150" s="21">
        <f t="shared" si="182"/>
        <v>19.453113547259331</v>
      </c>
      <c r="M150" s="21">
        <f t="shared" si="182"/>
        <v>19.478826884866862</v>
      </c>
      <c r="N150" s="21">
        <f t="shared" si="182"/>
        <v>19.491696296427911</v>
      </c>
      <c r="O150" s="21">
        <f t="shared" si="182"/>
        <v>19.498134190353223</v>
      </c>
      <c r="P150" s="21">
        <f t="shared" si="182"/>
        <v>19.501353934659196</v>
      </c>
      <c r="Q150" s="21">
        <f t="shared" si="182"/>
        <v>19.502964006186421</v>
      </c>
    </row>
    <row r="151" spans="1:17" ht="11.45" customHeight="1" x14ac:dyDescent="0.25">
      <c r="A151" s="62" t="s">
        <v>59</v>
      </c>
      <c r="B151" s="20" t="s">
        <v>183</v>
      </c>
      <c r="C151" s="20" t="s">
        <v>183</v>
      </c>
      <c r="D151" s="20" t="s">
        <v>183</v>
      </c>
      <c r="E151" s="20" t="s">
        <v>183</v>
      </c>
      <c r="F151" s="20" t="s">
        <v>183</v>
      </c>
      <c r="G151" s="20" t="s">
        <v>183</v>
      </c>
      <c r="H151" s="20" t="s">
        <v>183</v>
      </c>
      <c r="I151" s="20" t="s">
        <v>183</v>
      </c>
      <c r="J151" s="20" t="s">
        <v>183</v>
      </c>
      <c r="K151" s="20" t="s">
        <v>183</v>
      </c>
      <c r="L151" s="20" t="s">
        <v>183</v>
      </c>
      <c r="M151" s="20" t="s">
        <v>183</v>
      </c>
      <c r="N151" s="20" t="s">
        <v>183</v>
      </c>
      <c r="O151" s="20" t="s">
        <v>183</v>
      </c>
      <c r="P151" s="20" t="s">
        <v>183</v>
      </c>
      <c r="Q151" s="20" t="s">
        <v>183</v>
      </c>
    </row>
    <row r="152" spans="1:17" ht="11.45" customHeight="1" x14ac:dyDescent="0.25">
      <c r="A152" s="62" t="s">
        <v>58</v>
      </c>
      <c r="B152" s="20">
        <v>18.70624940387772</v>
      </c>
      <c r="C152" s="20">
        <v>18.709292192286636</v>
      </c>
      <c r="D152" s="20">
        <v>18.715379254019446</v>
      </c>
      <c r="E152" s="20">
        <v>18.727559319399667</v>
      </c>
      <c r="F152" s="20">
        <v>18.751943235867127</v>
      </c>
      <c r="G152" s="20">
        <v>18.800806356195025</v>
      </c>
      <c r="H152" s="20">
        <v>18.183811413856787</v>
      </c>
      <c r="I152" s="20">
        <v>19.096670560747665</v>
      </c>
      <c r="J152" s="20">
        <v>19.299544764795144</v>
      </c>
      <c r="K152" s="20">
        <v>19.40178865714708</v>
      </c>
      <c r="L152" s="20">
        <v>19.453113547259331</v>
      </c>
      <c r="M152" s="20">
        <v>19.478826884866862</v>
      </c>
      <c r="N152" s="20">
        <v>19.491696296427911</v>
      </c>
      <c r="O152" s="20">
        <v>19.49813419035322</v>
      </c>
      <c r="P152" s="20">
        <v>19.501353934659193</v>
      </c>
      <c r="Q152" s="20">
        <v>19.502964006186421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>
        <v>18.751943235867127</v>
      </c>
      <c r="G153" s="20">
        <v>18.800806356195025</v>
      </c>
      <c r="H153" s="20">
        <v>18.183811413856787</v>
      </c>
      <c r="I153" s="20">
        <v>19.096670560747665</v>
      </c>
      <c r="J153" s="20">
        <v>19.299544764795144</v>
      </c>
      <c r="K153" s="20">
        <v>19.40178865714708</v>
      </c>
      <c r="L153" s="20">
        <v>19.453113547259331</v>
      </c>
      <c r="M153" s="20">
        <v>19.478826884866862</v>
      </c>
      <c r="N153" s="20">
        <v>19.491696296427911</v>
      </c>
      <c r="O153" s="20">
        <v>19.49813419035322</v>
      </c>
      <c r="P153" s="20">
        <v>19.501353934659193</v>
      </c>
      <c r="Q153" s="20">
        <v>19.502964006186417</v>
      </c>
    </row>
    <row r="154" spans="1:17" ht="11.45" customHeight="1" x14ac:dyDescent="0.25">
      <c r="A154" s="62" t="s">
        <v>56</v>
      </c>
      <c r="B154" s="20">
        <v>18.70624940387772</v>
      </c>
      <c r="C154" s="20">
        <v>18.709292192286636</v>
      </c>
      <c r="D154" s="20">
        <v>18.715379254019446</v>
      </c>
      <c r="E154" s="20">
        <v>18.727559319399671</v>
      </c>
      <c r="F154" s="20">
        <v>18.751943235867131</v>
      </c>
      <c r="G154" s="20">
        <v>18.800806356195025</v>
      </c>
      <c r="H154" s="20">
        <v>18.183811413856787</v>
      </c>
      <c r="I154" s="20">
        <v>19.096670560747665</v>
      </c>
      <c r="J154" s="20">
        <v>19.299544764795144</v>
      </c>
      <c r="K154" s="20">
        <v>19.40178865714708</v>
      </c>
      <c r="L154" s="20">
        <v>19.453113547259331</v>
      </c>
      <c r="M154" s="20">
        <v>19.478826884866862</v>
      </c>
      <c r="N154" s="20">
        <v>19.491696296427911</v>
      </c>
      <c r="O154" s="20">
        <v>19.49813419035322</v>
      </c>
      <c r="P154" s="20">
        <v>19.501353934659193</v>
      </c>
      <c r="Q154" s="20">
        <v>19.502964006186414</v>
      </c>
    </row>
    <row r="155" spans="1:17" ht="11.45" customHeight="1" x14ac:dyDescent="0.25">
      <c r="A155" s="62" t="s">
        <v>55</v>
      </c>
      <c r="B155" s="20">
        <v>18.70624940387772</v>
      </c>
      <c r="C155" s="20">
        <v>18.709292192286636</v>
      </c>
      <c r="D155" s="20">
        <v>18.715379254019446</v>
      </c>
      <c r="E155" s="20">
        <v>18.727559319399671</v>
      </c>
      <c r="F155" s="20">
        <v>18.751943235867131</v>
      </c>
      <c r="G155" s="20">
        <v>18.800806356195025</v>
      </c>
      <c r="H155" s="20">
        <v>18.183811413856784</v>
      </c>
      <c r="I155" s="20">
        <v>19.096670560747665</v>
      </c>
      <c r="J155" s="20">
        <v>19.299544764795144</v>
      </c>
      <c r="K155" s="20">
        <v>19.40178865714708</v>
      </c>
      <c r="L155" s="20">
        <v>19.453113547259335</v>
      </c>
      <c r="M155" s="20">
        <v>19.478826884866862</v>
      </c>
      <c r="N155" s="20">
        <v>19.491696296427911</v>
      </c>
      <c r="O155" s="20">
        <v>19.49813419035322</v>
      </c>
      <c r="P155" s="20">
        <v>19.501353934659193</v>
      </c>
      <c r="Q155" s="20">
        <v>19.502964006186417</v>
      </c>
    </row>
    <row r="156" spans="1:17" ht="11.45" customHeight="1" x14ac:dyDescent="0.25">
      <c r="A156" s="25" t="s">
        <v>66</v>
      </c>
      <c r="B156" s="24">
        <f t="shared" ref="B156" si="183">IF(B19=0,0,B19/B46)</f>
        <v>6.013869474726401</v>
      </c>
      <c r="C156" s="24">
        <f t="shared" ref="C156:Q156" si="184">IF(C19=0,0,C19/C46)</f>
        <v>5.9842733710365339</v>
      </c>
      <c r="D156" s="24">
        <f t="shared" si="184"/>
        <v>5.9548753681753412</v>
      </c>
      <c r="E156" s="24">
        <f t="shared" si="184"/>
        <v>6.0266797977639479</v>
      </c>
      <c r="F156" s="24">
        <f t="shared" si="184"/>
        <v>6.1563092636319086</v>
      </c>
      <c r="G156" s="24">
        <f t="shared" si="184"/>
        <v>6.2185568819904651</v>
      </c>
      <c r="H156" s="24">
        <f t="shared" si="184"/>
        <v>6.3393994873622326</v>
      </c>
      <c r="I156" s="24">
        <f t="shared" si="184"/>
        <v>6.4204333054785998</v>
      </c>
      <c r="J156" s="24">
        <f t="shared" si="184"/>
        <v>6.477218884369969</v>
      </c>
      <c r="K156" s="24">
        <f t="shared" si="184"/>
        <v>6.2311273615735656</v>
      </c>
      <c r="L156" s="24">
        <f t="shared" si="184"/>
        <v>6.5090500802322575</v>
      </c>
      <c r="M156" s="24">
        <f t="shared" si="184"/>
        <v>6.5140323241288529</v>
      </c>
      <c r="N156" s="24">
        <f t="shared" si="184"/>
        <v>6.4886676060110213</v>
      </c>
      <c r="O156" s="24">
        <f t="shared" si="184"/>
        <v>6.5048984003979804</v>
      </c>
      <c r="P156" s="24">
        <f t="shared" si="184"/>
        <v>6.4909484541696196</v>
      </c>
      <c r="Q156" s="24">
        <f t="shared" si="184"/>
        <v>6.4835082225723859</v>
      </c>
    </row>
    <row r="157" spans="1:17" ht="11.45" customHeight="1" x14ac:dyDescent="0.25">
      <c r="A157" s="23" t="s">
        <v>27</v>
      </c>
      <c r="B157" s="22">
        <f t="shared" ref="B157" si="185">IF(B20=0,0,B20/B47)</f>
        <v>0.43109923383689058</v>
      </c>
      <c r="C157" s="22">
        <f t="shared" ref="C157:Q157" si="186">IF(C20=0,0,C20/C47)</f>
        <v>0.42744780088332623</v>
      </c>
      <c r="D157" s="22">
        <f t="shared" si="186"/>
        <v>0.42448703296824264</v>
      </c>
      <c r="E157" s="22">
        <f t="shared" si="186"/>
        <v>0.42466878245586775</v>
      </c>
      <c r="F157" s="22">
        <f t="shared" si="186"/>
        <v>0.42348840469881122</v>
      </c>
      <c r="G157" s="22">
        <f t="shared" si="186"/>
        <v>0.42264785517740883</v>
      </c>
      <c r="H157" s="22">
        <f t="shared" si="186"/>
        <v>0.42259614546061297</v>
      </c>
      <c r="I157" s="22">
        <f t="shared" si="186"/>
        <v>0.42233781947279331</v>
      </c>
      <c r="J157" s="22">
        <f t="shared" si="186"/>
        <v>0.42563459589514874</v>
      </c>
      <c r="K157" s="22">
        <f t="shared" si="186"/>
        <v>0.42840517770088843</v>
      </c>
      <c r="L157" s="22">
        <f t="shared" si="186"/>
        <v>0.43343833423960576</v>
      </c>
      <c r="M157" s="22">
        <f t="shared" si="186"/>
        <v>0.4350189914653883</v>
      </c>
      <c r="N157" s="22">
        <f t="shared" si="186"/>
        <v>0.43911282911188326</v>
      </c>
      <c r="O157" s="22">
        <f t="shared" si="186"/>
        <v>0.4390949751190501</v>
      </c>
      <c r="P157" s="22">
        <f t="shared" si="186"/>
        <v>0.43915115872518412</v>
      </c>
      <c r="Q157" s="22">
        <f t="shared" si="186"/>
        <v>0.44149974586210489</v>
      </c>
    </row>
    <row r="158" spans="1:17" ht="11.45" customHeight="1" x14ac:dyDescent="0.25">
      <c r="A158" s="62" t="s">
        <v>59</v>
      </c>
      <c r="B158" s="70">
        <v>0.34491601598429705</v>
      </c>
      <c r="C158" s="70">
        <v>0.34457847189498075</v>
      </c>
      <c r="D158" s="70">
        <v>0.34138259315741398</v>
      </c>
      <c r="E158" s="70">
        <v>0.34086300619802196</v>
      </c>
      <c r="F158" s="70">
        <v>0.3395316601800617</v>
      </c>
      <c r="G158" s="70">
        <v>0.3395728361167682</v>
      </c>
      <c r="H158" s="70">
        <v>0.34201316299507406</v>
      </c>
      <c r="I158" s="70">
        <v>0.34393271842144557</v>
      </c>
      <c r="J158" s="70">
        <v>0.35015700607057937</v>
      </c>
      <c r="K158" s="70">
        <v>0.35251678345780491</v>
      </c>
      <c r="L158" s="70">
        <v>0.35436939343029089</v>
      </c>
      <c r="M158" s="70">
        <v>0.35412710052899965</v>
      </c>
      <c r="N158" s="70">
        <v>0.35640436334214187</v>
      </c>
      <c r="O158" s="70">
        <v>0.35608685814350766</v>
      </c>
      <c r="P158" s="70">
        <v>0.35440523713148819</v>
      </c>
      <c r="Q158" s="70">
        <v>0.35464660391566266</v>
      </c>
    </row>
    <row r="159" spans="1:17" ht="11.45" customHeight="1" x14ac:dyDescent="0.25">
      <c r="A159" s="62" t="s">
        <v>58</v>
      </c>
      <c r="B159" s="70">
        <v>0.44479644379885447</v>
      </c>
      <c r="C159" s="70">
        <v>0.43898542500946569</v>
      </c>
      <c r="D159" s="70">
        <v>0.43488957602409001</v>
      </c>
      <c r="E159" s="70">
        <v>0.43407551765224678</v>
      </c>
      <c r="F159" s="70">
        <v>0.43186109346629792</v>
      </c>
      <c r="G159" s="70">
        <v>0.4299888671157846</v>
      </c>
      <c r="H159" s="70">
        <v>0.42930805124267207</v>
      </c>
      <c r="I159" s="70">
        <v>0.42874049831703193</v>
      </c>
      <c r="J159" s="70">
        <v>0.43156132237329992</v>
      </c>
      <c r="K159" s="70">
        <v>0.43442998602023641</v>
      </c>
      <c r="L159" s="70">
        <v>0.43972994428935863</v>
      </c>
      <c r="M159" s="70">
        <v>0.44117086479285933</v>
      </c>
      <c r="N159" s="70">
        <v>0.44521603672345078</v>
      </c>
      <c r="O159" s="70">
        <v>0.44494185391632002</v>
      </c>
      <c r="P159" s="70">
        <v>0.44496285188322615</v>
      </c>
      <c r="Q159" s="70">
        <v>0.44725043361053535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>
        <v>0.33734000125956781</v>
      </c>
      <c r="I160" s="70">
        <v>0.33727231075266256</v>
      </c>
      <c r="J160" s="70">
        <v>0.34139109657926764</v>
      </c>
      <c r="K160" s="70">
        <v>0.3443485090605492</v>
      </c>
      <c r="L160" s="70">
        <v>0.34880951813775918</v>
      </c>
      <c r="M160" s="70">
        <v>0.35187391539516588</v>
      </c>
      <c r="N160" s="70">
        <v>0.35307216567446942</v>
      </c>
      <c r="O160" s="70">
        <v>0.35209238298571011</v>
      </c>
      <c r="P160" s="70">
        <v>0.35274708827970375</v>
      </c>
      <c r="Q160" s="70">
        <v>0.35464660391566266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>
        <v>0.34206232783199975</v>
      </c>
      <c r="I161" s="70">
        <v>0.3395708643926591</v>
      </c>
      <c r="J161" s="70">
        <v>0.34097858440275852</v>
      </c>
      <c r="K161" s="70">
        <v>0.34282744226502027</v>
      </c>
      <c r="L161" s="70">
        <v>0.34450131153679131</v>
      </c>
      <c r="M161" s="70">
        <v>0.34752785989442364</v>
      </c>
      <c r="N161" s="70">
        <v>0.35117937745189176</v>
      </c>
      <c r="O161" s="70">
        <v>0.35301809921055965</v>
      </c>
      <c r="P161" s="70">
        <v>0.35322179216894262</v>
      </c>
      <c r="Q161" s="70">
        <v>0.35464660391566266</v>
      </c>
    </row>
    <row r="162" spans="1:17" ht="11.45" customHeight="1" x14ac:dyDescent="0.25">
      <c r="A162" s="62" t="s">
        <v>55</v>
      </c>
      <c r="B162" s="70">
        <v>0.35615167099428191</v>
      </c>
      <c r="C162" s="70">
        <v>0.35596961992179454</v>
      </c>
      <c r="D162" s="70">
        <v>0.35578111429435338</v>
      </c>
      <c r="E162" s="70">
        <v>0.35564721632511409</v>
      </c>
      <c r="F162" s="70">
        <v>0.35559385520218506</v>
      </c>
      <c r="G162" s="70">
        <v>0.35543071286201672</v>
      </c>
      <c r="H162" s="70">
        <v>0.35538675605225239</v>
      </c>
      <c r="I162" s="70">
        <v>0.355316342209197</v>
      </c>
      <c r="J162" s="70">
        <v>0.35517800629563484</v>
      </c>
      <c r="K162" s="70">
        <v>0.3550991148702996</v>
      </c>
      <c r="L162" s="70">
        <v>0.35494846302671557</v>
      </c>
      <c r="M162" s="70">
        <v>0.35486757085103465</v>
      </c>
      <c r="N162" s="70">
        <v>0.35475788674507153</v>
      </c>
      <c r="O162" s="70">
        <v>0.3547365738201208</v>
      </c>
      <c r="P162" s="70">
        <v>0.35467041585543452</v>
      </c>
      <c r="Q162" s="70">
        <v>0.35464660391566266</v>
      </c>
    </row>
    <row r="163" spans="1:17" ht="11.45" customHeight="1" x14ac:dyDescent="0.25">
      <c r="A163" s="19" t="s">
        <v>24</v>
      </c>
      <c r="B163" s="21">
        <f t="shared" ref="B163" si="187">IF(B26=0,0,B26/B53)</f>
        <v>10.253846329164325</v>
      </c>
      <c r="C163" s="21">
        <f t="shared" ref="C163:Q163" si="188">IF(C26=0,0,C26/C53)</f>
        <v>10.416989852242569</v>
      </c>
      <c r="D163" s="21">
        <f t="shared" si="188"/>
        <v>10.688597361631814</v>
      </c>
      <c r="E163" s="21">
        <f t="shared" si="188"/>
        <v>10.878125879781317</v>
      </c>
      <c r="F163" s="21">
        <f t="shared" si="188"/>
        <v>10.981397312726347</v>
      </c>
      <c r="G163" s="21">
        <f t="shared" si="188"/>
        <v>11.178913972584926</v>
      </c>
      <c r="H163" s="21">
        <f t="shared" si="188"/>
        <v>11.308921445945124</v>
      </c>
      <c r="I163" s="21">
        <f t="shared" si="188"/>
        <v>11.352848028529131</v>
      </c>
      <c r="J163" s="21">
        <f t="shared" si="188"/>
        <v>11.251409077528889</v>
      </c>
      <c r="K163" s="21">
        <f t="shared" si="188"/>
        <v>11.09107888541539</v>
      </c>
      <c r="L163" s="21">
        <f t="shared" si="188"/>
        <v>11.364812080344288</v>
      </c>
      <c r="M163" s="21">
        <f t="shared" si="188"/>
        <v>11.334558180759513</v>
      </c>
      <c r="N163" s="21">
        <f t="shared" si="188"/>
        <v>11.294988350281203</v>
      </c>
      <c r="O163" s="21">
        <f t="shared" si="188"/>
        <v>11.350742931562566</v>
      </c>
      <c r="P163" s="21">
        <f t="shared" si="188"/>
        <v>11.336639588990723</v>
      </c>
      <c r="Q163" s="21">
        <f t="shared" si="188"/>
        <v>11.301108876338484</v>
      </c>
    </row>
    <row r="164" spans="1:17" ht="11.45" customHeight="1" x14ac:dyDescent="0.25">
      <c r="A164" s="17" t="s">
        <v>23</v>
      </c>
      <c r="B164" s="20">
        <f t="shared" ref="B164" si="189">IF(B27=0,0,B27/B54)</f>
        <v>9.2051282051282044</v>
      </c>
      <c r="C164" s="20">
        <f t="shared" ref="C164:Q164" si="190">IF(C27=0,0,C27/C54)</f>
        <v>9.3494837818063576</v>
      </c>
      <c r="D164" s="20">
        <f t="shared" si="190"/>
        <v>9.5750806862578557</v>
      </c>
      <c r="E164" s="20">
        <f t="shared" si="190"/>
        <v>9.8081156917763863</v>
      </c>
      <c r="F164" s="20">
        <f t="shared" si="190"/>
        <v>9.8583856730606012</v>
      </c>
      <c r="G164" s="20">
        <f t="shared" si="190"/>
        <v>10.096324622902062</v>
      </c>
      <c r="H164" s="20">
        <f t="shared" si="190"/>
        <v>10.212016574585636</v>
      </c>
      <c r="I164" s="20">
        <f t="shared" si="190"/>
        <v>10.241704861519176</v>
      </c>
      <c r="J164" s="20">
        <f t="shared" si="190"/>
        <v>10.154108931792884</v>
      </c>
      <c r="K164" s="20">
        <f t="shared" si="190"/>
        <v>10.031372549019608</v>
      </c>
      <c r="L164" s="20">
        <f t="shared" si="190"/>
        <v>10.184847506858157</v>
      </c>
      <c r="M164" s="20">
        <f t="shared" si="190"/>
        <v>10.210942015026006</v>
      </c>
      <c r="N164" s="20">
        <f t="shared" si="190"/>
        <v>10.124477861319967</v>
      </c>
      <c r="O164" s="20">
        <f t="shared" si="190"/>
        <v>10.157111770524233</v>
      </c>
      <c r="P164" s="20">
        <f t="shared" si="190"/>
        <v>10.129862127397367</v>
      </c>
      <c r="Q164" s="20">
        <f t="shared" si="190"/>
        <v>10.152484939759036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13.919074370474084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13.963308820051857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14.01375532562386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12954.821938228317</v>
      </c>
      <c r="C167" s="68">
        <f t="shared" ref="C167:Q167" si="194">IF(C30=0,"",C30*1000000/C84)</f>
        <v>12986.185776552569</v>
      </c>
      <c r="D167" s="68">
        <f t="shared" si="194"/>
        <v>12937.284446402609</v>
      </c>
      <c r="E167" s="68">
        <f t="shared" si="194"/>
        <v>12347.103187594497</v>
      </c>
      <c r="F167" s="68">
        <f t="shared" si="194"/>
        <v>12604.34107749173</v>
      </c>
      <c r="G167" s="68">
        <f t="shared" si="194"/>
        <v>12107.64997450712</v>
      </c>
      <c r="H167" s="68">
        <f t="shared" si="194"/>
        <v>12054.817717756492</v>
      </c>
      <c r="I167" s="68">
        <f t="shared" si="194"/>
        <v>11792.135573993046</v>
      </c>
      <c r="J167" s="68">
        <f t="shared" si="194"/>
        <v>11616.872503115008</v>
      </c>
      <c r="K167" s="68">
        <f t="shared" si="194"/>
        <v>11489.386563284701</v>
      </c>
      <c r="L167" s="68">
        <f t="shared" si="194"/>
        <v>11254.721998858204</v>
      </c>
      <c r="M167" s="68">
        <f t="shared" si="194"/>
        <v>11345.125120864001</v>
      </c>
      <c r="N167" s="68">
        <f t="shared" si="194"/>
        <v>10972.458831395055</v>
      </c>
      <c r="O167" s="68">
        <f t="shared" si="194"/>
        <v>11194.489974830929</v>
      </c>
      <c r="P167" s="68">
        <f t="shared" si="194"/>
        <v>11682.087518521223</v>
      </c>
      <c r="Q167" s="68">
        <f t="shared" si="194"/>
        <v>11328.303562234958</v>
      </c>
    </row>
    <row r="168" spans="1:17" ht="11.45" customHeight="1" x14ac:dyDescent="0.25">
      <c r="A168" s="25" t="s">
        <v>39</v>
      </c>
      <c r="B168" s="66">
        <f t="shared" si="193"/>
        <v>12471.75552729234</v>
      </c>
      <c r="C168" s="66">
        <f t="shared" ref="C168:Q168" si="195">IF(C31=0,"",C31*1000000/C85)</f>
        <v>12465.253877437986</v>
      </c>
      <c r="D168" s="66">
        <f t="shared" si="195"/>
        <v>12393.857924637803</v>
      </c>
      <c r="E168" s="66">
        <f t="shared" si="195"/>
        <v>11765.580596213216</v>
      </c>
      <c r="F168" s="66">
        <f t="shared" si="195"/>
        <v>11986.765126162596</v>
      </c>
      <c r="G168" s="66">
        <f t="shared" si="195"/>
        <v>11449.347012653756</v>
      </c>
      <c r="H168" s="66">
        <f t="shared" si="195"/>
        <v>11359.436309983272</v>
      </c>
      <c r="I168" s="66">
        <f t="shared" si="195"/>
        <v>11020.498404577635</v>
      </c>
      <c r="J168" s="66">
        <f t="shared" si="195"/>
        <v>10839.661823057248</v>
      </c>
      <c r="K168" s="66">
        <f t="shared" si="195"/>
        <v>10782.146936806168</v>
      </c>
      <c r="L168" s="66">
        <f t="shared" si="195"/>
        <v>10554.091728809584</v>
      </c>
      <c r="M168" s="66">
        <f t="shared" si="195"/>
        <v>10642.779109093757</v>
      </c>
      <c r="N168" s="66">
        <f t="shared" si="195"/>
        <v>10293.352700617488</v>
      </c>
      <c r="O168" s="66">
        <f t="shared" si="195"/>
        <v>10522.197567804942</v>
      </c>
      <c r="P168" s="66">
        <f t="shared" si="195"/>
        <v>11027.369225884235</v>
      </c>
      <c r="Q168" s="66">
        <f t="shared" si="195"/>
        <v>10664.394410455954</v>
      </c>
    </row>
    <row r="169" spans="1:17" ht="11.45" customHeight="1" x14ac:dyDescent="0.25">
      <c r="A169" s="23" t="s">
        <v>30</v>
      </c>
      <c r="B169" s="65">
        <f t="shared" si="193"/>
        <v>2191.2889099388312</v>
      </c>
      <c r="C169" s="65">
        <f t="shared" ref="C169:Q169" si="196">IF(C32=0,"",C32*1000000/C86)</f>
        <v>2116.7232563425018</v>
      </c>
      <c r="D169" s="65">
        <f t="shared" si="196"/>
        <v>2197.7927238036846</v>
      </c>
      <c r="E169" s="65">
        <f t="shared" si="196"/>
        <v>2091.3785323167558</v>
      </c>
      <c r="F169" s="65">
        <f t="shared" si="196"/>
        <v>2085.7935864218216</v>
      </c>
      <c r="G169" s="65">
        <f t="shared" si="196"/>
        <v>2066.4177239634964</v>
      </c>
      <c r="H169" s="65">
        <f t="shared" si="196"/>
        <v>2040.3263101426219</v>
      </c>
      <c r="I169" s="65">
        <f t="shared" si="196"/>
        <v>1720.3705895908931</v>
      </c>
      <c r="J169" s="65">
        <f t="shared" si="196"/>
        <v>1675.9955046603179</v>
      </c>
      <c r="K169" s="65">
        <f t="shared" si="196"/>
        <v>1715.6801724615511</v>
      </c>
      <c r="L169" s="65">
        <f t="shared" si="196"/>
        <v>1708.7842746585595</v>
      </c>
      <c r="M169" s="65">
        <f t="shared" si="196"/>
        <v>1745.3564875107247</v>
      </c>
      <c r="N169" s="65">
        <f t="shared" si="196"/>
        <v>1719.70388022004</v>
      </c>
      <c r="O169" s="65">
        <f t="shared" si="196"/>
        <v>1799.4564435603393</v>
      </c>
      <c r="P169" s="65">
        <f t="shared" si="196"/>
        <v>1858.3746662916742</v>
      </c>
      <c r="Q169" s="65">
        <f t="shared" si="196"/>
        <v>1815.0757063069025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13573.109090151014</v>
      </c>
      <c r="C170" s="63">
        <f t="shared" ref="C170:Q170" si="198">IF(C33=0,"",C33*1000000/C87)</f>
        <v>13625.618654540538</v>
      </c>
      <c r="D170" s="63">
        <f t="shared" si="198"/>
        <v>13530.642250328468</v>
      </c>
      <c r="E170" s="63">
        <f t="shared" si="198"/>
        <v>12876.760588852398</v>
      </c>
      <c r="F170" s="63">
        <f t="shared" si="198"/>
        <v>13173.589293325438</v>
      </c>
      <c r="G170" s="63">
        <f t="shared" si="198"/>
        <v>12585.91100196413</v>
      </c>
      <c r="H170" s="63">
        <f t="shared" si="198"/>
        <v>12521.988091368015</v>
      </c>
      <c r="I170" s="63">
        <f t="shared" si="198"/>
        <v>12210.746376699575</v>
      </c>
      <c r="J170" s="63">
        <f t="shared" si="198"/>
        <v>12077.50839711122</v>
      </c>
      <c r="K170" s="63">
        <f t="shared" si="198"/>
        <v>11999.618177437496</v>
      </c>
      <c r="L170" s="63">
        <f t="shared" si="198"/>
        <v>11725.718688354484</v>
      </c>
      <c r="M170" s="63">
        <f t="shared" si="198"/>
        <v>11832.650090109151</v>
      </c>
      <c r="N170" s="63">
        <f t="shared" si="198"/>
        <v>11439.78853581781</v>
      </c>
      <c r="O170" s="63">
        <f t="shared" si="198"/>
        <v>11683.068423688401</v>
      </c>
      <c r="P170" s="63">
        <f t="shared" si="198"/>
        <v>12251.280568565209</v>
      </c>
      <c r="Q170" s="63">
        <f t="shared" si="198"/>
        <v>11835.727155664243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12517.775320024972</v>
      </c>
      <c r="C171" s="64">
        <f t="shared" ref="C171:Q171" si="200">IF(C34=0,"",C34*1000000/C88)</f>
        <v>12254.514335622811</v>
      </c>
      <c r="D171" s="64">
        <f t="shared" si="200"/>
        <v>11992.733956729719</v>
      </c>
      <c r="E171" s="64">
        <f t="shared" si="200"/>
        <v>11073.970615977711</v>
      </c>
      <c r="F171" s="64">
        <f t="shared" si="200"/>
        <v>10883.837602208147</v>
      </c>
      <c r="G171" s="64">
        <f t="shared" si="200"/>
        <v>10257.169315751622</v>
      </c>
      <c r="H171" s="64">
        <f t="shared" si="200"/>
        <v>9958.7268542645852</v>
      </c>
      <c r="I171" s="64">
        <f t="shared" si="200"/>
        <v>9523.8486536879609</v>
      </c>
      <c r="J171" s="64">
        <f t="shared" si="200"/>
        <v>9465.1066049847923</v>
      </c>
      <c r="K171" s="64">
        <f t="shared" si="200"/>
        <v>9253.4709751838564</v>
      </c>
      <c r="L171" s="64">
        <f t="shared" si="200"/>
        <v>8962.527285333781</v>
      </c>
      <c r="M171" s="64">
        <f t="shared" si="200"/>
        <v>9004.1214113029291</v>
      </c>
      <c r="N171" s="64">
        <f t="shared" si="200"/>
        <v>8598.2405659153428</v>
      </c>
      <c r="O171" s="64">
        <f t="shared" si="200"/>
        <v>8705.1579416284749</v>
      </c>
      <c r="P171" s="64">
        <f t="shared" si="200"/>
        <v>8861.7146432574991</v>
      </c>
      <c r="Q171" s="64">
        <f t="shared" si="200"/>
        <v>8561.373278487019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19758.842424538263</v>
      </c>
      <c r="C172" s="64">
        <f t="shared" ref="C172:Q172" si="202">IF(C35=0,"",C35*1000000/C89)</f>
        <v>20954.913176501184</v>
      </c>
      <c r="D172" s="64">
        <f t="shared" si="202"/>
        <v>20991.845705586984</v>
      </c>
      <c r="E172" s="64">
        <f t="shared" si="202"/>
        <v>20832.106004004116</v>
      </c>
      <c r="F172" s="64">
        <f t="shared" si="202"/>
        <v>22300.718022055233</v>
      </c>
      <c r="G172" s="64">
        <f t="shared" si="202"/>
        <v>20830.921214327456</v>
      </c>
      <c r="H172" s="64">
        <f t="shared" si="202"/>
        <v>20899.958079594606</v>
      </c>
      <c r="I172" s="64">
        <f t="shared" si="202"/>
        <v>20543.517292323464</v>
      </c>
      <c r="J172" s="64">
        <f t="shared" si="202"/>
        <v>19764.076870878904</v>
      </c>
      <c r="K172" s="64">
        <f t="shared" si="202"/>
        <v>19593.664507898859</v>
      </c>
      <c r="L172" s="64">
        <f t="shared" si="202"/>
        <v>19072.241813070581</v>
      </c>
      <c r="M172" s="64">
        <f t="shared" si="202"/>
        <v>18937.015456044977</v>
      </c>
      <c r="N172" s="64">
        <f t="shared" si="202"/>
        <v>18132.119036774962</v>
      </c>
      <c r="O172" s="64">
        <f t="shared" si="202"/>
        <v>18300.92708329063</v>
      </c>
      <c r="P172" s="64">
        <f t="shared" si="202"/>
        <v>19417.653790296648</v>
      </c>
      <c r="Q172" s="64">
        <f t="shared" si="202"/>
        <v>18439.676911942817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15847.081353401307</v>
      </c>
      <c r="C173" s="64">
        <f t="shared" ref="C173:Q173" si="204">IF(C36=0,"",C36*1000000/C90)</f>
        <v>15911.459669399967</v>
      </c>
      <c r="D173" s="64">
        <f t="shared" si="204"/>
        <v>15795.024826927181</v>
      </c>
      <c r="E173" s="64">
        <f t="shared" si="204"/>
        <v>14994.532609929385</v>
      </c>
      <c r="F173" s="64">
        <f t="shared" si="204"/>
        <v>15357.66911403529</v>
      </c>
      <c r="G173" s="64">
        <f t="shared" si="204"/>
        <v>14639.116604700977</v>
      </c>
      <c r="H173" s="64">
        <f t="shared" si="204"/>
        <v>14561.057993885039</v>
      </c>
      <c r="I173" s="64">
        <f t="shared" si="204"/>
        <v>14181.275762704901</v>
      </c>
      <c r="J173" s="64">
        <f t="shared" si="204"/>
        <v>14018.843785571042</v>
      </c>
      <c r="K173" s="64">
        <f t="shared" si="204"/>
        <v>13923.928336768566</v>
      </c>
      <c r="L173" s="64">
        <f t="shared" si="204"/>
        <v>13590.405816875669</v>
      </c>
      <c r="M173" s="64">
        <f t="shared" si="204"/>
        <v>13720.568421376336</v>
      </c>
      <c r="N173" s="64">
        <f t="shared" si="204"/>
        <v>13242.649279478801</v>
      </c>
      <c r="O173" s="64">
        <f t="shared" si="204"/>
        <v>13538.506164991681</v>
      </c>
      <c r="P173" s="64">
        <f t="shared" si="204"/>
        <v>14230.70909777411</v>
      </c>
      <c r="Q173" s="64">
        <f t="shared" si="204"/>
        <v>13724.314862853766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>
        <f t="shared" si="206"/>
        <v>18549.041647535807</v>
      </c>
      <c r="H174" s="64">
        <f t="shared" si="206"/>
        <v>18088.367213308444</v>
      </c>
      <c r="I174" s="64">
        <f t="shared" si="206"/>
        <v>17271.162283804111</v>
      </c>
      <c r="J174" s="64">
        <f t="shared" si="206"/>
        <v>16738.567474416916</v>
      </c>
      <c r="K174" s="64">
        <f t="shared" si="206"/>
        <v>16964.528538965475</v>
      </c>
      <c r="L174" s="64">
        <f t="shared" si="206"/>
        <v>16793.635374867605</v>
      </c>
      <c r="M174" s="64">
        <f t="shared" si="206"/>
        <v>17154.265869868777</v>
      </c>
      <c r="N174" s="64">
        <f t="shared" si="206"/>
        <v>16795.657857821825</v>
      </c>
      <c r="O174" s="64">
        <f t="shared" si="206"/>
        <v>17521.319668138156</v>
      </c>
      <c r="P174" s="64">
        <f t="shared" si="206"/>
        <v>18056.036971161982</v>
      </c>
      <c r="Q174" s="64">
        <f t="shared" si="206"/>
        <v>17072.078367941926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>
        <f t="shared" si="208"/>
        <v>9164.3588749106784</v>
      </c>
      <c r="P175" s="64">
        <f t="shared" si="208"/>
        <v>9366.5282692060009</v>
      </c>
      <c r="Q175" s="64">
        <f t="shared" si="208"/>
        <v>9036.4363722602811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>
        <f t="shared" si="210"/>
        <v>16453.136319334986</v>
      </c>
      <c r="I176" s="64">
        <f t="shared" si="210"/>
        <v>16489.748360446934</v>
      </c>
      <c r="J176" s="64">
        <f t="shared" si="210"/>
        <v>16495.301845591184</v>
      </c>
      <c r="K176" s="64">
        <f t="shared" si="210"/>
        <v>16514.517227830231</v>
      </c>
      <c r="L176" s="64">
        <f t="shared" si="210"/>
        <v>16540.382803134838</v>
      </c>
      <c r="M176" s="64">
        <f t="shared" si="210"/>
        <v>16544.437735229545</v>
      </c>
      <c r="N176" s="64">
        <f t="shared" si="210"/>
        <v>16583.801105002807</v>
      </c>
      <c r="O176" s="64">
        <f t="shared" si="210"/>
        <v>16594.266326144756</v>
      </c>
      <c r="P176" s="64">
        <f t="shared" si="210"/>
        <v>16608.890444728167</v>
      </c>
      <c r="Q176" s="64">
        <f t="shared" si="210"/>
        <v>16637.243534902111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42566.087364152947</v>
      </c>
      <c r="C177" s="63">
        <f t="shared" ref="C177:Q177" si="212">IF(C40=0,"",C40*1000000/C94)</f>
        <v>42434.35633356381</v>
      </c>
      <c r="D177" s="63">
        <f t="shared" si="212"/>
        <v>41980.369438341935</v>
      </c>
      <c r="E177" s="63">
        <f t="shared" si="212"/>
        <v>41678.003857030984</v>
      </c>
      <c r="F177" s="63">
        <f t="shared" si="212"/>
        <v>42287.800511767527</v>
      </c>
      <c r="G177" s="63">
        <f t="shared" si="212"/>
        <v>42512.56993040134</v>
      </c>
      <c r="H177" s="63">
        <f t="shared" si="212"/>
        <v>43563.908431382821</v>
      </c>
      <c r="I177" s="63">
        <f t="shared" si="212"/>
        <v>45611.97847285129</v>
      </c>
      <c r="J177" s="63">
        <f t="shared" si="212"/>
        <v>43775.740666932375</v>
      </c>
      <c r="K177" s="63">
        <f t="shared" si="212"/>
        <v>41874.336985902672</v>
      </c>
      <c r="L177" s="63">
        <f t="shared" si="212"/>
        <v>41525.613089646424</v>
      </c>
      <c r="M177" s="63">
        <f t="shared" si="212"/>
        <v>41482.083294314296</v>
      </c>
      <c r="N177" s="63">
        <f t="shared" si="212"/>
        <v>40085.915385447035</v>
      </c>
      <c r="O177" s="63">
        <f t="shared" si="212"/>
        <v>40404.992476022679</v>
      </c>
      <c r="P177" s="63">
        <f t="shared" si="212"/>
        <v>41154.593271046448</v>
      </c>
      <c r="Q177" s="63">
        <f t="shared" si="212"/>
        <v>42605.835322853694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42623.74053064888</v>
      </c>
      <c r="C179" s="67">
        <f t="shared" ref="C179:Q179" si="216">IF(C42=0,"",C42*1000000/C96)</f>
        <v>42415.832467992404</v>
      </c>
      <c r="D179" s="67">
        <f t="shared" si="216"/>
        <v>41810.704840125254</v>
      </c>
      <c r="E179" s="67">
        <f t="shared" si="216"/>
        <v>41333.393498315563</v>
      </c>
      <c r="F179" s="67">
        <f t="shared" si="216"/>
        <v>41946.415527351011</v>
      </c>
      <c r="G179" s="67">
        <f t="shared" si="216"/>
        <v>42309.935148420671</v>
      </c>
      <c r="H179" s="67">
        <f t="shared" si="216"/>
        <v>43166.125493535706</v>
      </c>
      <c r="I179" s="67">
        <f t="shared" si="216"/>
        <v>45312.986413163468</v>
      </c>
      <c r="J179" s="67">
        <f t="shared" si="216"/>
        <v>43763.389172850322</v>
      </c>
      <c r="K179" s="67">
        <f t="shared" si="216"/>
        <v>41768.29880299206</v>
      </c>
      <c r="L179" s="67">
        <f t="shared" si="216"/>
        <v>41353.579543470325</v>
      </c>
      <c r="M179" s="67">
        <f t="shared" si="216"/>
        <v>41368.368084209142</v>
      </c>
      <c r="N179" s="67">
        <f t="shared" si="216"/>
        <v>39948.027846837998</v>
      </c>
      <c r="O179" s="67">
        <f t="shared" si="216"/>
        <v>40197.649469958465</v>
      </c>
      <c r="P179" s="67">
        <f t="shared" si="216"/>
        <v>41038.240622182479</v>
      </c>
      <c r="Q179" s="67">
        <f t="shared" si="216"/>
        <v>42727.086371891448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>
        <f t="shared" si="218"/>
        <v>22309.712345890843</v>
      </c>
      <c r="G180" s="67">
        <f t="shared" si="218"/>
        <v>22660.847672968252</v>
      </c>
      <c r="H180" s="67">
        <f t="shared" si="218"/>
        <v>23484.477812676796</v>
      </c>
      <c r="I180" s="67">
        <f t="shared" si="218"/>
        <v>24894.040466701004</v>
      </c>
      <c r="J180" s="67">
        <f t="shared" si="218"/>
        <v>24083.661717298408</v>
      </c>
      <c r="K180" s="67">
        <f t="shared" si="218"/>
        <v>23218.677891785417</v>
      </c>
      <c r="L180" s="67">
        <f t="shared" si="218"/>
        <v>23248.171835296103</v>
      </c>
      <c r="M180" s="67">
        <f t="shared" si="218"/>
        <v>23457.155332605136</v>
      </c>
      <c r="N180" s="67">
        <f t="shared" si="218"/>
        <v>22857.459433356576</v>
      </c>
      <c r="O180" s="67">
        <f t="shared" si="218"/>
        <v>23281.349425113109</v>
      </c>
      <c r="P180" s="67">
        <f t="shared" si="218"/>
        <v>23974.822605172732</v>
      </c>
      <c r="Q180" s="67">
        <f t="shared" si="218"/>
        <v>25114.441047007876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38107.858894104545</v>
      </c>
      <c r="C181" s="67">
        <f t="shared" ref="C181:Q181" si="220">IF(C44=0,"",C44*1000000/C98)</f>
        <v>44168.826260546812</v>
      </c>
      <c r="D181" s="67">
        <f t="shared" si="220"/>
        <v>53231.942910269623</v>
      </c>
      <c r="E181" s="67">
        <f t="shared" si="220"/>
        <v>63961.868825342986</v>
      </c>
      <c r="F181" s="67">
        <f t="shared" si="220"/>
        <v>64944.853317844885</v>
      </c>
      <c r="G181" s="67">
        <f t="shared" si="220"/>
        <v>56127.216439200143</v>
      </c>
      <c r="H181" s="67">
        <f t="shared" si="220"/>
        <v>67004.206234271667</v>
      </c>
      <c r="I181" s="67">
        <f t="shared" si="220"/>
        <v>61119.458331544054</v>
      </c>
      <c r="J181" s="67">
        <f t="shared" si="220"/>
        <v>45029.639095988045</v>
      </c>
      <c r="K181" s="67">
        <f t="shared" si="220"/>
        <v>47536.790149299879</v>
      </c>
      <c r="L181" s="67">
        <f t="shared" si="220"/>
        <v>50395.273641346706</v>
      </c>
      <c r="M181" s="67">
        <f t="shared" si="220"/>
        <v>47591.066194402854</v>
      </c>
      <c r="N181" s="67">
        <f t="shared" si="220"/>
        <v>46706.061512052809</v>
      </c>
      <c r="O181" s="67">
        <f t="shared" si="220"/>
        <v>49635.228068193188</v>
      </c>
      <c r="P181" s="67">
        <f t="shared" si="220"/>
        <v>46888.184966387256</v>
      </c>
      <c r="Q181" s="67">
        <f t="shared" si="220"/>
        <v>37404.459052954437</v>
      </c>
    </row>
    <row r="182" spans="1:17" ht="11.45" customHeight="1" x14ac:dyDescent="0.25">
      <c r="A182" s="62" t="s">
        <v>55</v>
      </c>
      <c r="B182" s="67">
        <f t="shared" ref="B182:B183" si="221">IF(B45=0,"",B45*1000000/B99)</f>
        <v>38137.27009204145</v>
      </c>
      <c r="C182" s="67">
        <f t="shared" ref="C182:Q182" si="222">IF(C45=0,"",C45*1000000/C99)</f>
        <v>38143.180949689406</v>
      </c>
      <c r="D182" s="67">
        <f t="shared" si="222"/>
        <v>38163.700270776622</v>
      </c>
      <c r="E182" s="67">
        <f t="shared" si="222"/>
        <v>38177.496290008086</v>
      </c>
      <c r="F182" s="67">
        <f t="shared" si="222"/>
        <v>38205.233027620234</v>
      </c>
      <c r="G182" s="67">
        <f t="shared" si="222"/>
        <v>38215.360962509381</v>
      </c>
      <c r="H182" s="67">
        <f t="shared" si="222"/>
        <v>38262.068062833969</v>
      </c>
      <c r="I182" s="67">
        <f t="shared" si="222"/>
        <v>38350.059635695819</v>
      </c>
      <c r="J182" s="67">
        <f t="shared" si="222"/>
        <v>38428.931921018702</v>
      </c>
      <c r="K182" s="67">
        <f t="shared" si="222"/>
        <v>38514.351705342473</v>
      </c>
      <c r="L182" s="67">
        <f t="shared" si="222"/>
        <v>38530.459342613598</v>
      </c>
      <c r="M182" s="67">
        <f t="shared" si="222"/>
        <v>38532.479959031327</v>
      </c>
      <c r="N182" s="67">
        <f t="shared" si="222"/>
        <v>38598.497447177171</v>
      </c>
      <c r="O182" s="67">
        <f t="shared" si="222"/>
        <v>38613.801538720152</v>
      </c>
      <c r="P182" s="67">
        <f t="shared" si="222"/>
        <v>38649.308165377661</v>
      </c>
      <c r="Q182" s="67">
        <f t="shared" si="222"/>
        <v>38716.337124343874</v>
      </c>
    </row>
    <row r="183" spans="1:17" ht="11.45" customHeight="1" x14ac:dyDescent="0.25">
      <c r="A183" s="25" t="s">
        <v>18</v>
      </c>
      <c r="B183" s="66">
        <f t="shared" si="221"/>
        <v>20825.824438615899</v>
      </c>
      <c r="C183" s="66">
        <f t="shared" ref="C183:Q183" si="223">IF(C46=0,"",C46*1000000/C100)</f>
        <v>21588.507791058964</v>
      </c>
      <c r="D183" s="66">
        <f t="shared" si="223"/>
        <v>22103.951972580086</v>
      </c>
      <c r="E183" s="66">
        <f t="shared" si="223"/>
        <v>22428.056270823479</v>
      </c>
      <c r="F183" s="66">
        <f t="shared" si="223"/>
        <v>23433.476689330339</v>
      </c>
      <c r="G183" s="66">
        <f t="shared" si="223"/>
        <v>23804.023588756241</v>
      </c>
      <c r="H183" s="66">
        <f t="shared" si="223"/>
        <v>24301.27163028693</v>
      </c>
      <c r="I183" s="66">
        <f t="shared" si="223"/>
        <v>25895.558148325559</v>
      </c>
      <c r="J183" s="66">
        <f t="shared" si="223"/>
        <v>25811.955465261919</v>
      </c>
      <c r="K183" s="66">
        <f t="shared" si="223"/>
        <v>24355.926916315912</v>
      </c>
      <c r="L183" s="66">
        <f t="shared" si="223"/>
        <v>23811.191853145549</v>
      </c>
      <c r="M183" s="66">
        <f t="shared" si="223"/>
        <v>23690.119812663739</v>
      </c>
      <c r="N183" s="66">
        <f t="shared" si="223"/>
        <v>22816.505008017251</v>
      </c>
      <c r="O183" s="66">
        <f t="shared" si="223"/>
        <v>22815.251624998775</v>
      </c>
      <c r="P183" s="66">
        <f t="shared" si="223"/>
        <v>22869.291029272765</v>
      </c>
      <c r="Q183" s="66">
        <f t="shared" si="223"/>
        <v>22485.712985348062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13882.900491102377</v>
      </c>
      <c r="C184" s="65">
        <f t="shared" ref="C184:Q184" si="225">IF(C47=0,"",C47*1000000/C101)</f>
        <v>14717.794345085986</v>
      </c>
      <c r="D184" s="65">
        <f t="shared" si="225"/>
        <v>15440.014054345987</v>
      </c>
      <c r="E184" s="65">
        <f t="shared" si="225"/>
        <v>15598.396433741746</v>
      </c>
      <c r="F184" s="65">
        <f t="shared" si="225"/>
        <v>16009.441858107772</v>
      </c>
      <c r="G184" s="65">
        <f t="shared" si="225"/>
        <v>16344.989075613268</v>
      </c>
      <c r="H184" s="65">
        <f t="shared" si="225"/>
        <v>16431.120993566143</v>
      </c>
      <c r="I184" s="65">
        <f t="shared" si="225"/>
        <v>16508.555590500622</v>
      </c>
      <c r="J184" s="65">
        <f t="shared" si="225"/>
        <v>15932.600718394533</v>
      </c>
      <c r="K184" s="65">
        <f t="shared" si="225"/>
        <v>15424.718808814485</v>
      </c>
      <c r="L184" s="65">
        <f t="shared" si="225"/>
        <v>14566.679888673181</v>
      </c>
      <c r="M184" s="65">
        <f t="shared" si="225"/>
        <v>14350.858138381998</v>
      </c>
      <c r="N184" s="65">
        <f t="shared" si="225"/>
        <v>13730.158022860176</v>
      </c>
      <c r="O184" s="65">
        <f t="shared" si="225"/>
        <v>13774.388848079259</v>
      </c>
      <c r="P184" s="65">
        <f t="shared" si="225"/>
        <v>13791.078719426281</v>
      </c>
      <c r="Q184" s="65">
        <f t="shared" si="225"/>
        <v>13462.445344163694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13476.453202871302</v>
      </c>
      <c r="C185" s="64">
        <f t="shared" ref="C185:Q185" si="227">IF(C48=0,"",C48*1000000/C102)</f>
        <v>13542.589341624167</v>
      </c>
      <c r="D185" s="64">
        <f t="shared" si="227"/>
        <v>14188.469399677824</v>
      </c>
      <c r="E185" s="64">
        <f t="shared" si="227"/>
        <v>14296.93897472929</v>
      </c>
      <c r="F185" s="64">
        <f t="shared" si="227"/>
        <v>14579.446207704659</v>
      </c>
      <c r="G185" s="64">
        <f t="shared" si="227"/>
        <v>14570.608975743527</v>
      </c>
      <c r="H185" s="64">
        <f t="shared" si="227"/>
        <v>14058.154369980015</v>
      </c>
      <c r="I185" s="64">
        <f t="shared" si="227"/>
        <v>13670.202599807173</v>
      </c>
      <c r="J185" s="64">
        <f t="shared" si="227"/>
        <v>12497.648658988301</v>
      </c>
      <c r="K185" s="64">
        <f t="shared" si="227"/>
        <v>12084.909963522938</v>
      </c>
      <c r="L185" s="64">
        <f t="shared" si="227"/>
        <v>11772.301785807318</v>
      </c>
      <c r="M185" s="64">
        <f t="shared" si="227"/>
        <v>11812.629834083822</v>
      </c>
      <c r="N185" s="64">
        <f t="shared" si="227"/>
        <v>11440.034949376584</v>
      </c>
      <c r="O185" s="64">
        <f t="shared" si="227"/>
        <v>11491.128575822397</v>
      </c>
      <c r="P185" s="64">
        <f t="shared" si="227"/>
        <v>11766.3498770965</v>
      </c>
      <c r="Q185" s="64">
        <f t="shared" si="227"/>
        <v>11726.364397113895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13950.951429796956</v>
      </c>
      <c r="C186" s="64">
        <f t="shared" ref="C186:Q186" si="229">IF(C49=0,"",C49*1000000/C103)</f>
        <v>14899.093729585918</v>
      </c>
      <c r="D186" s="64">
        <f t="shared" si="229"/>
        <v>15614.042893580499</v>
      </c>
      <c r="E186" s="64">
        <f t="shared" si="229"/>
        <v>15761.004728109931</v>
      </c>
      <c r="F186" s="64">
        <f t="shared" si="229"/>
        <v>16169.253064553535</v>
      </c>
      <c r="G186" s="64">
        <f t="shared" si="229"/>
        <v>16524.346823879434</v>
      </c>
      <c r="H186" s="64">
        <f t="shared" si="229"/>
        <v>16655.788289186083</v>
      </c>
      <c r="I186" s="64">
        <f t="shared" si="229"/>
        <v>16766.322538084722</v>
      </c>
      <c r="J186" s="64">
        <f t="shared" si="229"/>
        <v>16225.488561582355</v>
      </c>
      <c r="K186" s="64">
        <f t="shared" si="229"/>
        <v>15696.809480317646</v>
      </c>
      <c r="L186" s="64">
        <f t="shared" si="229"/>
        <v>14773.389719459037</v>
      </c>
      <c r="M186" s="64">
        <f t="shared" si="229"/>
        <v>14533.701638206454</v>
      </c>
      <c r="N186" s="64">
        <f t="shared" si="229"/>
        <v>13885.335001256857</v>
      </c>
      <c r="O186" s="64">
        <f t="shared" si="229"/>
        <v>13928.169981232817</v>
      </c>
      <c r="P186" s="64">
        <f t="shared" si="229"/>
        <v>13924.883913087033</v>
      </c>
      <c r="Q186" s="64">
        <f t="shared" si="229"/>
        <v>13572.3955162579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>
        <f t="shared" si="231"/>
        <v>17930.898990918449</v>
      </c>
      <c r="I187" s="64">
        <f t="shared" si="231"/>
        <v>17948.899859958397</v>
      </c>
      <c r="J187" s="64">
        <f t="shared" si="231"/>
        <v>16891.970804979574</v>
      </c>
      <c r="K187" s="64">
        <f t="shared" si="231"/>
        <v>16178.946557270709</v>
      </c>
      <c r="L187" s="64">
        <f t="shared" si="231"/>
        <v>15170.491064417165</v>
      </c>
      <c r="M187" s="64">
        <f t="shared" si="231"/>
        <v>14521.313699101996</v>
      </c>
      <c r="N187" s="64">
        <f t="shared" si="231"/>
        <v>14276.569632142644</v>
      </c>
      <c r="O187" s="64">
        <f t="shared" si="231"/>
        <v>14476.31837798412</v>
      </c>
      <c r="P187" s="64">
        <f t="shared" si="231"/>
        <v>14342.474525468151</v>
      </c>
      <c r="Q187" s="64">
        <f t="shared" si="231"/>
        <v>13962.469842085895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>
        <f t="shared" si="233"/>
        <v>14954.322649359281</v>
      </c>
      <c r="I188" s="64">
        <f t="shared" si="233"/>
        <v>15511.038660141334</v>
      </c>
      <c r="J188" s="64">
        <f t="shared" si="233"/>
        <v>15193.487187221363</v>
      </c>
      <c r="K188" s="64">
        <f t="shared" si="233"/>
        <v>14788.19226435055</v>
      </c>
      <c r="L188" s="64">
        <f t="shared" si="233"/>
        <v>14432.400860908871</v>
      </c>
      <c r="M188" s="64">
        <f t="shared" si="233"/>
        <v>13814.807934860952</v>
      </c>
      <c r="N188" s="64">
        <f t="shared" si="233"/>
        <v>13111.366521408263</v>
      </c>
      <c r="O188" s="64">
        <f t="shared" si="233"/>
        <v>12773.447285873439</v>
      </c>
      <c r="P188" s="64">
        <f t="shared" si="233"/>
        <v>12736.65932126752</v>
      </c>
      <c r="Q188" s="64">
        <f t="shared" si="233"/>
        <v>12482.855810593534</v>
      </c>
    </row>
    <row r="189" spans="1:17" ht="11.45" customHeight="1" x14ac:dyDescent="0.25">
      <c r="A189" s="62" t="s">
        <v>55</v>
      </c>
      <c r="B189" s="64">
        <f t="shared" ref="B189" si="234">IF(B52=0,"",B52*1000000/B106)</f>
        <v>11668.494973432329</v>
      </c>
      <c r="C189" s="64">
        <f t="shared" ref="C189:Q189" si="235">IF(C52=0,"",C52*1000000/C106)</f>
        <v>11698.363195464404</v>
      </c>
      <c r="D189" s="64">
        <f t="shared" si="235"/>
        <v>11729.38712057154</v>
      </c>
      <c r="E189" s="64">
        <f t="shared" si="235"/>
        <v>11751.483795002949</v>
      </c>
      <c r="F189" s="64">
        <f t="shared" si="235"/>
        <v>11760.303697117561</v>
      </c>
      <c r="G189" s="64">
        <f t="shared" si="235"/>
        <v>11787.318323027506</v>
      </c>
      <c r="H189" s="64">
        <f t="shared" si="235"/>
        <v>11794.609831349813</v>
      </c>
      <c r="I189" s="64">
        <f t="shared" si="235"/>
        <v>11806.301286790202</v>
      </c>
      <c r="J189" s="64">
        <f t="shared" si="235"/>
        <v>11829.310991458398</v>
      </c>
      <c r="K189" s="64">
        <f t="shared" si="235"/>
        <v>11842.457264215409</v>
      </c>
      <c r="L189" s="64">
        <f t="shared" si="235"/>
        <v>11867.610255424328</v>
      </c>
      <c r="M189" s="64">
        <f t="shared" si="235"/>
        <v>11881.142551068107</v>
      </c>
      <c r="N189" s="64">
        <f t="shared" si="235"/>
        <v>11899.520980789428</v>
      </c>
      <c r="O189" s="64">
        <f t="shared" si="235"/>
        <v>11903.096085428691</v>
      </c>
      <c r="P189" s="64">
        <f t="shared" si="235"/>
        <v>11914.201867230775</v>
      </c>
      <c r="Q189" s="64">
        <f t="shared" si="235"/>
        <v>11918.202164336892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33580.200273521201</v>
      </c>
      <c r="C190" s="63">
        <f t="shared" ref="C190:Q190" si="237">IF(C53=0,"",C53*1000000/C107)</f>
        <v>34398.167973337346</v>
      </c>
      <c r="D190" s="63">
        <f t="shared" si="237"/>
        <v>35053.838050728278</v>
      </c>
      <c r="E190" s="63">
        <f t="shared" si="237"/>
        <v>36126.552261982964</v>
      </c>
      <c r="F190" s="63">
        <f t="shared" si="237"/>
        <v>38434.558414089202</v>
      </c>
      <c r="G190" s="63">
        <f t="shared" si="237"/>
        <v>39058.939112840169</v>
      </c>
      <c r="H190" s="63">
        <f t="shared" si="237"/>
        <v>40657.552642774121</v>
      </c>
      <c r="I190" s="63">
        <f t="shared" si="237"/>
        <v>48638.2641267816</v>
      </c>
      <c r="J190" s="63">
        <f t="shared" si="237"/>
        <v>50530.860764623118</v>
      </c>
      <c r="K190" s="63">
        <f t="shared" si="237"/>
        <v>47288.076021459739</v>
      </c>
      <c r="L190" s="63">
        <f t="shared" si="237"/>
        <v>48319.487513853564</v>
      </c>
      <c r="M190" s="63">
        <f t="shared" si="237"/>
        <v>48952.091656516663</v>
      </c>
      <c r="N190" s="63">
        <f t="shared" si="237"/>
        <v>48113.6392594028</v>
      </c>
      <c r="O190" s="63">
        <f t="shared" si="237"/>
        <v>47966.155124624798</v>
      </c>
      <c r="P190" s="63">
        <f t="shared" si="237"/>
        <v>48357.248695003975</v>
      </c>
      <c r="Q190" s="63">
        <f t="shared" si="237"/>
        <v>48296.980599512593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28619.242774539583</v>
      </c>
      <c r="C191" s="67">
        <f t="shared" ref="C191:Q191" si="239">IF(C54=0,"",C54*1000000/C108)</f>
        <v>29114.861810323811</v>
      </c>
      <c r="D191" s="67">
        <f t="shared" si="239"/>
        <v>29305.761591382005</v>
      </c>
      <c r="E191" s="67">
        <f t="shared" si="239"/>
        <v>30133.568522160822</v>
      </c>
      <c r="F191" s="67">
        <f t="shared" si="239"/>
        <v>31578.411323414715</v>
      </c>
      <c r="G191" s="67">
        <f t="shared" si="239"/>
        <v>31982.725115714002</v>
      </c>
      <c r="H191" s="67">
        <f t="shared" si="239"/>
        <v>33393.293667266269</v>
      </c>
      <c r="I191" s="67">
        <f t="shared" si="239"/>
        <v>41146.101138138518</v>
      </c>
      <c r="J191" s="67">
        <f t="shared" si="239"/>
        <v>42987.42205817566</v>
      </c>
      <c r="K191" s="67">
        <f t="shared" si="239"/>
        <v>39874.122867027618</v>
      </c>
      <c r="L191" s="67">
        <f t="shared" si="239"/>
        <v>40647.860116787982</v>
      </c>
      <c r="M191" s="67">
        <f t="shared" si="239"/>
        <v>41560.250754585555</v>
      </c>
      <c r="N191" s="67">
        <f t="shared" si="239"/>
        <v>40430.73359818571</v>
      </c>
      <c r="O191" s="67">
        <f t="shared" si="239"/>
        <v>40069.628410674457</v>
      </c>
      <c r="P191" s="67">
        <f t="shared" si="239"/>
        <v>40497.776724150033</v>
      </c>
      <c r="Q191" s="67">
        <f t="shared" si="239"/>
        <v>40577.372004057739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85000.000000000015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84999.999999999985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20924.965444591569</v>
      </c>
      <c r="C195" s="66">
        <f t="shared" ref="C195:Q195" si="243">IF(C4=0,"",C4*1000000/C85)</f>
        <v>21141.657922519604</v>
      </c>
      <c r="D195" s="66">
        <f t="shared" si="243"/>
        <v>21195.464309864859</v>
      </c>
      <c r="E195" s="66">
        <f t="shared" si="243"/>
        <v>20849.333095089078</v>
      </c>
      <c r="F195" s="66">
        <f t="shared" si="243"/>
        <v>20936.558865819392</v>
      </c>
      <c r="G195" s="66">
        <f t="shared" si="243"/>
        <v>20395.281678730102</v>
      </c>
      <c r="H195" s="66">
        <f t="shared" si="243"/>
        <v>20275.622948493721</v>
      </c>
      <c r="I195" s="66">
        <f t="shared" si="243"/>
        <v>20157.412784187869</v>
      </c>
      <c r="J195" s="66">
        <f t="shared" si="243"/>
        <v>20042.107395239811</v>
      </c>
      <c r="K195" s="66">
        <f t="shared" si="243"/>
        <v>20037.538083279382</v>
      </c>
      <c r="L195" s="66">
        <f t="shared" si="243"/>
        <v>19915.785966635089</v>
      </c>
      <c r="M195" s="66">
        <f t="shared" si="243"/>
        <v>19765.609466813243</v>
      </c>
      <c r="N195" s="66">
        <f t="shared" si="243"/>
        <v>19535.795065519378</v>
      </c>
      <c r="O195" s="66">
        <f t="shared" si="243"/>
        <v>19529.279556529691</v>
      </c>
      <c r="P195" s="66">
        <f t="shared" si="243"/>
        <v>19590.759363712812</v>
      </c>
      <c r="Q195" s="66">
        <f t="shared" si="243"/>
        <v>19592.891631818031</v>
      </c>
    </row>
    <row r="196" spans="1:17" ht="11.45" customHeight="1" x14ac:dyDescent="0.25">
      <c r="A196" s="23" t="s">
        <v>30</v>
      </c>
      <c r="B196" s="65">
        <f t="shared" si="242"/>
        <v>2640.858929944277</v>
      </c>
      <c r="C196" s="65">
        <f t="shared" ref="C196:Q196" si="244">IF(C5=0,"",C5*1000000/C86)</f>
        <v>2550.9462816739806</v>
      </c>
      <c r="D196" s="65">
        <f t="shared" si="244"/>
        <v>2648.1860419391437</v>
      </c>
      <c r="E196" s="65">
        <f t="shared" si="244"/>
        <v>2531.3492957308426</v>
      </c>
      <c r="F196" s="65">
        <f t="shared" si="244"/>
        <v>2534.4118483299339</v>
      </c>
      <c r="G196" s="65">
        <f t="shared" si="244"/>
        <v>2527.59615680663</v>
      </c>
      <c r="H196" s="65">
        <f t="shared" si="244"/>
        <v>2495.4158936187682</v>
      </c>
      <c r="I196" s="65">
        <f t="shared" si="244"/>
        <v>2094.2208512063394</v>
      </c>
      <c r="J196" s="65">
        <f t="shared" si="244"/>
        <v>2058.0003899409071</v>
      </c>
      <c r="K196" s="65">
        <f t="shared" si="244"/>
        <v>2081.1037734900792</v>
      </c>
      <c r="L196" s="65">
        <f t="shared" si="244"/>
        <v>2069.2065731354869</v>
      </c>
      <c r="M196" s="65">
        <f t="shared" si="244"/>
        <v>2144.713063146517</v>
      </c>
      <c r="N196" s="65">
        <f t="shared" si="244"/>
        <v>2117.7014257756059</v>
      </c>
      <c r="O196" s="65">
        <f t="shared" si="244"/>
        <v>2195.8687895980611</v>
      </c>
      <c r="P196" s="65">
        <f t="shared" si="244"/>
        <v>2250.8664018800382</v>
      </c>
      <c r="Q196" s="65">
        <f t="shared" si="244"/>
        <v>2182.63716304221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21282.364772031164</v>
      </c>
      <c r="C197" s="63">
        <f t="shared" ref="C197:Q197" si="246">IF(C6=0,"",C6*1000000/C87)</f>
        <v>21646.758745148527</v>
      </c>
      <c r="D197" s="63">
        <f t="shared" si="246"/>
        <v>21726.242153668474</v>
      </c>
      <c r="E197" s="63">
        <f t="shared" si="246"/>
        <v>21434.032256202427</v>
      </c>
      <c r="F197" s="63">
        <f t="shared" si="246"/>
        <v>21619.246064352705</v>
      </c>
      <c r="G197" s="63">
        <f t="shared" si="246"/>
        <v>21074.410654336625</v>
      </c>
      <c r="H197" s="63">
        <f t="shared" si="246"/>
        <v>21046.667820583767</v>
      </c>
      <c r="I197" s="63">
        <f t="shared" si="246"/>
        <v>21040.684307445343</v>
      </c>
      <c r="J197" s="63">
        <f t="shared" si="246"/>
        <v>21086.720896656101</v>
      </c>
      <c r="K197" s="63">
        <f t="shared" si="246"/>
        <v>21110.447893935128</v>
      </c>
      <c r="L197" s="63">
        <f t="shared" si="246"/>
        <v>20968.492346252075</v>
      </c>
      <c r="M197" s="63">
        <f t="shared" si="246"/>
        <v>20834.886321282149</v>
      </c>
      <c r="N197" s="63">
        <f t="shared" si="246"/>
        <v>20637.332780732657</v>
      </c>
      <c r="O197" s="63">
        <f t="shared" si="246"/>
        <v>20594.633263422715</v>
      </c>
      <c r="P197" s="63">
        <f t="shared" si="246"/>
        <v>20638.187529327894</v>
      </c>
      <c r="Q197" s="63">
        <f t="shared" si="246"/>
        <v>20596.296851056293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19363.186461016361</v>
      </c>
      <c r="C198" s="64">
        <f t="shared" ref="C198:Q198" si="248">IF(C7=0,"",C7*1000000/C88)</f>
        <v>19169.048844794681</v>
      </c>
      <c r="D198" s="64">
        <f t="shared" si="248"/>
        <v>18933.387047231845</v>
      </c>
      <c r="E198" s="64">
        <f t="shared" si="248"/>
        <v>18084.733679189452</v>
      </c>
      <c r="F198" s="64">
        <f t="shared" si="248"/>
        <v>17479.132701847146</v>
      </c>
      <c r="G198" s="64">
        <f t="shared" si="248"/>
        <v>16782.011120056341</v>
      </c>
      <c r="H198" s="64">
        <f t="shared" si="248"/>
        <v>16329.057270954247</v>
      </c>
      <c r="I198" s="64">
        <f t="shared" si="248"/>
        <v>15992.064364523636</v>
      </c>
      <c r="J198" s="64">
        <f t="shared" si="248"/>
        <v>16101.678016886937</v>
      </c>
      <c r="K198" s="64">
        <f t="shared" si="248"/>
        <v>15847.567442461454</v>
      </c>
      <c r="L198" s="64">
        <f t="shared" si="248"/>
        <v>15591.649560229513</v>
      </c>
      <c r="M198" s="64">
        <f t="shared" si="248"/>
        <v>15413.718356474283</v>
      </c>
      <c r="N198" s="64">
        <f t="shared" si="248"/>
        <v>15064.15648957849</v>
      </c>
      <c r="O198" s="64">
        <f t="shared" si="248"/>
        <v>14890.323178405446</v>
      </c>
      <c r="P198" s="64">
        <f t="shared" si="248"/>
        <v>14464.589924433121</v>
      </c>
      <c r="Q198" s="64">
        <f t="shared" si="248"/>
        <v>14428.941845213742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32545.366588198092</v>
      </c>
      <c r="C199" s="64">
        <f t="shared" ref="C199:Q199" si="250">IF(C8=0,"",C8*1000000/C89)</f>
        <v>34903.447075870092</v>
      </c>
      <c r="D199" s="64">
        <f t="shared" si="250"/>
        <v>35288.949780565759</v>
      </c>
      <c r="E199" s="64">
        <f t="shared" si="250"/>
        <v>36225.961579809438</v>
      </c>
      <c r="F199" s="64">
        <f t="shared" si="250"/>
        <v>38135.958600379447</v>
      </c>
      <c r="G199" s="64">
        <f t="shared" si="250"/>
        <v>36291.335557595812</v>
      </c>
      <c r="H199" s="64">
        <f t="shared" si="250"/>
        <v>36490.574515761262</v>
      </c>
      <c r="I199" s="64">
        <f t="shared" si="250"/>
        <v>36732.022385762022</v>
      </c>
      <c r="J199" s="64">
        <f t="shared" si="250"/>
        <v>35801.412132224563</v>
      </c>
      <c r="K199" s="64">
        <f t="shared" si="250"/>
        <v>35731.529256945141</v>
      </c>
      <c r="L199" s="64">
        <f t="shared" si="250"/>
        <v>35329.810918774005</v>
      </c>
      <c r="M199" s="64">
        <f t="shared" si="250"/>
        <v>34518.793274690463</v>
      </c>
      <c r="N199" s="64">
        <f t="shared" si="250"/>
        <v>33826.867542123051</v>
      </c>
      <c r="O199" s="64">
        <f t="shared" si="250"/>
        <v>33333.318641857448</v>
      </c>
      <c r="P199" s="64">
        <f t="shared" si="250"/>
        <v>33749.171250655563</v>
      </c>
      <c r="Q199" s="64">
        <f t="shared" si="250"/>
        <v>33091.949441793993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24102.470759221298</v>
      </c>
      <c r="C200" s="64">
        <f t="shared" ref="C200:Q200" si="252">IF(C9=0,"",C9*1000000/C90)</f>
        <v>24519.883563079795</v>
      </c>
      <c r="D200" s="64">
        <f t="shared" si="252"/>
        <v>24601.311011571084</v>
      </c>
      <c r="E200" s="64">
        <f t="shared" si="252"/>
        <v>24210.397840972233</v>
      </c>
      <c r="F200" s="64">
        <f t="shared" si="252"/>
        <v>24447.444318601716</v>
      </c>
      <c r="G200" s="64">
        <f t="shared" si="252"/>
        <v>23777.017988539697</v>
      </c>
      <c r="H200" s="64">
        <f t="shared" si="252"/>
        <v>23739.672648073203</v>
      </c>
      <c r="I200" s="64">
        <f t="shared" si="252"/>
        <v>23703.074740803288</v>
      </c>
      <c r="J200" s="64">
        <f t="shared" si="252"/>
        <v>23741.908793268874</v>
      </c>
      <c r="K200" s="64">
        <f t="shared" si="252"/>
        <v>23760.935432043887</v>
      </c>
      <c r="L200" s="64">
        <f t="shared" si="252"/>
        <v>23573.924813456353</v>
      </c>
      <c r="M200" s="64">
        <f t="shared" si="252"/>
        <v>23434.352128341292</v>
      </c>
      <c r="N200" s="64">
        <f t="shared" si="252"/>
        <v>23172.995763580209</v>
      </c>
      <c r="O200" s="64">
        <f t="shared" si="252"/>
        <v>23149.39385034682</v>
      </c>
      <c r="P200" s="64">
        <f t="shared" si="252"/>
        <v>23253.500738125964</v>
      </c>
      <c r="Q200" s="64">
        <f t="shared" si="252"/>
        <v>23166.296206118572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>
        <f t="shared" si="254"/>
        <v>30127.562258914044</v>
      </c>
      <c r="H201" s="64">
        <f t="shared" si="254"/>
        <v>29490.433769470284</v>
      </c>
      <c r="I201" s="64">
        <f t="shared" si="254"/>
        <v>28867.617929705048</v>
      </c>
      <c r="J201" s="64">
        <f t="shared" si="254"/>
        <v>28347.954252590713</v>
      </c>
      <c r="K201" s="64">
        <f t="shared" si="254"/>
        <v>28949.66546078715</v>
      </c>
      <c r="L201" s="64">
        <f t="shared" si="254"/>
        <v>29130.248427176284</v>
      </c>
      <c r="M201" s="64">
        <f t="shared" si="254"/>
        <v>29299.012588384183</v>
      </c>
      <c r="N201" s="64">
        <f t="shared" si="254"/>
        <v>29390.320635386179</v>
      </c>
      <c r="O201" s="64">
        <f t="shared" si="254"/>
        <v>29959.577876057898</v>
      </c>
      <c r="P201" s="64">
        <f t="shared" si="254"/>
        <v>29504.226820448319</v>
      </c>
      <c r="Q201" s="64">
        <f t="shared" si="254"/>
        <v>28817.23629033488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>
        <f t="shared" si="256"/>
        <v>15670.071010479087</v>
      </c>
      <c r="P202" s="64">
        <f t="shared" si="256"/>
        <v>15305.250815346033</v>
      </c>
      <c r="Q202" s="64">
        <f t="shared" si="256"/>
        <v>15253.27593686494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>
        <f t="shared" si="258"/>
        <v>24888.645714547645</v>
      </c>
      <c r="I203" s="64">
        <f t="shared" si="258"/>
        <v>25572.558873312773</v>
      </c>
      <c r="J203" s="64">
        <f t="shared" si="258"/>
        <v>25919.969021635861</v>
      </c>
      <c r="K203" s="64">
        <f t="shared" si="258"/>
        <v>26147.996148611459</v>
      </c>
      <c r="L203" s="64">
        <f t="shared" si="258"/>
        <v>26620.474999153801</v>
      </c>
      <c r="M203" s="64">
        <f t="shared" si="258"/>
        <v>26218.24605259435</v>
      </c>
      <c r="N203" s="64">
        <f t="shared" si="258"/>
        <v>26925.399800151332</v>
      </c>
      <c r="O203" s="64">
        <f t="shared" si="258"/>
        <v>26326.777793462665</v>
      </c>
      <c r="P203" s="64">
        <f t="shared" si="258"/>
        <v>25181.013067212389</v>
      </c>
      <c r="Q203" s="64">
        <f t="shared" si="258"/>
        <v>26056.620088420492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796251.84638109303</v>
      </c>
      <c r="C204" s="63">
        <f t="shared" ref="C204:Q204" si="260">IF(C13=0,"",C13*1000000/C94)</f>
        <v>793916.77163625439</v>
      </c>
      <c r="D204" s="63">
        <f t="shared" si="260"/>
        <v>785678.53526241658</v>
      </c>
      <c r="E204" s="63">
        <f t="shared" si="260"/>
        <v>780527.28954671603</v>
      </c>
      <c r="F204" s="63">
        <f t="shared" si="260"/>
        <v>792978.43476633762</v>
      </c>
      <c r="G204" s="63">
        <f t="shared" si="260"/>
        <v>799270.59496567503</v>
      </c>
      <c r="H204" s="63">
        <f t="shared" si="260"/>
        <v>792157.89536679094</v>
      </c>
      <c r="I204" s="63">
        <f t="shared" si="260"/>
        <v>871036.92651995528</v>
      </c>
      <c r="J204" s="63">
        <f t="shared" si="260"/>
        <v>844851.86661352462</v>
      </c>
      <c r="K204" s="63">
        <f t="shared" si="260"/>
        <v>812437.03635864088</v>
      </c>
      <c r="L204" s="63">
        <f t="shared" si="260"/>
        <v>807802.46655245021</v>
      </c>
      <c r="M204" s="63">
        <f t="shared" si="260"/>
        <v>808022.31931357586</v>
      </c>
      <c r="N204" s="63">
        <f t="shared" si="260"/>
        <v>781342.48845744052</v>
      </c>
      <c r="O204" s="63">
        <f t="shared" si="260"/>
        <v>787821.96525770251</v>
      </c>
      <c r="P204" s="63">
        <f t="shared" si="260"/>
        <v>802570.2894156205</v>
      </c>
      <c r="Q204" s="63">
        <f t="shared" si="260"/>
        <v>830940.07275512163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797330.32089248917</v>
      </c>
      <c r="C206" s="67">
        <f t="shared" ref="C206:Q206" si="264">IF(C15=0,"",C15*1000000/C96)</f>
        <v>793570.20322274824</v>
      </c>
      <c r="D206" s="67">
        <f t="shared" si="264"/>
        <v>782503.19796081062</v>
      </c>
      <c r="E206" s="67">
        <f t="shared" si="264"/>
        <v>774073.57861179311</v>
      </c>
      <c r="F206" s="67">
        <f t="shared" si="264"/>
        <v>786576.80291698163</v>
      </c>
      <c r="G206" s="67">
        <f t="shared" si="264"/>
        <v>795460.89766862651</v>
      </c>
      <c r="H206" s="67">
        <f t="shared" si="264"/>
        <v>784924.68544132891</v>
      </c>
      <c r="I206" s="67">
        <f t="shared" si="264"/>
        <v>865327.17365581763</v>
      </c>
      <c r="J206" s="67">
        <f t="shared" si="264"/>
        <v>844613.48840057605</v>
      </c>
      <c r="K206" s="67">
        <f t="shared" si="264"/>
        <v>810379.70594422135</v>
      </c>
      <c r="L206" s="67">
        <f t="shared" si="264"/>
        <v>804455.87844474893</v>
      </c>
      <c r="M206" s="67">
        <f t="shared" si="264"/>
        <v>805807.28042176121</v>
      </c>
      <c r="N206" s="67">
        <f t="shared" si="264"/>
        <v>778654.82643181121</v>
      </c>
      <c r="O206" s="67">
        <f t="shared" si="264"/>
        <v>783779.16350203112</v>
      </c>
      <c r="P206" s="67">
        <f t="shared" si="264"/>
        <v>800301.25522888894</v>
      </c>
      <c r="Q206" s="67">
        <f t="shared" si="264"/>
        <v>833304.82760021731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>
        <f t="shared" si="266"/>
        <v>418350.45951866923</v>
      </c>
      <c r="G207" s="67">
        <f t="shared" si="266"/>
        <v>426042.20896670886</v>
      </c>
      <c r="H207" s="67">
        <f t="shared" si="266"/>
        <v>427037.31569861883</v>
      </c>
      <c r="I207" s="67">
        <f t="shared" si="266"/>
        <v>475393.28971851012</v>
      </c>
      <c r="J207" s="67">
        <f t="shared" si="266"/>
        <v>464803.7074131837</v>
      </c>
      <c r="K207" s="67">
        <f t="shared" si="266"/>
        <v>450483.88135479391</v>
      </c>
      <c r="L207" s="67">
        <f t="shared" si="266"/>
        <v>452249.32647821144</v>
      </c>
      <c r="M207" s="67">
        <f t="shared" si="266"/>
        <v>456917.86793524702</v>
      </c>
      <c r="N207" s="67">
        <f t="shared" si="266"/>
        <v>445530.65738290764</v>
      </c>
      <c r="O207" s="67">
        <f t="shared" si="266"/>
        <v>453942.8752233581</v>
      </c>
      <c r="P207" s="67">
        <f t="shared" si="266"/>
        <v>467541.50114414137</v>
      </c>
      <c r="Q207" s="67">
        <f t="shared" si="266"/>
        <v>489806.03977528535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712855.11272089952</v>
      </c>
      <c r="C208" s="67">
        <f t="shared" ref="C208:Q208" si="268">IF(C17=0,"",C17*1000000/C98)</f>
        <v>826367.47629891348</v>
      </c>
      <c r="D208" s="67">
        <f t="shared" si="268"/>
        <v>996255.99999400752</v>
      </c>
      <c r="E208" s="67">
        <f t="shared" si="268"/>
        <v>1197849.6926062712</v>
      </c>
      <c r="F208" s="67">
        <f t="shared" si="268"/>
        <v>1217842.2028779446</v>
      </c>
      <c r="G208" s="67">
        <f t="shared" si="268"/>
        <v>1055236.9275856479</v>
      </c>
      <c r="H208" s="67">
        <f t="shared" si="268"/>
        <v>1218391.8500991634</v>
      </c>
      <c r="I208" s="67">
        <f t="shared" si="268"/>
        <v>1167178.1606088409</v>
      </c>
      <c r="J208" s="67">
        <f t="shared" si="268"/>
        <v>869051.53547559073</v>
      </c>
      <c r="K208" s="67">
        <f t="shared" si="268"/>
        <v>922298.75591586728</v>
      </c>
      <c r="L208" s="67">
        <f t="shared" si="268"/>
        <v>980344.98039032263</v>
      </c>
      <c r="M208" s="67">
        <f t="shared" si="268"/>
        <v>927018.13966701285</v>
      </c>
      <c r="N208" s="67">
        <f t="shared" si="268"/>
        <v>910380.36619521398</v>
      </c>
      <c r="O208" s="67">
        <f t="shared" si="268"/>
        <v>967794.33744241728</v>
      </c>
      <c r="P208" s="67">
        <f t="shared" si="268"/>
        <v>914383.09038328438</v>
      </c>
      <c r="Q208" s="67">
        <f t="shared" si="268"/>
        <v>729497.81858064397</v>
      </c>
    </row>
    <row r="209" spans="1:17" ht="11.45" customHeight="1" x14ac:dyDescent="0.25">
      <c r="A209" s="62" t="s">
        <v>55</v>
      </c>
      <c r="B209" s="67">
        <f t="shared" ref="B209:B210" si="269">IF(B18=0,"",B18*1000000/B99)</f>
        <v>713405.28592477401</v>
      </c>
      <c r="C209" s="67">
        <f t="shared" ref="C209:Q209" si="270">IF(C18=0,"",C18*1000000/C99)</f>
        <v>713631.91753100022</v>
      </c>
      <c r="D209" s="67">
        <f t="shared" si="270"/>
        <v>714248.12430430914</v>
      </c>
      <c r="E209" s="67">
        <f t="shared" si="270"/>
        <v>714971.32643728727</v>
      </c>
      <c r="F209" s="67">
        <f t="shared" si="270"/>
        <v>716422.36104701075</v>
      </c>
      <c r="G209" s="67">
        <f t="shared" si="270"/>
        <v>718479.60128823342</v>
      </c>
      <c r="H209" s="67">
        <f t="shared" si="270"/>
        <v>695750.22995872539</v>
      </c>
      <c r="I209" s="67">
        <f t="shared" si="270"/>
        <v>732358.45484790963</v>
      </c>
      <c r="J209" s="67">
        <f t="shared" si="270"/>
        <v>741660.8918729655</v>
      </c>
      <c r="K209" s="67">
        <f t="shared" si="270"/>
        <v>747247.31205408683</v>
      </c>
      <c r="L209" s="67">
        <f t="shared" si="270"/>
        <v>749537.40061992162</v>
      </c>
      <c r="M209" s="67">
        <f t="shared" si="270"/>
        <v>750567.50656657293</v>
      </c>
      <c r="N209" s="67">
        <f t="shared" si="270"/>
        <v>752350.18973882543</v>
      </c>
      <c r="O209" s="67">
        <f t="shared" si="270"/>
        <v>752897.08400163322</v>
      </c>
      <c r="P209" s="67">
        <f t="shared" si="270"/>
        <v>753713.8378627433</v>
      </c>
      <c r="Q209" s="67">
        <f t="shared" si="270"/>
        <v>755083.32938745758</v>
      </c>
    </row>
    <row r="210" spans="1:17" ht="11.45" customHeight="1" x14ac:dyDescent="0.25">
      <c r="A210" s="25" t="s">
        <v>62</v>
      </c>
      <c r="B210" s="66">
        <f t="shared" si="269"/>
        <v>125243.78987740324</v>
      </c>
      <c r="C210" s="66">
        <f t="shared" ref="C210:Q210" si="271">IF(C19=0,"",C19*1000000/C100)</f>
        <v>129191.5322944489</v>
      </c>
      <c r="D210" s="66">
        <f t="shared" si="271"/>
        <v>131626.27914084788</v>
      </c>
      <c r="E210" s="66">
        <f t="shared" si="271"/>
        <v>135166.71363048491</v>
      </c>
      <c r="F210" s="66">
        <f t="shared" si="271"/>
        <v>144263.72962162676</v>
      </c>
      <c r="G210" s="66">
        <f t="shared" si="271"/>
        <v>148026.67470692348</v>
      </c>
      <c r="H210" s="66">
        <f t="shared" si="271"/>
        <v>154055.46891529133</v>
      </c>
      <c r="I210" s="66">
        <f t="shared" si="271"/>
        <v>166260.70399946714</v>
      </c>
      <c r="J210" s="66">
        <f t="shared" si="271"/>
        <v>167189.68538211114</v>
      </c>
      <c r="K210" s="66">
        <f t="shared" si="271"/>
        <v>151764.88262474214</v>
      </c>
      <c r="L210" s="66">
        <f t="shared" si="271"/>
        <v>154988.2402421427</v>
      </c>
      <c r="M210" s="66">
        <f t="shared" si="271"/>
        <v>154318.20622217696</v>
      </c>
      <c r="N210" s="66">
        <f t="shared" si="271"/>
        <v>148048.71692790976</v>
      </c>
      <c r="O210" s="66">
        <f t="shared" si="271"/>
        <v>148410.89380013195</v>
      </c>
      <c r="P210" s="66">
        <f t="shared" si="271"/>
        <v>148443.38925441322</v>
      </c>
      <c r="Q210" s="66">
        <f t="shared" si="271"/>
        <v>145786.30503090683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5984.9077651480266</v>
      </c>
      <c r="C211" s="65">
        <f t="shared" ref="C211:Q211" si="273">IF(C20=0,"",C20*1000000/C101)</f>
        <v>6291.0888266600596</v>
      </c>
      <c r="D211" s="65">
        <f t="shared" si="273"/>
        <v>6554.0857549172952</v>
      </c>
      <c r="E211" s="65">
        <f t="shared" si="273"/>
        <v>6624.1520217810576</v>
      </c>
      <c r="F211" s="65">
        <f t="shared" si="273"/>
        <v>6779.8129926084312</v>
      </c>
      <c r="G211" s="65">
        <f t="shared" si="273"/>
        <v>6908.1745757061262</v>
      </c>
      <c r="H211" s="65">
        <f t="shared" si="273"/>
        <v>6943.7283974780094</v>
      </c>
      <c r="I211" s="65">
        <f t="shared" si="273"/>
        <v>6972.1873707374261</v>
      </c>
      <c r="J211" s="65">
        <f t="shared" si="273"/>
        <v>6781.4660683326138</v>
      </c>
      <c r="K211" s="65">
        <f t="shared" si="273"/>
        <v>6608.0294022764065</v>
      </c>
      <c r="L211" s="65">
        <f t="shared" si="273"/>
        <v>6313.75746634807</v>
      </c>
      <c r="M211" s="65">
        <f t="shared" si="273"/>
        <v>6242.8958340217969</v>
      </c>
      <c r="N211" s="65">
        <f t="shared" si="273"/>
        <v>6029.0885335713529</v>
      </c>
      <c r="O211" s="65">
        <f t="shared" si="273"/>
        <v>6048.2649285274838</v>
      </c>
      <c r="P211" s="65">
        <f t="shared" si="273"/>
        <v>6056.3681997062786</v>
      </c>
      <c r="Q211" s="65">
        <f t="shared" si="273"/>
        <v>5943.6661981307479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4648.2445483331894</v>
      </c>
      <c r="C212" s="64">
        <f t="shared" ref="C212:Q212" si="275">IF(C21=0,"",C21*1000000/C102)</f>
        <v>4666.4847408381102</v>
      </c>
      <c r="D212" s="64">
        <f t="shared" si="275"/>
        <v>4843.6964765966322</v>
      </c>
      <c r="E212" s="64">
        <f t="shared" si="275"/>
        <v>4873.2975983558918</v>
      </c>
      <c r="F212" s="64">
        <f t="shared" si="275"/>
        <v>4950.1835754078666</v>
      </c>
      <c r="G212" s="64">
        <f t="shared" si="275"/>
        <v>4947.7830138416684</v>
      </c>
      <c r="H212" s="64">
        <f t="shared" si="275"/>
        <v>4808.0738419498875</v>
      </c>
      <c r="I212" s="64">
        <f t="shared" si="275"/>
        <v>4701.6299415235944</v>
      </c>
      <c r="J212" s="64">
        <f t="shared" si="275"/>
        <v>4376.1392373533345</v>
      </c>
      <c r="K212" s="64">
        <f t="shared" si="275"/>
        <v>4260.133588718284</v>
      </c>
      <c r="L212" s="64">
        <f t="shared" si="275"/>
        <v>4171.7434431148695</v>
      </c>
      <c r="M212" s="64">
        <f t="shared" si="275"/>
        <v>4183.1723527664617</v>
      </c>
      <c r="N212" s="64">
        <f t="shared" si="275"/>
        <v>4077.2783727444139</v>
      </c>
      <c r="O212" s="64">
        <f t="shared" si="275"/>
        <v>4091.8398710876772</v>
      </c>
      <c r="P212" s="64">
        <f t="shared" si="275"/>
        <v>4170.056018364442</v>
      </c>
      <c r="Q212" s="64">
        <f t="shared" si="275"/>
        <v>4158.7153097139799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6205.3335835842308</v>
      </c>
      <c r="C213" s="64">
        <f t="shared" ref="C213:Q213" si="277">IF(C22=0,"",C22*1000000/C103)</f>
        <v>6540.4849931381395</v>
      </c>
      <c r="D213" s="64">
        <f t="shared" si="277"/>
        <v>6790.3844940111785</v>
      </c>
      <c r="E213" s="64">
        <f t="shared" si="277"/>
        <v>6841.4662860738263</v>
      </c>
      <c r="F213" s="64">
        <f t="shared" si="277"/>
        <v>6982.8713089913781</v>
      </c>
      <c r="G213" s="64">
        <f t="shared" si="277"/>
        <v>7105.2851706282327</v>
      </c>
      <c r="H213" s="64">
        <f t="shared" si="277"/>
        <v>7150.4640123409963</v>
      </c>
      <c r="I213" s="64">
        <f t="shared" si="277"/>
        <v>7188.4014799225261</v>
      </c>
      <c r="J213" s="64">
        <f t="shared" si="277"/>
        <v>7002.2932997893331</v>
      </c>
      <c r="K213" s="64">
        <f t="shared" si="277"/>
        <v>6819.1647230967092</v>
      </c>
      <c r="L213" s="64">
        <f t="shared" si="277"/>
        <v>6496.3018383027074</v>
      </c>
      <c r="M213" s="64">
        <f t="shared" si="277"/>
        <v>6411.8457203689377</v>
      </c>
      <c r="N213" s="64">
        <f t="shared" si="277"/>
        <v>6181.9738178369889</v>
      </c>
      <c r="O213" s="64">
        <f t="shared" si="277"/>
        <v>6197.225773111365</v>
      </c>
      <c r="P213" s="64">
        <f t="shared" si="277"/>
        <v>6196.0560581100644</v>
      </c>
      <c r="Q213" s="64">
        <f t="shared" si="277"/>
        <v>6070.2597797800308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>
        <f t="shared" si="279"/>
        <v>6048.8094881816123</v>
      </c>
      <c r="I214" s="64">
        <f t="shared" si="279"/>
        <v>6053.666931236311</v>
      </c>
      <c r="J214" s="64">
        <f t="shared" si="279"/>
        <v>5766.7684364969518</v>
      </c>
      <c r="K214" s="64">
        <f t="shared" si="279"/>
        <v>5571.1961251664734</v>
      </c>
      <c r="L214" s="64">
        <f t="shared" si="279"/>
        <v>5291.6116780925322</v>
      </c>
      <c r="M214" s="64">
        <f t="shared" si="279"/>
        <v>5109.6715079844789</v>
      </c>
      <c r="N214" s="64">
        <f t="shared" si="279"/>
        <v>5040.6593584229668</v>
      </c>
      <c r="O214" s="64">
        <f t="shared" si="279"/>
        <v>5097.0014345642585</v>
      </c>
      <c r="P214" s="64">
        <f t="shared" si="279"/>
        <v>5059.2661275847158</v>
      </c>
      <c r="Q214" s="64">
        <f t="shared" si="279"/>
        <v>4951.7425117706207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>
        <f t="shared" si="281"/>
        <v>5115.3104165906343</v>
      </c>
      <c r="I215" s="64">
        <f t="shared" si="281"/>
        <v>5267.0968054521454</v>
      </c>
      <c r="J215" s="64">
        <f t="shared" si="281"/>
        <v>5180.653753240189</v>
      </c>
      <c r="K215" s="64">
        <f t="shared" si="281"/>
        <v>5069.798129710658</v>
      </c>
      <c r="L215" s="64">
        <f t="shared" si="281"/>
        <v>4971.9810252078223</v>
      </c>
      <c r="M215" s="64">
        <f t="shared" si="281"/>
        <v>4801.0306364547287</v>
      </c>
      <c r="N215" s="64">
        <f t="shared" si="281"/>
        <v>4604.4415325317295</v>
      </c>
      <c r="O215" s="64">
        <f t="shared" si="281"/>
        <v>4509.2580812253236</v>
      </c>
      <c r="P215" s="64">
        <f t="shared" si="281"/>
        <v>4498.865631703382</v>
      </c>
      <c r="Q215" s="64">
        <f t="shared" si="281"/>
        <v>4427.0024203958928</v>
      </c>
    </row>
    <row r="216" spans="1:17" ht="11.45" customHeight="1" x14ac:dyDescent="0.25">
      <c r="A216" s="62" t="s">
        <v>55</v>
      </c>
      <c r="B216" s="64">
        <f t="shared" ref="B216" si="282">IF(B25=0,"",B25*1000000/B106)</f>
        <v>4155.753982776303</v>
      </c>
      <c r="C216" s="64">
        <f t="shared" ref="C216:Q216" si="283">IF(C25=0,"",C25*1000000/C106)</f>
        <v>4164.2619003965738</v>
      </c>
      <c r="D216" s="64">
        <f t="shared" si="283"/>
        <v>4173.0944197467797</v>
      </c>
      <c r="E216" s="64">
        <f t="shared" si="283"/>
        <v>4179.3824993824874</v>
      </c>
      <c r="F216" s="64">
        <f t="shared" si="283"/>
        <v>4181.8917300065432</v>
      </c>
      <c r="G216" s="64">
        <f t="shared" si="283"/>
        <v>4189.5749542851781</v>
      </c>
      <c r="H216" s="64">
        <f t="shared" si="283"/>
        <v>4191.6481268654143</v>
      </c>
      <c r="I216" s="64">
        <f t="shared" si="283"/>
        <v>4194.9717882420309</v>
      </c>
      <c r="J216" s="64">
        <f t="shared" si="283"/>
        <v>4201.5110937972331</v>
      </c>
      <c r="K216" s="64">
        <f t="shared" si="283"/>
        <v>4205.2460924122415</v>
      </c>
      <c r="L216" s="64">
        <f t="shared" si="283"/>
        <v>4212.3900199629525</v>
      </c>
      <c r="M216" s="64">
        <f t="shared" si="283"/>
        <v>4216.2321960324043</v>
      </c>
      <c r="N216" s="64">
        <f t="shared" si="283"/>
        <v>4221.4489164234983</v>
      </c>
      <c r="O216" s="64">
        <f t="shared" si="283"/>
        <v>4222.4635231966668</v>
      </c>
      <c r="P216" s="64">
        <f t="shared" si="283"/>
        <v>4225.6149308363329</v>
      </c>
      <c r="Q216" s="64">
        <f t="shared" si="283"/>
        <v>4226.749922362379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344326.2133072482</v>
      </c>
      <c r="C217" s="63">
        <f t="shared" ref="C217:Q217" si="285">IF(C26=0,"",C26*1000000/C107)</f>
        <v>358325.36671399046</v>
      </c>
      <c r="D217" s="63">
        <f t="shared" si="285"/>
        <v>374676.36090408312</v>
      </c>
      <c r="E217" s="63">
        <f t="shared" si="285"/>
        <v>392989.18310834921</v>
      </c>
      <c r="F217" s="63">
        <f t="shared" si="285"/>
        <v>422065.15648430295</v>
      </c>
      <c r="G217" s="63">
        <f t="shared" si="285"/>
        <v>436636.52020287287</v>
      </c>
      <c r="H217" s="63">
        <f t="shared" si="285"/>
        <v>459793.06902151112</v>
      </c>
      <c r="I217" s="63">
        <f t="shared" si="285"/>
        <v>552182.82100281166</v>
      </c>
      <c r="J217" s="63">
        <f t="shared" si="285"/>
        <v>568543.38550242886</v>
      </c>
      <c r="K217" s="63">
        <f t="shared" si="285"/>
        <v>524475.78149353003</v>
      </c>
      <c r="L217" s="63">
        <f t="shared" si="285"/>
        <v>549141.89541348792</v>
      </c>
      <c r="M217" s="63">
        <f t="shared" si="285"/>
        <v>554850.3309506604</v>
      </c>
      <c r="N217" s="63">
        <f t="shared" si="285"/>
        <v>543442.99492458696</v>
      </c>
      <c r="O217" s="63">
        <f t="shared" si="285"/>
        <v>544451.49623506854</v>
      </c>
      <c r="P217" s="63">
        <f t="shared" si="285"/>
        <v>548208.699970452</v>
      </c>
      <c r="Q217" s="63">
        <f t="shared" si="285"/>
        <v>545809.43615349929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263443.79887332593</v>
      </c>
      <c r="C218" s="61">
        <f t="shared" ref="C218:Q218" si="287">IF(C27=0,"",C27*1000000/C108)</f>
        <v>272208.92830515577</v>
      </c>
      <c r="D218" s="61">
        <f t="shared" si="287"/>
        <v>280605.03180971916</v>
      </c>
      <c r="E218" s="61">
        <f t="shared" si="287"/>
        <v>295553.52627142455</v>
      </c>
      <c r="F218" s="61">
        <f t="shared" si="287"/>
        <v>311312.15776876628</v>
      </c>
      <c r="G218" s="61">
        <f t="shared" si="287"/>
        <v>322907.97509329143</v>
      </c>
      <c r="H218" s="61">
        <f t="shared" si="287"/>
        <v>341012.86841012869</v>
      </c>
      <c r="I218" s="61">
        <f t="shared" si="287"/>
        <v>421406.22405903297</v>
      </c>
      <c r="J218" s="61">
        <f t="shared" si="287"/>
        <v>436498.9662756719</v>
      </c>
      <c r="K218" s="61">
        <f t="shared" si="287"/>
        <v>399992.18154453585</v>
      </c>
      <c r="L218" s="61">
        <f t="shared" si="287"/>
        <v>413992.25676958723</v>
      </c>
      <c r="M218" s="61">
        <f t="shared" si="287"/>
        <v>424369.310585014</v>
      </c>
      <c r="N218" s="61">
        <f t="shared" si="287"/>
        <v>409340.06723175658</v>
      </c>
      <c r="O218" s="61">
        <f t="shared" si="287"/>
        <v>406991.6943705937</v>
      </c>
      <c r="P218" s="61">
        <f t="shared" si="287"/>
        <v>410236.89468176197</v>
      </c>
      <c r="Q218" s="61">
        <f t="shared" si="287"/>
        <v>411961.15816619614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</v>
      </c>
      <c r="I219" s="60">
        <f t="shared" si="289"/>
        <v>1186881.2497044078</v>
      </c>
      <c r="J219" s="60">
        <f t="shared" si="289"/>
        <v>1171909.7875773059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1.2851443992594707E-2</v>
      </c>
      <c r="C223" s="54">
        <f t="shared" si="291"/>
        <v>1.2757392619415843E-2</v>
      </c>
      <c r="D223" s="54">
        <f t="shared" si="291"/>
        <v>1.3138444595914612E-2</v>
      </c>
      <c r="E223" s="54">
        <f t="shared" si="291"/>
        <v>1.3132121765760453E-2</v>
      </c>
      <c r="F223" s="54">
        <f t="shared" si="291"/>
        <v>1.355667267509704E-2</v>
      </c>
      <c r="G223" s="54">
        <f t="shared" si="291"/>
        <v>1.4033724603757583E-2</v>
      </c>
      <c r="H223" s="54">
        <f t="shared" si="291"/>
        <v>1.4305345297185369E-2</v>
      </c>
      <c r="I223" s="54">
        <f t="shared" si="291"/>
        <v>1.231833951166229E-2</v>
      </c>
      <c r="J223" s="54">
        <f t="shared" si="291"/>
        <v>1.2718541240418718E-2</v>
      </c>
      <c r="K223" s="54">
        <f t="shared" si="291"/>
        <v>1.2779218832733008E-2</v>
      </c>
      <c r="L223" s="54">
        <f t="shared" si="291"/>
        <v>1.264220364335869E-2</v>
      </c>
      <c r="M223" s="54">
        <f t="shared" si="291"/>
        <v>1.3293752410845006E-2</v>
      </c>
      <c r="N223" s="54">
        <f t="shared" si="291"/>
        <v>1.3275240350888444E-2</v>
      </c>
      <c r="O223" s="54">
        <f t="shared" si="291"/>
        <v>1.3708099718220988E-2</v>
      </c>
      <c r="P223" s="54">
        <f t="shared" si="291"/>
        <v>1.4019223860820617E-2</v>
      </c>
      <c r="Q223" s="54">
        <f t="shared" si="291"/>
        <v>1.354310015476649E-2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0.91148957394839591</v>
      </c>
      <c r="C224" s="50">
        <f t="shared" si="292"/>
        <v>0.91362771538538623</v>
      </c>
      <c r="D224" s="50">
        <f t="shared" si="292"/>
        <v>0.91527199532449721</v>
      </c>
      <c r="E224" s="50">
        <f t="shared" si="292"/>
        <v>0.91487156401731418</v>
      </c>
      <c r="F224" s="50">
        <f t="shared" si="292"/>
        <v>0.91501789329213223</v>
      </c>
      <c r="G224" s="50">
        <f t="shared" si="292"/>
        <v>0.91440201250751429</v>
      </c>
      <c r="H224" s="50">
        <f t="shared" si="292"/>
        <v>0.91551028373519816</v>
      </c>
      <c r="I224" s="50">
        <f t="shared" si="292"/>
        <v>0.91838206467159111</v>
      </c>
      <c r="J224" s="50">
        <f t="shared" si="292"/>
        <v>0.92012790281314816</v>
      </c>
      <c r="K224" s="50">
        <f t="shared" si="292"/>
        <v>0.92222539966356865</v>
      </c>
      <c r="L224" s="50">
        <f t="shared" si="292"/>
        <v>0.92307844325144195</v>
      </c>
      <c r="M224" s="50">
        <f t="shared" si="292"/>
        <v>0.92332084938662928</v>
      </c>
      <c r="N224" s="50">
        <f t="shared" si="292"/>
        <v>0.92539646549492383</v>
      </c>
      <c r="O224" s="50">
        <f t="shared" si="292"/>
        <v>0.92436718051522893</v>
      </c>
      <c r="P224" s="50">
        <f t="shared" si="292"/>
        <v>0.92331165262001225</v>
      </c>
      <c r="Q224" s="50">
        <f t="shared" si="292"/>
        <v>0.9218118986574696</v>
      </c>
    </row>
    <row r="225" spans="1:17" ht="11.45" customHeight="1" x14ac:dyDescent="0.25">
      <c r="A225" s="53" t="s">
        <v>59</v>
      </c>
      <c r="B225" s="52">
        <f t="shared" ref="B225:Q225" si="293">IF(B7=0,0,B7/B$4)</f>
        <v>0.707742343425105</v>
      </c>
      <c r="C225" s="52">
        <f t="shared" si="293"/>
        <v>0.68085178674445612</v>
      </c>
      <c r="D225" s="52">
        <f t="shared" si="293"/>
        <v>0.66047738720808147</v>
      </c>
      <c r="E225" s="52">
        <f t="shared" si="293"/>
        <v>0.62841240153602063</v>
      </c>
      <c r="F225" s="52">
        <f t="shared" si="293"/>
        <v>0.59030610801734129</v>
      </c>
      <c r="G225" s="52">
        <f t="shared" si="293"/>
        <v>0.56652598430445922</v>
      </c>
      <c r="H225" s="52">
        <f t="shared" si="293"/>
        <v>0.54209586389965081</v>
      </c>
      <c r="I225" s="52">
        <f t="shared" si="293"/>
        <v>0.52498595946556925</v>
      </c>
      <c r="J225" s="52">
        <f t="shared" si="293"/>
        <v>0.52036318916823743</v>
      </c>
      <c r="K225" s="52">
        <f t="shared" si="293"/>
        <v>0.50281068146309804</v>
      </c>
      <c r="L225" s="52">
        <f t="shared" si="293"/>
        <v>0.4931879853545007</v>
      </c>
      <c r="M225" s="52">
        <f t="shared" si="293"/>
        <v>0.48312021963714868</v>
      </c>
      <c r="N225" s="52">
        <f t="shared" si="293"/>
        <v>0.4692627889182705</v>
      </c>
      <c r="O225" s="52">
        <f t="shared" si="293"/>
        <v>0.45649241487204195</v>
      </c>
      <c r="P225" s="52">
        <f t="shared" si="293"/>
        <v>0.43502724975499235</v>
      </c>
      <c r="Q225" s="52">
        <f t="shared" si="293"/>
        <v>0.42759993435322641</v>
      </c>
    </row>
    <row r="226" spans="1:17" ht="11.45" customHeight="1" x14ac:dyDescent="0.25">
      <c r="A226" s="53" t="s">
        <v>58</v>
      </c>
      <c r="B226" s="52">
        <f t="shared" ref="B226:Q226" si="294">IF(B8=0,0,B8/B$4)</f>
        <v>0.20216151886872585</v>
      </c>
      <c r="C226" s="52">
        <f t="shared" si="294"/>
        <v>0.23122746635015998</v>
      </c>
      <c r="D226" s="52">
        <f t="shared" si="294"/>
        <v>0.25292797408802531</v>
      </c>
      <c r="E226" s="52">
        <f t="shared" si="294"/>
        <v>0.28446368224530788</v>
      </c>
      <c r="F226" s="52">
        <f t="shared" si="294"/>
        <v>0.32215106656778109</v>
      </c>
      <c r="G226" s="52">
        <f t="shared" si="294"/>
        <v>0.34418245639045303</v>
      </c>
      <c r="H226" s="52">
        <f t="shared" si="294"/>
        <v>0.36825286077454328</v>
      </c>
      <c r="I226" s="52">
        <f t="shared" si="294"/>
        <v>0.38553308474288128</v>
      </c>
      <c r="J226" s="52">
        <f t="shared" si="294"/>
        <v>0.38857638142659379</v>
      </c>
      <c r="K226" s="52">
        <f t="shared" si="294"/>
        <v>0.40276634602435413</v>
      </c>
      <c r="L226" s="52">
        <f t="shared" si="294"/>
        <v>0.41297279163823336</v>
      </c>
      <c r="M226" s="52">
        <f t="shared" si="294"/>
        <v>0.42242593652028565</v>
      </c>
      <c r="N226" s="52">
        <f t="shared" si="294"/>
        <v>0.43872294118546834</v>
      </c>
      <c r="O226" s="52">
        <f t="shared" si="294"/>
        <v>0.45071694648571853</v>
      </c>
      <c r="P226" s="52">
        <f t="shared" si="294"/>
        <v>0.47143547529959923</v>
      </c>
      <c r="Q226" s="52">
        <f t="shared" si="294"/>
        <v>0.47775577896807214</v>
      </c>
    </row>
    <row r="227" spans="1:17" ht="11.45" customHeight="1" x14ac:dyDescent="0.25">
      <c r="A227" s="53" t="s">
        <v>57</v>
      </c>
      <c r="B227" s="52">
        <f t="shared" ref="B227:Q227" si="295">IF(B9=0,0,B9/B$4)</f>
        <v>1.5857116545649767E-3</v>
      </c>
      <c r="C227" s="52">
        <f t="shared" si="295"/>
        <v>1.5484622907701725E-3</v>
      </c>
      <c r="D227" s="52">
        <f t="shared" si="295"/>
        <v>1.8666340283904456E-3</v>
      </c>
      <c r="E227" s="52">
        <f t="shared" si="295"/>
        <v>1.995480235985662E-3</v>
      </c>
      <c r="F227" s="52">
        <f t="shared" si="295"/>
        <v>2.5607187070099337E-3</v>
      </c>
      <c r="G227" s="52">
        <f t="shared" si="295"/>
        <v>2.7980922615609377E-3</v>
      </c>
      <c r="H227" s="52">
        <f t="shared" si="295"/>
        <v>4.1480648726871733E-3</v>
      </c>
      <c r="I227" s="52">
        <f t="shared" si="295"/>
        <v>6.8627164562571844E-3</v>
      </c>
      <c r="J227" s="52">
        <f t="shared" si="295"/>
        <v>1.0179072238207656E-2</v>
      </c>
      <c r="K227" s="52">
        <f t="shared" si="295"/>
        <v>1.4648317936032558E-2</v>
      </c>
      <c r="L227" s="52">
        <f t="shared" si="295"/>
        <v>1.4901141053650306E-2</v>
      </c>
      <c r="M227" s="52">
        <f t="shared" si="295"/>
        <v>1.4962555808212872E-2</v>
      </c>
      <c r="N227" s="52">
        <f t="shared" si="295"/>
        <v>1.3933304409982802E-2</v>
      </c>
      <c r="O227" s="52">
        <f t="shared" si="295"/>
        <v>1.32741320315902E-2</v>
      </c>
      <c r="P227" s="52">
        <f t="shared" si="295"/>
        <v>1.2837481466819628E-2</v>
      </c>
      <c r="Q227" s="52">
        <f t="shared" si="295"/>
        <v>1.2091056989267185E-2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8.9547955104112053E-4</v>
      </c>
      <c r="H228" s="52">
        <f t="shared" si="296"/>
        <v>1.0129927214226583E-3</v>
      </c>
      <c r="I228" s="52">
        <f t="shared" si="296"/>
        <v>9.995993351926062E-4</v>
      </c>
      <c r="J228" s="52">
        <f t="shared" si="296"/>
        <v>9.8188832817460553E-4</v>
      </c>
      <c r="K228" s="52">
        <f t="shared" si="296"/>
        <v>1.9453173289533613E-3</v>
      </c>
      <c r="L228" s="52">
        <f t="shared" si="296"/>
        <v>1.9492617034619925E-3</v>
      </c>
      <c r="M228" s="52">
        <f t="shared" si="296"/>
        <v>2.6768072934399974E-3</v>
      </c>
      <c r="N228" s="52">
        <f t="shared" si="296"/>
        <v>3.2549239800462354E-3</v>
      </c>
      <c r="O228" s="52">
        <f t="shared" si="296"/>
        <v>3.490792162346166E-3</v>
      </c>
      <c r="P228" s="52">
        <f t="shared" si="296"/>
        <v>3.3711326942004113E-3</v>
      </c>
      <c r="Q228" s="52">
        <f t="shared" si="296"/>
        <v>3.2516735428540751E-3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2.070646115793722E-5</v>
      </c>
      <c r="P229" s="52">
        <f t="shared" si="297"/>
        <v>8.3472171981176441E-5</v>
      </c>
      <c r="Q229" s="52">
        <f t="shared" si="297"/>
        <v>2.4290710344721769E-4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5.0146689427227711E-7</v>
      </c>
      <c r="I230" s="52">
        <f t="shared" si="298"/>
        <v>7.0467169073262083E-7</v>
      </c>
      <c r="J230" s="52">
        <f t="shared" si="298"/>
        <v>2.7371651934586711E-5</v>
      </c>
      <c r="K230" s="52">
        <f t="shared" si="298"/>
        <v>5.4736911130529239E-5</v>
      </c>
      <c r="L230" s="52">
        <f t="shared" si="298"/>
        <v>6.726350159569572E-5</v>
      </c>
      <c r="M230" s="52">
        <f t="shared" si="298"/>
        <v>1.3533012754197817E-4</v>
      </c>
      <c r="N230" s="52">
        <f t="shared" si="298"/>
        <v>2.2250700115587478E-4</v>
      </c>
      <c r="O230" s="52">
        <f t="shared" si="298"/>
        <v>3.721885023740997E-4</v>
      </c>
      <c r="P230" s="52">
        <f t="shared" si="298"/>
        <v>5.5684123241933831E-4</v>
      </c>
      <c r="Q230" s="52">
        <f t="shared" si="298"/>
        <v>8.7054770060263184E-4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7.5658982059009408E-2</v>
      </c>
      <c r="C231" s="50">
        <f t="shared" si="299"/>
        <v>7.361489199519787E-2</v>
      </c>
      <c r="D231" s="50">
        <f t="shared" si="299"/>
        <v>7.158956007958818E-2</v>
      </c>
      <c r="E231" s="50">
        <f t="shared" si="299"/>
        <v>7.1996314216925372E-2</v>
      </c>
      <c r="F231" s="50">
        <f t="shared" si="299"/>
        <v>7.1425434032770754E-2</v>
      </c>
      <c r="G231" s="50">
        <f t="shared" si="299"/>
        <v>7.1564262888728136E-2</v>
      </c>
      <c r="H231" s="50">
        <f t="shared" si="299"/>
        <v>7.0184370967616441E-2</v>
      </c>
      <c r="I231" s="50">
        <f t="shared" si="299"/>
        <v>6.9299595816746676E-2</v>
      </c>
      <c r="J231" s="50">
        <f t="shared" si="299"/>
        <v>6.7153555946433158E-2</v>
      </c>
      <c r="K231" s="50">
        <f t="shared" si="299"/>
        <v>6.4995381503698352E-2</v>
      </c>
      <c r="L231" s="50">
        <f t="shared" si="299"/>
        <v>6.4279353105199347E-2</v>
      </c>
      <c r="M231" s="50">
        <f t="shared" si="299"/>
        <v>6.3385398202525756E-2</v>
      </c>
      <c r="N231" s="50">
        <f t="shared" si="299"/>
        <v>6.1328294154187737E-2</v>
      </c>
      <c r="O231" s="50">
        <f t="shared" si="299"/>
        <v>6.1924719766550063E-2</v>
      </c>
      <c r="P231" s="50">
        <f t="shared" si="299"/>
        <v>6.2669123519167133E-2</v>
      </c>
      <c r="Q231" s="50">
        <f t="shared" si="299"/>
        <v>6.4645001187763951E-2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7.4793631489010956E-2</v>
      </c>
      <c r="C233" s="52">
        <f t="shared" si="301"/>
        <v>7.2460303735586873E-2</v>
      </c>
      <c r="D233" s="52">
        <f t="shared" si="301"/>
        <v>7.0091047500250123E-2</v>
      </c>
      <c r="E233" s="52">
        <f t="shared" si="301"/>
        <v>7.0192288555520316E-2</v>
      </c>
      <c r="F233" s="52">
        <f t="shared" si="301"/>
        <v>6.9668120726819271E-2</v>
      </c>
      <c r="G233" s="52">
        <f t="shared" si="301"/>
        <v>7.0038138863371832E-2</v>
      </c>
      <c r="H233" s="52">
        <f t="shared" si="301"/>
        <v>6.8267495861635608E-2</v>
      </c>
      <c r="I233" s="52">
        <f t="shared" si="301"/>
        <v>6.7396300745005855E-2</v>
      </c>
      <c r="J233" s="52">
        <f t="shared" si="301"/>
        <v>6.580119208433681E-2</v>
      </c>
      <c r="K233" s="52">
        <f t="shared" si="301"/>
        <v>6.3432105233133904E-2</v>
      </c>
      <c r="L233" s="52">
        <f t="shared" si="301"/>
        <v>6.2633387212688837E-2</v>
      </c>
      <c r="M233" s="52">
        <f t="shared" si="301"/>
        <v>6.1864020460987774E-2</v>
      </c>
      <c r="N233" s="52">
        <f t="shared" si="301"/>
        <v>5.9709651808222186E-2</v>
      </c>
      <c r="O233" s="52">
        <f t="shared" si="301"/>
        <v>6.0109170283223719E-2</v>
      </c>
      <c r="P233" s="52">
        <f t="shared" si="301"/>
        <v>6.1047794739067261E-2</v>
      </c>
      <c r="Q233" s="52">
        <f t="shared" si="301"/>
        <v>6.3364332249948363E-2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4.4068169703167923E-6</v>
      </c>
      <c r="G234" s="52">
        <f t="shared" si="302"/>
        <v>4.5464490537395243E-6</v>
      </c>
      <c r="H234" s="52">
        <f t="shared" si="302"/>
        <v>4.5284880608616877E-6</v>
      </c>
      <c r="I234" s="52">
        <f t="shared" si="302"/>
        <v>6.0460757333695634E-6</v>
      </c>
      <c r="J234" s="52">
        <f t="shared" si="302"/>
        <v>8.3442063480936787E-6</v>
      </c>
      <c r="K234" s="52">
        <f t="shared" si="302"/>
        <v>1.084473565209587E-5</v>
      </c>
      <c r="L234" s="52">
        <f t="shared" si="302"/>
        <v>1.1766110604481978E-5</v>
      </c>
      <c r="M234" s="52">
        <f t="shared" si="302"/>
        <v>1.1320620588244185E-5</v>
      </c>
      <c r="N234" s="52">
        <f t="shared" si="302"/>
        <v>1.1039852610378826E-5</v>
      </c>
      <c r="O234" s="52">
        <f t="shared" si="302"/>
        <v>1.068655475668189E-5</v>
      </c>
      <c r="P234" s="52">
        <f t="shared" si="302"/>
        <v>1.0363491219965568E-5</v>
      </c>
      <c r="Q234" s="52">
        <f t="shared" si="302"/>
        <v>1.0214036136466863E-5</v>
      </c>
    </row>
    <row r="235" spans="1:17" ht="11.45" customHeight="1" x14ac:dyDescent="0.25">
      <c r="A235" s="53" t="s">
        <v>56</v>
      </c>
      <c r="B235" s="52">
        <f t="shared" ref="B235:Q235" si="303">IF(B17=0,0,B17/B$4)</f>
        <v>7.8321391258538708E-4</v>
      </c>
      <c r="C235" s="52">
        <f t="shared" si="303"/>
        <v>1.0643552972975064E-3</v>
      </c>
      <c r="D235" s="52">
        <f t="shared" si="303"/>
        <v>1.3947321180949926E-3</v>
      </c>
      <c r="E235" s="52">
        <f t="shared" si="303"/>
        <v>1.7056506431031208E-3</v>
      </c>
      <c r="F235" s="52">
        <f t="shared" si="303"/>
        <v>1.6638560831992119E-3</v>
      </c>
      <c r="G235" s="52">
        <f t="shared" si="303"/>
        <v>1.438005605972435E-3</v>
      </c>
      <c r="H235" s="52">
        <f t="shared" si="303"/>
        <v>1.8385662597665857E-3</v>
      </c>
      <c r="I235" s="52">
        <f t="shared" si="303"/>
        <v>1.8258403470087011E-3</v>
      </c>
      <c r="J235" s="52">
        <f t="shared" si="303"/>
        <v>1.2719653833554645E-3</v>
      </c>
      <c r="K235" s="52">
        <f t="shared" si="303"/>
        <v>1.4789117728029322E-3</v>
      </c>
      <c r="L235" s="52">
        <f t="shared" si="303"/>
        <v>1.5639975682385377E-3</v>
      </c>
      <c r="M235" s="52">
        <f t="shared" si="303"/>
        <v>1.4364475618821029E-3</v>
      </c>
      <c r="N235" s="52">
        <f t="shared" si="303"/>
        <v>1.533032224679197E-3</v>
      </c>
      <c r="O235" s="52">
        <f t="shared" si="303"/>
        <v>1.7285708433953479E-3</v>
      </c>
      <c r="P235" s="52">
        <f t="shared" si="303"/>
        <v>1.5228750649255156E-3</v>
      </c>
      <c r="Q235" s="52">
        <f t="shared" si="303"/>
        <v>1.167731496251467E-3</v>
      </c>
    </row>
    <row r="236" spans="1:17" ht="11.45" customHeight="1" x14ac:dyDescent="0.25">
      <c r="A236" s="53" t="s">
        <v>55</v>
      </c>
      <c r="B236" s="52">
        <f t="shared" ref="B236:Q236" si="304">IF(B18=0,0,B18/B$4)</f>
        <v>8.2136657413064051E-5</v>
      </c>
      <c r="C236" s="52">
        <f t="shared" si="304"/>
        <v>9.0232962313503988E-5</v>
      </c>
      <c r="D236" s="52">
        <f t="shared" si="304"/>
        <v>1.0378046124305868E-4</v>
      </c>
      <c r="E236" s="52">
        <f t="shared" si="304"/>
        <v>9.8375018301939871E-5</v>
      </c>
      <c r="F236" s="52">
        <f t="shared" si="304"/>
        <v>8.9050405781946831E-5</v>
      </c>
      <c r="G236" s="52">
        <f t="shared" si="304"/>
        <v>8.3571970330127178E-5</v>
      </c>
      <c r="H236" s="52">
        <f t="shared" si="304"/>
        <v>7.3780358153371843E-5</v>
      </c>
      <c r="I236" s="52">
        <f t="shared" si="304"/>
        <v>7.1408648998764714E-5</v>
      </c>
      <c r="J236" s="52">
        <f t="shared" si="304"/>
        <v>7.2054272392783498E-5</v>
      </c>
      <c r="K236" s="52">
        <f t="shared" si="304"/>
        <v>7.3519762109432662E-5</v>
      </c>
      <c r="L236" s="52">
        <f t="shared" si="304"/>
        <v>7.0202213667494101E-5</v>
      </c>
      <c r="M236" s="52">
        <f t="shared" si="304"/>
        <v>7.3609559067620736E-5</v>
      </c>
      <c r="N236" s="52">
        <f t="shared" si="304"/>
        <v>7.457026867597841E-5</v>
      </c>
      <c r="O236" s="52">
        <f t="shared" si="304"/>
        <v>7.6292085174306268E-5</v>
      </c>
      <c r="P236" s="52">
        <f t="shared" si="304"/>
        <v>8.8090223954382456E-5</v>
      </c>
      <c r="Q236" s="52">
        <f t="shared" si="304"/>
        <v>1.0272340542765705E-4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3.0942384353062458E-2</v>
      </c>
      <c r="C238" s="54">
        <f t="shared" si="306"/>
        <v>3.1695385448205146E-2</v>
      </c>
      <c r="D238" s="54">
        <f t="shared" si="306"/>
        <v>3.2875562234773233E-2</v>
      </c>
      <c r="E238" s="54">
        <f t="shared" si="306"/>
        <v>3.2702690731925277E-2</v>
      </c>
      <c r="F238" s="54">
        <f t="shared" si="306"/>
        <v>3.1437530753270854E-2</v>
      </c>
      <c r="G238" s="54">
        <f t="shared" si="306"/>
        <v>3.1342992713612482E-2</v>
      </c>
      <c r="H238" s="54">
        <f t="shared" si="306"/>
        <v>3.0430614156554278E-2</v>
      </c>
      <c r="I238" s="54">
        <f t="shared" si="306"/>
        <v>2.9683477995259906E-2</v>
      </c>
      <c r="J238" s="54">
        <f t="shared" si="306"/>
        <v>2.8979379862723725E-2</v>
      </c>
      <c r="K238" s="54">
        <f t="shared" si="306"/>
        <v>3.1336746248411845E-2</v>
      </c>
      <c r="L238" s="54">
        <f t="shared" si="306"/>
        <v>2.9579603935317469E-2</v>
      </c>
      <c r="M238" s="54">
        <f t="shared" si="306"/>
        <v>2.9535517684822855E-2</v>
      </c>
      <c r="N238" s="54">
        <f t="shared" si="306"/>
        <v>2.9961840874032402E-2</v>
      </c>
      <c r="O238" s="54">
        <f t="shared" si="306"/>
        <v>2.9977615172470072E-2</v>
      </c>
      <c r="P238" s="54">
        <f t="shared" si="306"/>
        <v>3.0083972619805329E-2</v>
      </c>
      <c r="Q238" s="54">
        <f t="shared" si="306"/>
        <v>3.0209044927300473E-2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3.385215781971171E-3</v>
      </c>
      <c r="C239" s="52">
        <f t="shared" si="307"/>
        <v>3.1132596853237506E-3</v>
      </c>
      <c r="D239" s="52">
        <f t="shared" si="307"/>
        <v>2.9328326020193751E-3</v>
      </c>
      <c r="E239" s="52">
        <f t="shared" si="307"/>
        <v>2.6411496529563767E-3</v>
      </c>
      <c r="F239" s="52">
        <f t="shared" si="307"/>
        <v>2.2788006238436578E-3</v>
      </c>
      <c r="G239" s="52">
        <f t="shared" si="307"/>
        <v>2.0384201832441369E-3</v>
      </c>
      <c r="H239" s="52">
        <f t="shared" si="307"/>
        <v>1.740692477116554E-3</v>
      </c>
      <c r="I239" s="52">
        <f t="shared" si="307"/>
        <v>1.6044892094724829E-3</v>
      </c>
      <c r="J239" s="52">
        <f t="shared" si="307"/>
        <v>1.4212423526497257E-3</v>
      </c>
      <c r="K239" s="52">
        <f t="shared" si="307"/>
        <v>1.461918935117741E-3</v>
      </c>
      <c r="L239" s="52">
        <f t="shared" si="307"/>
        <v>1.3180766588269006E-3</v>
      </c>
      <c r="M239" s="52">
        <f t="shared" si="307"/>
        <v>1.2479657972049357E-3</v>
      </c>
      <c r="N239" s="52">
        <f t="shared" si="307"/>
        <v>1.198559385470281E-3</v>
      </c>
      <c r="O239" s="52">
        <f t="shared" si="307"/>
        <v>1.1526534024619722E-3</v>
      </c>
      <c r="P239" s="52">
        <f t="shared" si="307"/>
        <v>1.1226592573351957E-3</v>
      </c>
      <c r="Q239" s="52">
        <f t="shared" si="307"/>
        <v>1.088172391387698E-3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2.7545768475250365E-2</v>
      </c>
      <c r="C240" s="52">
        <f t="shared" si="308"/>
        <v>2.8571176810624797E-2</v>
      </c>
      <c r="D240" s="52">
        <f t="shared" si="308"/>
        <v>2.9932246487665948E-2</v>
      </c>
      <c r="E240" s="52">
        <f t="shared" si="308"/>
        <v>3.0051838204090214E-2</v>
      </c>
      <c r="F240" s="52">
        <f t="shared" si="308"/>
        <v>2.915003109936096E-2</v>
      </c>
      <c r="G240" s="52">
        <f t="shared" si="308"/>
        <v>2.9296747052718956E-2</v>
      </c>
      <c r="H240" s="52">
        <f t="shared" si="308"/>
        <v>2.8537227675260131E-2</v>
      </c>
      <c r="I240" s="52">
        <f t="shared" si="308"/>
        <v>2.7871814663759674E-2</v>
      </c>
      <c r="J240" s="52">
        <f t="shared" si="308"/>
        <v>2.7281494895916126E-2</v>
      </c>
      <c r="K240" s="52">
        <f t="shared" si="308"/>
        <v>2.9493967052375301E-2</v>
      </c>
      <c r="L240" s="52">
        <f t="shared" si="308"/>
        <v>2.7850373114698814E-2</v>
      </c>
      <c r="M240" s="52">
        <f t="shared" si="308"/>
        <v>2.7868801803313619E-2</v>
      </c>
      <c r="N240" s="52">
        <f t="shared" si="308"/>
        <v>2.8319484950951223E-2</v>
      </c>
      <c r="O240" s="52">
        <f t="shared" si="308"/>
        <v>2.8397377081189105E-2</v>
      </c>
      <c r="P240" s="52">
        <f t="shared" si="308"/>
        <v>2.8533023830537917E-2</v>
      </c>
      <c r="Q240" s="52">
        <f t="shared" si="308"/>
        <v>2.8702114570201463E-2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2.2375779334300847E-5</v>
      </c>
      <c r="I241" s="52">
        <f t="shared" si="309"/>
        <v>3.1818115070195755E-5</v>
      </c>
      <c r="J241" s="52">
        <f t="shared" si="309"/>
        <v>6.0372413954870542E-5</v>
      </c>
      <c r="K241" s="52">
        <f t="shared" si="309"/>
        <v>8.4234891322999275E-5</v>
      </c>
      <c r="L241" s="52">
        <f t="shared" si="309"/>
        <v>9.2792606732647781E-5</v>
      </c>
      <c r="M241" s="52">
        <f t="shared" si="309"/>
        <v>1.0184305908266557E-4</v>
      </c>
      <c r="N241" s="52">
        <f t="shared" si="309"/>
        <v>1.1676447832210035E-4</v>
      </c>
      <c r="O241" s="52">
        <f t="shared" si="309"/>
        <v>1.0771162934765265E-4</v>
      </c>
      <c r="P241" s="52">
        <f t="shared" si="309"/>
        <v>1.0252372965334163E-4</v>
      </c>
      <c r="Q241" s="52">
        <f t="shared" si="309"/>
        <v>1.0004074386835688E-4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1.2363168742716727E-4</v>
      </c>
      <c r="I242" s="52">
        <f t="shared" si="310"/>
        <v>1.6978962074672876E-4</v>
      </c>
      <c r="J242" s="52">
        <f t="shared" si="310"/>
        <v>2.1059713242838445E-4</v>
      </c>
      <c r="K242" s="52">
        <f t="shared" si="310"/>
        <v>2.8988020979000612E-4</v>
      </c>
      <c r="L242" s="52">
        <f t="shared" si="310"/>
        <v>3.097502304571671E-4</v>
      </c>
      <c r="M242" s="52">
        <f t="shared" si="310"/>
        <v>3.052953052682906E-4</v>
      </c>
      <c r="N242" s="52">
        <f t="shared" si="310"/>
        <v>3.0576728767052881E-4</v>
      </c>
      <c r="O242" s="52">
        <f t="shared" si="310"/>
        <v>2.9585738004828848E-4</v>
      </c>
      <c r="P242" s="52">
        <f t="shared" si="310"/>
        <v>2.9762564989395217E-4</v>
      </c>
      <c r="Q242" s="52">
        <f t="shared" si="310"/>
        <v>2.8267519986037394E-4</v>
      </c>
    </row>
    <row r="243" spans="1:17" ht="11.45" customHeight="1" x14ac:dyDescent="0.25">
      <c r="A243" s="53" t="s">
        <v>55</v>
      </c>
      <c r="B243" s="52">
        <f t="shared" ref="B243:Q243" si="311">IF(B25=0,0,B25/B$4)</f>
        <v>4.187711400384672E-6</v>
      </c>
      <c r="C243" s="52">
        <f t="shared" si="311"/>
        <v>4.0516584360111996E-6</v>
      </c>
      <c r="D243" s="52">
        <f t="shared" si="311"/>
        <v>3.8594073257656806E-6</v>
      </c>
      <c r="E243" s="52">
        <f t="shared" si="311"/>
        <v>3.628632747049245E-6</v>
      </c>
      <c r="F243" s="52">
        <f t="shared" si="311"/>
        <v>3.4183715769927006E-6</v>
      </c>
      <c r="G243" s="52">
        <f t="shared" si="311"/>
        <v>3.196654559149062E-6</v>
      </c>
      <c r="H243" s="52">
        <f t="shared" si="311"/>
        <v>2.8848080114372395E-6</v>
      </c>
      <c r="I243" s="52">
        <f t="shared" si="311"/>
        <v>2.5119834967825819E-6</v>
      </c>
      <c r="J243" s="52">
        <f t="shared" si="311"/>
        <v>2.5911042837679785E-6</v>
      </c>
      <c r="K243" s="52">
        <f t="shared" si="311"/>
        <v>2.8081737325717266E-6</v>
      </c>
      <c r="L243" s="52">
        <f t="shared" si="311"/>
        <v>3.7393196820315697E-6</v>
      </c>
      <c r="M243" s="52">
        <f t="shared" si="311"/>
        <v>5.1577907922132071E-6</v>
      </c>
      <c r="N243" s="52">
        <f t="shared" si="311"/>
        <v>9.2399971904880551E-6</v>
      </c>
      <c r="O243" s="52">
        <f t="shared" si="311"/>
        <v>1.0558398485675575E-5</v>
      </c>
      <c r="P243" s="52">
        <f t="shared" si="311"/>
        <v>1.2478689338198566E-5</v>
      </c>
      <c r="Q243" s="52">
        <f t="shared" si="311"/>
        <v>1.5957785572399266E-5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0.96905761564693749</v>
      </c>
      <c r="C244" s="50">
        <f t="shared" si="312"/>
        <v>0.96830461455179484</v>
      </c>
      <c r="D244" s="50">
        <f t="shared" si="312"/>
        <v>0.96712443776522672</v>
      </c>
      <c r="E244" s="50">
        <f t="shared" si="312"/>
        <v>0.96729730926807478</v>
      </c>
      <c r="F244" s="50">
        <f t="shared" si="312"/>
        <v>0.96856246924672917</v>
      </c>
      <c r="G244" s="50">
        <f t="shared" si="312"/>
        <v>0.96865700728638748</v>
      </c>
      <c r="H244" s="50">
        <f t="shared" si="312"/>
        <v>0.96956938584344565</v>
      </c>
      <c r="I244" s="50">
        <f t="shared" si="312"/>
        <v>0.97031652200474017</v>
      </c>
      <c r="J244" s="50">
        <f t="shared" si="312"/>
        <v>0.9710206201372763</v>
      </c>
      <c r="K244" s="50">
        <f t="shared" si="312"/>
        <v>0.96866325375158813</v>
      </c>
      <c r="L244" s="50">
        <f t="shared" si="312"/>
        <v>0.97042039606468256</v>
      </c>
      <c r="M244" s="50">
        <f t="shared" si="312"/>
        <v>0.97046448231517712</v>
      </c>
      <c r="N244" s="50">
        <f t="shared" si="312"/>
        <v>0.97003815912596758</v>
      </c>
      <c r="O244" s="50">
        <f t="shared" si="312"/>
        <v>0.97002238482753</v>
      </c>
      <c r="P244" s="50">
        <f t="shared" si="312"/>
        <v>0.96991602738019467</v>
      </c>
      <c r="Q244" s="50">
        <f t="shared" si="312"/>
        <v>0.96979095507269952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0.67618723688157911</v>
      </c>
      <c r="C245" s="52">
        <f t="shared" si="313"/>
        <v>0.66604983451069932</v>
      </c>
      <c r="D245" s="52">
        <f t="shared" si="313"/>
        <v>0.64955117086041403</v>
      </c>
      <c r="E245" s="52">
        <f t="shared" si="313"/>
        <v>0.6480101237277488</v>
      </c>
      <c r="F245" s="52">
        <f t="shared" si="313"/>
        <v>0.62271760560205391</v>
      </c>
      <c r="G245" s="52">
        <f t="shared" si="313"/>
        <v>0.62074375266174242</v>
      </c>
      <c r="H245" s="52">
        <f t="shared" si="313"/>
        <v>0.61787519209176189</v>
      </c>
      <c r="I245" s="52">
        <f t="shared" si="313"/>
        <v>0.61399930295782867</v>
      </c>
      <c r="J245" s="52">
        <f t="shared" si="313"/>
        <v>0.61164463104624767</v>
      </c>
      <c r="K245" s="52">
        <f t="shared" si="313"/>
        <v>0.61737909801935653</v>
      </c>
      <c r="L245" s="52">
        <f t="shared" si="313"/>
        <v>0.60504596945382272</v>
      </c>
      <c r="M245" s="52">
        <f t="shared" si="313"/>
        <v>0.61594300244637545</v>
      </c>
      <c r="N245" s="52">
        <f t="shared" si="313"/>
        <v>0.60471313746642741</v>
      </c>
      <c r="O245" s="52">
        <f t="shared" si="313"/>
        <v>0.59767749063729403</v>
      </c>
      <c r="P245" s="52">
        <f t="shared" si="313"/>
        <v>0.59762574107962896</v>
      </c>
      <c r="Q245" s="52">
        <f t="shared" si="313"/>
        <v>0.60477092796065091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0.29287037876535837</v>
      </c>
      <c r="C246" s="46">
        <f t="shared" si="314"/>
        <v>0.30225478004109546</v>
      </c>
      <c r="D246" s="46">
        <f t="shared" si="314"/>
        <v>0.31757326690481269</v>
      </c>
      <c r="E246" s="46">
        <f t="shared" si="314"/>
        <v>0.31928718554032592</v>
      </c>
      <c r="F246" s="46">
        <f t="shared" si="314"/>
        <v>0.34584486364467526</v>
      </c>
      <c r="G246" s="46">
        <f t="shared" si="314"/>
        <v>0.34791325462464506</v>
      </c>
      <c r="H246" s="46">
        <f t="shared" si="314"/>
        <v>0.35169419375168376</v>
      </c>
      <c r="I246" s="46">
        <f t="shared" si="314"/>
        <v>0.35631721904691144</v>
      </c>
      <c r="J246" s="46">
        <f t="shared" si="314"/>
        <v>0.35937598909102869</v>
      </c>
      <c r="K246" s="46">
        <f t="shared" si="314"/>
        <v>0.3512841557322316</v>
      </c>
      <c r="L246" s="46">
        <f t="shared" si="314"/>
        <v>0.36537442661085978</v>
      </c>
      <c r="M246" s="46">
        <f t="shared" si="314"/>
        <v>0.35452147986880173</v>
      </c>
      <c r="N246" s="46">
        <f t="shared" si="314"/>
        <v>0.36532502165954023</v>
      </c>
      <c r="O246" s="46">
        <f t="shared" si="314"/>
        <v>0.37234489419023592</v>
      </c>
      <c r="P246" s="46">
        <f t="shared" si="314"/>
        <v>0.37229028630056571</v>
      </c>
      <c r="Q246" s="46">
        <f t="shared" si="314"/>
        <v>0.36502002711204862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1.7891367083933508E-2</v>
      </c>
      <c r="C250" s="54">
        <f t="shared" si="316"/>
        <v>1.7954057142860844E-2</v>
      </c>
      <c r="D250" s="54">
        <f t="shared" si="316"/>
        <v>1.8647414065538381E-2</v>
      </c>
      <c r="E250" s="54">
        <f t="shared" si="316"/>
        <v>1.9226236254755214E-2</v>
      </c>
      <c r="F250" s="54">
        <f t="shared" si="316"/>
        <v>1.9487249902234782E-2</v>
      </c>
      <c r="G250" s="54">
        <f t="shared" si="316"/>
        <v>2.0437716515236987E-2</v>
      </c>
      <c r="H250" s="54">
        <f t="shared" si="316"/>
        <v>2.0877210186436165E-2</v>
      </c>
      <c r="I250" s="54">
        <f t="shared" si="316"/>
        <v>1.8509097930210751E-2</v>
      </c>
      <c r="J250" s="54">
        <f t="shared" si="316"/>
        <v>1.9151039453402713E-2</v>
      </c>
      <c r="K250" s="54">
        <f t="shared" si="316"/>
        <v>1.957879763146779E-2</v>
      </c>
      <c r="L250" s="54">
        <f t="shared" si="316"/>
        <v>1.9700749867695717E-2</v>
      </c>
      <c r="M250" s="54">
        <f t="shared" si="316"/>
        <v>2.0091746749596167E-2</v>
      </c>
      <c r="N250" s="54">
        <f t="shared" si="316"/>
        <v>2.0459997281936575E-2</v>
      </c>
      <c r="O250" s="54">
        <f t="shared" si="316"/>
        <v>2.0849323989923754E-2</v>
      </c>
      <c r="P250" s="54">
        <f t="shared" si="316"/>
        <v>2.0563019269592912E-2</v>
      </c>
      <c r="Q250" s="54">
        <f t="shared" si="316"/>
        <v>2.0691578669855038E-2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0.97532267856538379</v>
      </c>
      <c r="C251" s="50">
        <f t="shared" si="317"/>
        <v>0.97537255702417214</v>
      </c>
      <c r="D251" s="50">
        <f t="shared" si="317"/>
        <v>0.97481093324448087</v>
      </c>
      <c r="E251" s="50">
        <f t="shared" si="317"/>
        <v>0.97396124222842206</v>
      </c>
      <c r="F251" s="50">
        <f t="shared" si="317"/>
        <v>0.97385986664595925</v>
      </c>
      <c r="G251" s="50">
        <f t="shared" si="317"/>
        <v>0.97278167427119822</v>
      </c>
      <c r="H251" s="50">
        <f t="shared" si="317"/>
        <v>0.97223352436587052</v>
      </c>
      <c r="I251" s="50">
        <f t="shared" si="317"/>
        <v>0.97485337051207643</v>
      </c>
      <c r="J251" s="50">
        <f t="shared" si="317"/>
        <v>0.97441542653503965</v>
      </c>
      <c r="K251" s="50">
        <f t="shared" si="317"/>
        <v>0.97419562202074683</v>
      </c>
      <c r="L251" s="50">
        <f t="shared" si="317"/>
        <v>0.97406392704635103</v>
      </c>
      <c r="M251" s="50">
        <f t="shared" si="317"/>
        <v>0.973864849818036</v>
      </c>
      <c r="N251" s="50">
        <f t="shared" si="317"/>
        <v>0.97356847454338613</v>
      </c>
      <c r="O251" s="50">
        <f t="shared" si="317"/>
        <v>0.97325612452628607</v>
      </c>
      <c r="P251" s="50">
        <f t="shared" si="317"/>
        <v>0.97372787336703359</v>
      </c>
      <c r="Q251" s="50">
        <f t="shared" si="317"/>
        <v>0.97321871056044318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0.7676489577891078</v>
      </c>
      <c r="C252" s="52">
        <f t="shared" si="318"/>
        <v>0.73822038775347609</v>
      </c>
      <c r="D252" s="52">
        <f t="shared" si="318"/>
        <v>0.715458192515388</v>
      </c>
      <c r="E252" s="52">
        <f t="shared" si="318"/>
        <v>0.68189075280111089</v>
      </c>
      <c r="F252" s="52">
        <f t="shared" si="318"/>
        <v>0.64201142599419347</v>
      </c>
      <c r="G252" s="52">
        <f t="shared" si="318"/>
        <v>0.61681133115256859</v>
      </c>
      <c r="H252" s="52">
        <f t="shared" si="318"/>
        <v>0.59011442077095866</v>
      </c>
      <c r="I252" s="52">
        <f t="shared" si="318"/>
        <v>0.57185931292312986</v>
      </c>
      <c r="J252" s="52">
        <f t="shared" si="318"/>
        <v>0.56557289828849278</v>
      </c>
      <c r="K252" s="52">
        <f t="shared" si="318"/>
        <v>0.54561420453282983</v>
      </c>
      <c r="L252" s="52">
        <f t="shared" si="318"/>
        <v>0.53496762442015755</v>
      </c>
      <c r="M252" s="52">
        <f t="shared" si="318"/>
        <v>0.52413637292219284</v>
      </c>
      <c r="N252" s="52">
        <f t="shared" si="318"/>
        <v>0.50834098646451265</v>
      </c>
      <c r="O252" s="52">
        <f t="shared" si="318"/>
        <v>0.49532000350256911</v>
      </c>
      <c r="P252" s="52">
        <f t="shared" si="318"/>
        <v>0.47348633656088773</v>
      </c>
      <c r="Q252" s="52">
        <f t="shared" si="318"/>
        <v>0.46613199912320763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0.20592448197890798</v>
      </c>
      <c r="C253" s="52">
        <f t="shared" si="319"/>
        <v>0.23544793158020935</v>
      </c>
      <c r="D253" s="52">
        <f t="shared" si="319"/>
        <v>0.2573031947696196</v>
      </c>
      <c r="E253" s="52">
        <f t="shared" si="319"/>
        <v>0.28988042322902596</v>
      </c>
      <c r="F253" s="52">
        <f t="shared" si="319"/>
        <v>0.32903875960583473</v>
      </c>
      <c r="G253" s="52">
        <f t="shared" si="319"/>
        <v>0.351919429146554</v>
      </c>
      <c r="H253" s="52">
        <f t="shared" si="319"/>
        <v>0.37646817507538838</v>
      </c>
      <c r="I253" s="52">
        <f t="shared" si="319"/>
        <v>0.39438934036553586</v>
      </c>
      <c r="J253" s="52">
        <f t="shared" si="319"/>
        <v>0.39662531375505122</v>
      </c>
      <c r="K253" s="52">
        <f t="shared" si="319"/>
        <v>0.41044630810272359</v>
      </c>
      <c r="L253" s="52">
        <f t="shared" si="319"/>
        <v>0.42068638478657366</v>
      </c>
      <c r="M253" s="52">
        <f t="shared" si="319"/>
        <v>0.43038949845678787</v>
      </c>
      <c r="N253" s="52">
        <f t="shared" si="319"/>
        <v>0.4463251504159898</v>
      </c>
      <c r="O253" s="52">
        <f t="shared" si="319"/>
        <v>0.45928069863204407</v>
      </c>
      <c r="P253" s="52">
        <f t="shared" si="319"/>
        <v>0.48187595341466843</v>
      </c>
      <c r="Q253" s="52">
        <f t="shared" si="319"/>
        <v>0.48910177852793968</v>
      </c>
    </row>
    <row r="254" spans="1:17" ht="11.45" customHeight="1" x14ac:dyDescent="0.25">
      <c r="A254" s="53" t="s">
        <v>57</v>
      </c>
      <c r="B254" s="52">
        <f t="shared" ref="B254:Q254" si="320">IF(B36=0,0,B36/B$31)</f>
        <v>1.7492387973681198E-3</v>
      </c>
      <c r="C254" s="52">
        <f t="shared" si="320"/>
        <v>1.7042376904866665E-3</v>
      </c>
      <c r="D254" s="52">
        <f t="shared" si="320"/>
        <v>2.0495459594731861E-3</v>
      </c>
      <c r="E254" s="52">
        <f t="shared" si="320"/>
        <v>2.1900661982852286E-3</v>
      </c>
      <c r="F254" s="52">
        <f t="shared" si="320"/>
        <v>2.8096810459310082E-3</v>
      </c>
      <c r="G254" s="52">
        <f t="shared" si="320"/>
        <v>3.0687994203444729E-3</v>
      </c>
      <c r="H254" s="52">
        <f t="shared" si="320"/>
        <v>4.5413102297634849E-3</v>
      </c>
      <c r="I254" s="52">
        <f t="shared" si="320"/>
        <v>7.5100049860634061E-3</v>
      </c>
      <c r="J254" s="52">
        <f t="shared" si="320"/>
        <v>1.1113028093674355E-2</v>
      </c>
      <c r="K254" s="52">
        <f t="shared" si="320"/>
        <v>1.595236645454735E-2</v>
      </c>
      <c r="L254" s="52">
        <f t="shared" si="320"/>
        <v>1.6210508667760901E-2</v>
      </c>
      <c r="M254" s="52">
        <f t="shared" si="320"/>
        <v>1.6269720699031067E-2</v>
      </c>
      <c r="N254" s="52">
        <f t="shared" si="320"/>
        <v>1.5111969113058035E-2</v>
      </c>
      <c r="O254" s="52">
        <f t="shared" si="320"/>
        <v>1.4408442131127016E-2</v>
      </c>
      <c r="P254" s="52">
        <f t="shared" si="320"/>
        <v>1.3957170402444766E-2</v>
      </c>
      <c r="Q254" s="52">
        <f t="shared" si="320"/>
        <v>1.3160144989735107E-2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9.8211455173114956E-4</v>
      </c>
      <c r="H255" s="52">
        <f t="shared" si="321"/>
        <v>1.1090265821933789E-3</v>
      </c>
      <c r="I255" s="52">
        <f t="shared" si="321"/>
        <v>1.0938811240726002E-3</v>
      </c>
      <c r="J255" s="52">
        <f t="shared" si="321"/>
        <v>1.0719790881233288E-3</v>
      </c>
      <c r="K255" s="52">
        <f t="shared" si="321"/>
        <v>2.1184968156316704E-3</v>
      </c>
      <c r="L255" s="52">
        <f t="shared" si="321"/>
        <v>2.1205438983455814E-3</v>
      </c>
      <c r="M255" s="52">
        <f t="shared" si="321"/>
        <v>2.9106596217668358E-3</v>
      </c>
      <c r="N255" s="52">
        <f t="shared" si="321"/>
        <v>3.5302688583024613E-3</v>
      </c>
      <c r="O255" s="52">
        <f t="shared" si="321"/>
        <v>3.7890896928897775E-3</v>
      </c>
      <c r="P255" s="52">
        <f t="shared" si="321"/>
        <v>3.6651638862201566E-3</v>
      </c>
      <c r="Q255" s="52">
        <f t="shared" si="321"/>
        <v>3.5391856411917245E-3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2.2475883667915165E-5</v>
      </c>
      <c r="P256" s="52">
        <f t="shared" si="322"/>
        <v>9.0752639543407451E-5</v>
      </c>
      <c r="Q256" s="52">
        <f t="shared" si="322"/>
        <v>2.6438488407089336E-4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5.9170756660429216E-7</v>
      </c>
      <c r="I257" s="52">
        <f t="shared" si="323"/>
        <v>8.3111327486899424E-7</v>
      </c>
      <c r="J257" s="52">
        <f t="shared" si="323"/>
        <v>3.2207309697881752E-5</v>
      </c>
      <c r="K257" s="52">
        <f t="shared" si="323"/>
        <v>6.424611501429432E-5</v>
      </c>
      <c r="L257" s="52">
        <f t="shared" si="323"/>
        <v>7.8865273513373826E-5</v>
      </c>
      <c r="M257" s="52">
        <f t="shared" si="323"/>
        <v>1.5859811825744206E-4</v>
      </c>
      <c r="N257" s="52">
        <f t="shared" si="323"/>
        <v>2.6009969152301763E-4</v>
      </c>
      <c r="O257" s="52">
        <f t="shared" si="323"/>
        <v>4.3541468398828058E-4</v>
      </c>
      <c r="P257" s="52">
        <f t="shared" si="323"/>
        <v>6.5249646326913033E-4</v>
      </c>
      <c r="Q257" s="52">
        <f t="shared" si="323"/>
        <v>1.0212173942979593E-3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6.7859543506827427E-3</v>
      </c>
      <c r="C258" s="50">
        <f t="shared" si="324"/>
        <v>6.6733858329669502E-3</v>
      </c>
      <c r="D258" s="50">
        <f t="shared" si="324"/>
        <v>6.5416526899806952E-3</v>
      </c>
      <c r="E258" s="50">
        <f t="shared" si="324"/>
        <v>6.8125215168227437E-3</v>
      </c>
      <c r="F258" s="50">
        <f t="shared" si="324"/>
        <v>6.6528834518058298E-3</v>
      </c>
      <c r="G258" s="50">
        <f t="shared" si="324"/>
        <v>6.7806092135648168E-3</v>
      </c>
      <c r="H258" s="50">
        <f t="shared" si="324"/>
        <v>6.8892654476933055E-3</v>
      </c>
      <c r="I258" s="50">
        <f t="shared" si="324"/>
        <v>6.6375315577127799E-3</v>
      </c>
      <c r="J258" s="50">
        <f t="shared" si="324"/>
        <v>6.433534011557638E-3</v>
      </c>
      <c r="K258" s="50">
        <f t="shared" si="324"/>
        <v>6.225580347785426E-3</v>
      </c>
      <c r="L258" s="50">
        <f t="shared" si="324"/>
        <v>6.2353230859532351E-3</v>
      </c>
      <c r="M258" s="50">
        <f t="shared" si="324"/>
        <v>6.0434034323678032E-3</v>
      </c>
      <c r="N258" s="50">
        <f t="shared" si="324"/>
        <v>5.9715281746772928E-3</v>
      </c>
      <c r="O258" s="50">
        <f t="shared" si="324"/>
        <v>5.8945514837902739E-3</v>
      </c>
      <c r="P258" s="50">
        <f t="shared" si="324"/>
        <v>5.7091073633736278E-3</v>
      </c>
      <c r="Q258" s="50">
        <f t="shared" si="324"/>
        <v>6.0897107697016799E-3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6.7083399114511019E-3</v>
      </c>
      <c r="C260" s="52">
        <f t="shared" si="326"/>
        <v>6.5687193351189237E-3</v>
      </c>
      <c r="D260" s="52">
        <f t="shared" si="326"/>
        <v>6.4047228243033728E-3</v>
      </c>
      <c r="E260" s="52">
        <f t="shared" si="326"/>
        <v>6.6418188389301969E-3</v>
      </c>
      <c r="F260" s="52">
        <f t="shared" si="326"/>
        <v>6.4891994536457531E-3</v>
      </c>
      <c r="G260" s="52">
        <f t="shared" si="326"/>
        <v>6.6360111948097957E-3</v>
      </c>
      <c r="H260" s="52">
        <f t="shared" si="326"/>
        <v>6.7011058723760262E-3</v>
      </c>
      <c r="I260" s="52">
        <f t="shared" si="326"/>
        <v>6.4552335088796271E-3</v>
      </c>
      <c r="J260" s="52">
        <f t="shared" si="326"/>
        <v>6.3039730556234738E-3</v>
      </c>
      <c r="K260" s="52">
        <f t="shared" si="326"/>
        <v>6.0758419847967938E-3</v>
      </c>
      <c r="L260" s="52">
        <f t="shared" si="326"/>
        <v>6.0756586115540316E-3</v>
      </c>
      <c r="M260" s="52">
        <f t="shared" si="326"/>
        <v>5.8983495283793583E-3</v>
      </c>
      <c r="N260" s="52">
        <f t="shared" si="326"/>
        <v>5.8139211760322952E-3</v>
      </c>
      <c r="O260" s="52">
        <f t="shared" si="326"/>
        <v>5.7217311635501377E-3</v>
      </c>
      <c r="P260" s="52">
        <f t="shared" si="326"/>
        <v>5.561405599616126E-3</v>
      </c>
      <c r="Q260" s="52">
        <f t="shared" si="326"/>
        <v>5.9690687512974142E-3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4.1047058507906666E-7</v>
      </c>
      <c r="G261" s="52">
        <f t="shared" si="327"/>
        <v>4.3076939660123062E-7</v>
      </c>
      <c r="H261" s="52">
        <f t="shared" si="327"/>
        <v>4.4451429709872362E-7</v>
      </c>
      <c r="I261" s="52">
        <f t="shared" si="327"/>
        <v>5.7909455325948667E-7</v>
      </c>
      <c r="J261" s="52">
        <f t="shared" si="327"/>
        <v>7.9940272087359478E-7</v>
      </c>
      <c r="K261" s="52">
        <f t="shared" si="327"/>
        <v>1.0387626257532513E-6</v>
      </c>
      <c r="L261" s="52">
        <f t="shared" si="327"/>
        <v>1.1413540668951029E-6</v>
      </c>
      <c r="M261" s="52">
        <f t="shared" si="327"/>
        <v>1.0793507536378048E-6</v>
      </c>
      <c r="N261" s="52">
        <f t="shared" si="327"/>
        <v>1.0749490396947591E-6</v>
      </c>
      <c r="O261" s="52">
        <f t="shared" si="327"/>
        <v>1.0172423457882475E-6</v>
      </c>
      <c r="P261" s="52">
        <f t="shared" si="327"/>
        <v>9.4410581657596622E-7</v>
      </c>
      <c r="Q261" s="52">
        <f t="shared" si="327"/>
        <v>9.6218616628531784E-7</v>
      </c>
    </row>
    <row r="262" spans="1:17" ht="11.45" customHeight="1" x14ac:dyDescent="0.25">
      <c r="A262" s="53" t="s">
        <v>56</v>
      </c>
      <c r="B262" s="52">
        <f t="shared" ref="B262:Q262" si="328">IF(B44=0,0,B44/B$31)</f>
        <v>7.0247493595390926E-5</v>
      </c>
      <c r="C262" s="52">
        <f t="shared" si="328"/>
        <v>9.6486639723547326E-5</v>
      </c>
      <c r="D262" s="52">
        <f t="shared" si="328"/>
        <v>1.2744669895995074E-4</v>
      </c>
      <c r="E262" s="52">
        <f t="shared" si="328"/>
        <v>1.6139411902826135E-4</v>
      </c>
      <c r="F262" s="52">
        <f t="shared" si="328"/>
        <v>1.5497897565485875E-4</v>
      </c>
      <c r="G262" s="52">
        <f t="shared" si="328"/>
        <v>1.3624892743149223E-4</v>
      </c>
      <c r="H262" s="52">
        <f t="shared" si="328"/>
        <v>1.80472815130722E-4</v>
      </c>
      <c r="I262" s="52">
        <f t="shared" si="328"/>
        <v>1.7487941711323595E-4</v>
      </c>
      <c r="J262" s="52">
        <f t="shared" si="328"/>
        <v>1.2185851426645086E-4</v>
      </c>
      <c r="K262" s="52">
        <f t="shared" si="328"/>
        <v>1.4165751251643226E-4</v>
      </c>
      <c r="L262" s="52">
        <f t="shared" si="328"/>
        <v>1.5171325896283272E-4</v>
      </c>
      <c r="M262" s="52">
        <f t="shared" si="328"/>
        <v>1.3695633966292168E-4</v>
      </c>
      <c r="N262" s="52">
        <f t="shared" si="328"/>
        <v>1.4927115206146536E-4</v>
      </c>
      <c r="O262" s="52">
        <f t="shared" si="328"/>
        <v>1.645409114192962E-4</v>
      </c>
      <c r="P262" s="52">
        <f t="shared" si="328"/>
        <v>1.3873270852440191E-4</v>
      </c>
      <c r="Q262" s="52">
        <f t="shared" si="328"/>
        <v>1.1000304645656686E-4</v>
      </c>
    </row>
    <row r="263" spans="1:17" ht="11.45" customHeight="1" x14ac:dyDescent="0.25">
      <c r="A263" s="53" t="s">
        <v>55</v>
      </c>
      <c r="B263" s="52">
        <f t="shared" ref="B263:Q263" si="329">IF(B45=0,0,B45/B$31)</f>
        <v>7.3669456362497829E-6</v>
      </c>
      <c r="C263" s="52">
        <f t="shared" si="329"/>
        <v>8.1798581244792008E-6</v>
      </c>
      <c r="D263" s="52">
        <f t="shared" si="329"/>
        <v>9.4831667173725365E-6</v>
      </c>
      <c r="E263" s="52">
        <f t="shared" si="329"/>
        <v>9.3085588642848275E-6</v>
      </c>
      <c r="F263" s="52">
        <f t="shared" si="329"/>
        <v>8.2945519201393931E-6</v>
      </c>
      <c r="G263" s="52">
        <f t="shared" si="329"/>
        <v>7.9183219269275843E-6</v>
      </c>
      <c r="H263" s="52">
        <f t="shared" si="329"/>
        <v>7.2422458894586588E-6</v>
      </c>
      <c r="I263" s="52">
        <f t="shared" si="329"/>
        <v>6.83953716665684E-6</v>
      </c>
      <c r="J263" s="52">
        <f t="shared" si="329"/>
        <v>6.9030389468397657E-6</v>
      </c>
      <c r="K263" s="52">
        <f t="shared" si="329"/>
        <v>7.0420878464464338E-6</v>
      </c>
      <c r="L263" s="52">
        <f t="shared" si="329"/>
        <v>6.8098613694751192E-6</v>
      </c>
      <c r="M263" s="52">
        <f t="shared" si="329"/>
        <v>7.0182135718856062E-6</v>
      </c>
      <c r="N263" s="52">
        <f t="shared" si="329"/>
        <v>7.2608975438370959E-6</v>
      </c>
      <c r="O263" s="52">
        <f t="shared" si="329"/>
        <v>7.2621664750525043E-6</v>
      </c>
      <c r="P263" s="52">
        <f t="shared" si="329"/>
        <v>8.0249494165237786E-6</v>
      </c>
      <c r="Q263" s="52">
        <f t="shared" si="329"/>
        <v>9.6767857814138444E-6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0.43164878554745961</v>
      </c>
      <c r="C265" s="54">
        <f t="shared" si="331"/>
        <v>0.44373570464152462</v>
      </c>
      <c r="D265" s="54">
        <f t="shared" si="331"/>
        <v>0.46119165148070096</v>
      </c>
      <c r="E265" s="54">
        <f t="shared" si="331"/>
        <v>0.46409967887643855</v>
      </c>
      <c r="F265" s="54">
        <f t="shared" si="331"/>
        <v>0.4570117142633956</v>
      </c>
      <c r="G265" s="54">
        <f t="shared" si="331"/>
        <v>0.46115975901403328</v>
      </c>
      <c r="H265" s="54">
        <f t="shared" si="331"/>
        <v>0.45649214233582724</v>
      </c>
      <c r="I265" s="54">
        <f t="shared" si="331"/>
        <v>0.45125201191101216</v>
      </c>
      <c r="J265" s="54">
        <f t="shared" si="331"/>
        <v>0.44100218430177734</v>
      </c>
      <c r="K265" s="54">
        <f t="shared" si="331"/>
        <v>0.45579107614684156</v>
      </c>
      <c r="L265" s="54">
        <f t="shared" si="331"/>
        <v>0.44420418813713575</v>
      </c>
      <c r="M265" s="54">
        <f t="shared" si="331"/>
        <v>0.44226877603830572</v>
      </c>
      <c r="N265" s="54">
        <f t="shared" si="331"/>
        <v>0.44273911716265502</v>
      </c>
      <c r="O265" s="54">
        <f t="shared" si="331"/>
        <v>0.44409832048357378</v>
      </c>
      <c r="P265" s="54">
        <f t="shared" si="331"/>
        <v>0.44466127822289675</v>
      </c>
      <c r="Q265" s="54">
        <f t="shared" si="331"/>
        <v>0.44362560345252167</v>
      </c>
    </row>
    <row r="266" spans="1:17" ht="11.45" customHeight="1" x14ac:dyDescent="0.25">
      <c r="A266" s="53" t="s">
        <v>59</v>
      </c>
      <c r="B266" s="52">
        <f t="shared" ref="B266:Q266" si="332">IF(B48=0,0,B48/B$46)</f>
        <v>5.9023776551696383E-2</v>
      </c>
      <c r="C266" s="52">
        <f t="shared" si="332"/>
        <v>5.4067791668896414E-2</v>
      </c>
      <c r="D266" s="52">
        <f t="shared" si="332"/>
        <v>5.1158591477139817E-2</v>
      </c>
      <c r="E266" s="52">
        <f t="shared" si="332"/>
        <v>4.6697244837113176E-2</v>
      </c>
      <c r="F266" s="52">
        <f t="shared" si="332"/>
        <v>4.131868404583823E-2</v>
      </c>
      <c r="G266" s="52">
        <f t="shared" si="332"/>
        <v>3.7329345903693578E-2</v>
      </c>
      <c r="H266" s="52">
        <f t="shared" si="332"/>
        <v>3.2264679231795858E-2</v>
      </c>
      <c r="I266" s="52">
        <f t="shared" si="332"/>
        <v>2.9952125537980854E-2</v>
      </c>
      <c r="J266" s="52">
        <f t="shared" si="332"/>
        <v>2.6290200242326894E-2</v>
      </c>
      <c r="K266" s="52">
        <f t="shared" si="332"/>
        <v>2.5841047871994476E-2</v>
      </c>
      <c r="L266" s="52">
        <f t="shared" si="332"/>
        <v>2.4210406262348921E-2</v>
      </c>
      <c r="M266" s="52">
        <f t="shared" si="332"/>
        <v>2.2955852659275567E-2</v>
      </c>
      <c r="N266" s="52">
        <f t="shared" si="332"/>
        <v>2.1820870500722955E-2</v>
      </c>
      <c r="O266" s="52">
        <f t="shared" si="332"/>
        <v>2.105636055477909E-2</v>
      </c>
      <c r="P266" s="52">
        <f t="shared" si="332"/>
        <v>2.0561556679975078E-2</v>
      </c>
      <c r="Q266" s="52">
        <f t="shared" si="332"/>
        <v>1.9893535055015399E-2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0.37243251042290726</v>
      </c>
      <c r="C267" s="52">
        <f t="shared" si="333"/>
        <v>0.38948384804190656</v>
      </c>
      <c r="D267" s="52">
        <f t="shared" si="333"/>
        <v>0.40985759868772148</v>
      </c>
      <c r="E267" s="52">
        <f t="shared" si="333"/>
        <v>0.41723801233903535</v>
      </c>
      <c r="F267" s="52">
        <f t="shared" si="333"/>
        <v>0.41554242604204106</v>
      </c>
      <c r="G267" s="52">
        <f t="shared" si="333"/>
        <v>0.42369349984952553</v>
      </c>
      <c r="H267" s="52">
        <f t="shared" si="333"/>
        <v>0.421396444747835</v>
      </c>
      <c r="I267" s="52">
        <f t="shared" si="333"/>
        <v>0.41738330727741424</v>
      </c>
      <c r="J267" s="52">
        <f t="shared" si="333"/>
        <v>0.40946258335175484</v>
      </c>
      <c r="K267" s="52">
        <f t="shared" si="333"/>
        <v>0.42303862766241968</v>
      </c>
      <c r="L267" s="52">
        <f t="shared" si="333"/>
        <v>0.41225182799341037</v>
      </c>
      <c r="M267" s="52">
        <f t="shared" si="333"/>
        <v>0.41149198704851486</v>
      </c>
      <c r="N267" s="52">
        <f t="shared" si="333"/>
        <v>0.41273384034523231</v>
      </c>
      <c r="O267" s="52">
        <f t="shared" si="333"/>
        <v>0.4151599835462228</v>
      </c>
      <c r="P267" s="52">
        <f t="shared" si="333"/>
        <v>0.41622887425716981</v>
      </c>
      <c r="Q267" s="52">
        <f t="shared" si="333"/>
        <v>0.41607650174614019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4.2049268841986773E-4</v>
      </c>
      <c r="I268" s="52">
        <f t="shared" si="334"/>
        <v>6.0570073261676037E-4</v>
      </c>
      <c r="J268" s="52">
        <f t="shared" si="334"/>
        <v>1.1454468018696311E-3</v>
      </c>
      <c r="K268" s="52">
        <f t="shared" si="334"/>
        <v>1.5242648721026509E-3</v>
      </c>
      <c r="L268" s="52">
        <f t="shared" si="334"/>
        <v>1.7315803981574846E-3</v>
      </c>
      <c r="M268" s="52">
        <f t="shared" si="334"/>
        <v>1.8853599253233024E-3</v>
      </c>
      <c r="N268" s="52">
        <f t="shared" si="334"/>
        <v>2.1458669407543552E-3</v>
      </c>
      <c r="O268" s="52">
        <f t="shared" si="334"/>
        <v>1.9899697900486596E-3</v>
      </c>
      <c r="P268" s="52">
        <f t="shared" si="334"/>
        <v>1.8865534730690275E-3</v>
      </c>
      <c r="Q268" s="52">
        <f t="shared" si="334"/>
        <v>1.8289051080748395E-3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2.2912510151730085E-3</v>
      </c>
      <c r="I269" s="52">
        <f t="shared" si="335"/>
        <v>3.210295847721274E-3</v>
      </c>
      <c r="J269" s="52">
        <f t="shared" si="335"/>
        <v>4.0004967630109601E-3</v>
      </c>
      <c r="K269" s="52">
        <f t="shared" si="335"/>
        <v>5.2687745615325049E-3</v>
      </c>
      <c r="L269" s="52">
        <f t="shared" si="335"/>
        <v>5.8524588873556851E-3</v>
      </c>
      <c r="M269" s="52">
        <f t="shared" si="335"/>
        <v>5.7224289515280403E-3</v>
      </c>
      <c r="N269" s="52">
        <f t="shared" si="335"/>
        <v>5.64959796011201E-3</v>
      </c>
      <c r="O269" s="52">
        <f t="shared" si="335"/>
        <v>5.451624725547448E-3</v>
      </c>
      <c r="P269" s="52">
        <f t="shared" si="335"/>
        <v>5.4692909524007537E-3</v>
      </c>
      <c r="Q269" s="52">
        <f t="shared" si="335"/>
        <v>5.1677556259578953E-3</v>
      </c>
    </row>
    <row r="270" spans="1:17" ht="11.45" customHeight="1" x14ac:dyDescent="0.25">
      <c r="A270" s="53" t="s">
        <v>55</v>
      </c>
      <c r="B270" s="52">
        <f t="shared" ref="B270:Q270" si="336">IF(B52=0,0,B52/B$46)</f>
        <v>1.9249857285601351E-4</v>
      </c>
      <c r="C270" s="52">
        <f t="shared" si="336"/>
        <v>1.8406493072161564E-4</v>
      </c>
      <c r="D270" s="52">
        <f t="shared" si="336"/>
        <v>1.7546131583967426E-4</v>
      </c>
      <c r="E270" s="52">
        <f t="shared" si="336"/>
        <v>1.6442170029007145E-4</v>
      </c>
      <c r="F270" s="52">
        <f t="shared" si="336"/>
        <v>1.5060417551632818E-4</v>
      </c>
      <c r="G270" s="52">
        <f t="shared" si="336"/>
        <v>1.3691326081419287E-4</v>
      </c>
      <c r="H270" s="52">
        <f t="shared" si="336"/>
        <v>1.1927465260345281E-4</v>
      </c>
      <c r="I270" s="52">
        <f t="shared" si="336"/>
        <v>1.0058251527901708E-4</v>
      </c>
      <c r="J270" s="52">
        <f t="shared" si="336"/>
        <v>1.0345714281499385E-4</v>
      </c>
      <c r="K270" s="52">
        <f t="shared" si="336"/>
        <v>1.1836117879213152E-4</v>
      </c>
      <c r="L270" s="52">
        <f t="shared" si="336"/>
        <v>1.5791459586324567E-4</v>
      </c>
      <c r="M270" s="52">
        <f t="shared" si="336"/>
        <v>2.1314745366395174E-4</v>
      </c>
      <c r="N270" s="52">
        <f t="shared" si="336"/>
        <v>3.8894141583338543E-4</v>
      </c>
      <c r="O270" s="52">
        <f t="shared" si="336"/>
        <v>4.4038186697583476E-4</v>
      </c>
      <c r="P270" s="52">
        <f t="shared" si="336"/>
        <v>5.1500286028209781E-4</v>
      </c>
      <c r="Q270" s="52">
        <f t="shared" si="336"/>
        <v>6.5890591733336194E-4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0.56835121445254033</v>
      </c>
      <c r="C271" s="50">
        <f t="shared" si="337"/>
        <v>0.55626429535847532</v>
      </c>
      <c r="D271" s="50">
        <f t="shared" si="337"/>
        <v>0.53880834851929893</v>
      </c>
      <c r="E271" s="50">
        <f t="shared" si="337"/>
        <v>0.53590032112356145</v>
      </c>
      <c r="F271" s="50">
        <f t="shared" si="337"/>
        <v>0.5429882857366044</v>
      </c>
      <c r="G271" s="50">
        <f t="shared" si="337"/>
        <v>0.53884024098596683</v>
      </c>
      <c r="H271" s="50">
        <f t="shared" si="337"/>
        <v>0.54350785766417287</v>
      </c>
      <c r="I271" s="50">
        <f t="shared" si="337"/>
        <v>0.54874798808898784</v>
      </c>
      <c r="J271" s="50">
        <f t="shared" si="337"/>
        <v>0.55899781569822271</v>
      </c>
      <c r="K271" s="50">
        <f t="shared" si="337"/>
        <v>0.54420892385315855</v>
      </c>
      <c r="L271" s="50">
        <f t="shared" si="337"/>
        <v>0.55579581186286431</v>
      </c>
      <c r="M271" s="50">
        <f t="shared" si="337"/>
        <v>0.55773122396169417</v>
      </c>
      <c r="N271" s="50">
        <f t="shared" si="337"/>
        <v>0.55726088283734498</v>
      </c>
      <c r="O271" s="50">
        <f t="shared" si="337"/>
        <v>0.55590167951642622</v>
      </c>
      <c r="P271" s="50">
        <f t="shared" si="337"/>
        <v>0.55533872177710331</v>
      </c>
      <c r="Q271" s="50">
        <f t="shared" si="337"/>
        <v>0.55637439654747833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0.44176481766068809</v>
      </c>
      <c r="C272" s="48">
        <f t="shared" si="338"/>
        <v>0.42631490480810175</v>
      </c>
      <c r="D272" s="48">
        <f t="shared" si="338"/>
        <v>0.40396487449734764</v>
      </c>
      <c r="E272" s="48">
        <f t="shared" si="338"/>
        <v>0.39817531156274794</v>
      </c>
      <c r="F272" s="48">
        <f t="shared" si="338"/>
        <v>0.3888711895772714</v>
      </c>
      <c r="G272" s="48">
        <f t="shared" si="338"/>
        <v>0.38233025177410745</v>
      </c>
      <c r="H272" s="48">
        <f t="shared" si="338"/>
        <v>0.38356358388101142</v>
      </c>
      <c r="I272" s="48">
        <f t="shared" si="338"/>
        <v>0.38491067918416283</v>
      </c>
      <c r="J272" s="48">
        <f t="shared" si="338"/>
        <v>0.39016285735638062</v>
      </c>
      <c r="K272" s="48">
        <f t="shared" si="338"/>
        <v>0.38349366164334059</v>
      </c>
      <c r="L272" s="48">
        <f t="shared" si="338"/>
        <v>0.38667977241345031</v>
      </c>
      <c r="M272" s="48">
        <f t="shared" si="338"/>
        <v>0.39293853807536749</v>
      </c>
      <c r="N272" s="48">
        <f t="shared" si="338"/>
        <v>0.38755406449139479</v>
      </c>
      <c r="O272" s="48">
        <f t="shared" si="338"/>
        <v>0.38276937781494474</v>
      </c>
      <c r="P272" s="48">
        <f t="shared" si="338"/>
        <v>0.38294281120975643</v>
      </c>
      <c r="Q272" s="48">
        <f t="shared" si="338"/>
        <v>0.38621453835898784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0.12658639679185221</v>
      </c>
      <c r="C273" s="46">
        <f t="shared" si="339"/>
        <v>0.12994939055037361</v>
      </c>
      <c r="D273" s="46">
        <f t="shared" si="339"/>
        <v>0.13484347402195135</v>
      </c>
      <c r="E273" s="46">
        <f t="shared" si="339"/>
        <v>0.13772500956081343</v>
      </c>
      <c r="F273" s="46">
        <f t="shared" si="339"/>
        <v>0.15411709615933306</v>
      </c>
      <c r="G273" s="46">
        <f t="shared" si="339"/>
        <v>0.15650998921185935</v>
      </c>
      <c r="H273" s="46">
        <f t="shared" si="339"/>
        <v>0.15994427378316137</v>
      </c>
      <c r="I273" s="46">
        <f t="shared" si="339"/>
        <v>0.16383730890482501</v>
      </c>
      <c r="J273" s="46">
        <f t="shared" si="339"/>
        <v>0.16883495834184215</v>
      </c>
      <c r="K273" s="46">
        <f t="shared" si="339"/>
        <v>0.16071526220981786</v>
      </c>
      <c r="L273" s="46">
        <f t="shared" si="339"/>
        <v>0.16911603944941395</v>
      </c>
      <c r="M273" s="46">
        <f t="shared" si="339"/>
        <v>0.1647926858863267</v>
      </c>
      <c r="N273" s="46">
        <f t="shared" si="339"/>
        <v>0.16970681834595022</v>
      </c>
      <c r="O273" s="46">
        <f t="shared" si="339"/>
        <v>0.17313230170148144</v>
      </c>
      <c r="P273" s="46">
        <f t="shared" si="339"/>
        <v>0.17239591056734682</v>
      </c>
      <c r="Q273" s="46">
        <f t="shared" si="339"/>
        <v>0.17015985818849044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57172.165494590488</v>
      </c>
      <c r="C4" s="96">
        <f t="shared" ref="C4:Q4" si="0">C5+C9+C10+C15</f>
        <v>55987.488219716754</v>
      </c>
      <c r="D4" s="96">
        <f t="shared" si="0"/>
        <v>55417.259479007342</v>
      </c>
      <c r="E4" s="96">
        <f t="shared" si="0"/>
        <v>53010.296746555468</v>
      </c>
      <c r="F4" s="96">
        <f t="shared" si="0"/>
        <v>53165.943817022147</v>
      </c>
      <c r="G4" s="96">
        <f t="shared" si="0"/>
        <v>51372.579051132299</v>
      </c>
      <c r="H4" s="96">
        <f t="shared" si="0"/>
        <v>52282.499543290636</v>
      </c>
      <c r="I4" s="96">
        <f t="shared" si="0"/>
        <v>51019.026284604282</v>
      </c>
      <c r="J4" s="96">
        <f t="shared" si="0"/>
        <v>50416.542681368002</v>
      </c>
      <c r="K4" s="96">
        <f t="shared" si="0"/>
        <v>49732.414762457622</v>
      </c>
      <c r="L4" s="96">
        <f t="shared" si="0"/>
        <v>50317.892363755389</v>
      </c>
      <c r="M4" s="96">
        <f t="shared" si="0"/>
        <v>50895.913298215884</v>
      </c>
      <c r="N4" s="96">
        <f t="shared" si="0"/>
        <v>50552.555249900346</v>
      </c>
      <c r="O4" s="96">
        <f t="shared" si="0"/>
        <v>51637.478797994525</v>
      </c>
      <c r="P4" s="96">
        <f t="shared" si="0"/>
        <v>52830.808270737441</v>
      </c>
      <c r="Q4" s="96">
        <f t="shared" si="0"/>
        <v>52575.12526711102</v>
      </c>
    </row>
    <row r="5" spans="1:17" ht="11.45" customHeight="1" x14ac:dyDescent="0.25">
      <c r="A5" s="95" t="s">
        <v>91</v>
      </c>
      <c r="B5" s="94">
        <f>SUM(B6:B8)</f>
        <v>56915.164004887527</v>
      </c>
      <c r="C5" s="94">
        <f t="shared" ref="C5:Q5" si="1">SUM(C6:C8)</f>
        <v>55631.221189999997</v>
      </c>
      <c r="D5" s="94">
        <f t="shared" si="1"/>
        <v>54871.7601</v>
      </c>
      <c r="E5" s="94">
        <f t="shared" si="1"/>
        <v>52246.64142</v>
      </c>
      <c r="F5" s="94">
        <f t="shared" si="1"/>
        <v>52170.177250000001</v>
      </c>
      <c r="G5" s="94">
        <f t="shared" si="1"/>
        <v>49448.007505550064</v>
      </c>
      <c r="H5" s="94">
        <f t="shared" si="1"/>
        <v>48836.503049999999</v>
      </c>
      <c r="I5" s="94">
        <f t="shared" si="1"/>
        <v>47164.671130000002</v>
      </c>
      <c r="J5" s="94">
        <f t="shared" si="1"/>
        <v>47394.742789999997</v>
      </c>
      <c r="K5" s="94">
        <f t="shared" si="1"/>
        <v>46966.649869999994</v>
      </c>
      <c r="L5" s="94">
        <f t="shared" si="1"/>
        <v>47301.577042038603</v>
      </c>
      <c r="M5" s="94">
        <f t="shared" si="1"/>
        <v>47942.469530289425</v>
      </c>
      <c r="N5" s="94">
        <f t="shared" si="1"/>
        <v>47450.804481046522</v>
      </c>
      <c r="O5" s="94">
        <f t="shared" si="1"/>
        <v>48766.907635508353</v>
      </c>
      <c r="P5" s="94">
        <f t="shared" si="1"/>
        <v>49868.590953222971</v>
      </c>
      <c r="Q5" s="94">
        <f t="shared" si="1"/>
        <v>49825.929425598835</v>
      </c>
    </row>
    <row r="6" spans="1:17" ht="11.45" customHeight="1" x14ac:dyDescent="0.25">
      <c r="A6" s="17" t="s">
        <v>90</v>
      </c>
      <c r="B6" s="94">
        <v>69.217501546098404</v>
      </c>
      <c r="C6" s="94">
        <v>68.099800000000002</v>
      </c>
      <c r="D6" s="94">
        <v>80.203990000000005</v>
      </c>
      <c r="E6" s="94">
        <v>82.804569999999998</v>
      </c>
      <c r="F6" s="94">
        <v>111.00679</v>
      </c>
      <c r="G6" s="94">
        <v>121.95650558641681</v>
      </c>
      <c r="H6" s="94">
        <v>175.69037</v>
      </c>
      <c r="I6" s="94">
        <v>278.19954999999999</v>
      </c>
      <c r="J6" s="94">
        <v>439.81281999999999</v>
      </c>
      <c r="K6" s="94">
        <v>635.50044000000003</v>
      </c>
      <c r="L6" s="94">
        <v>618.9698580491845</v>
      </c>
      <c r="M6" s="94">
        <v>631.07118214362129</v>
      </c>
      <c r="N6" s="94">
        <v>628.88147885841795</v>
      </c>
      <c r="O6" s="94">
        <v>612.37718075676139</v>
      </c>
      <c r="P6" s="94">
        <v>645.7435009657745</v>
      </c>
      <c r="Q6" s="94">
        <v>593.79373177885759</v>
      </c>
    </row>
    <row r="7" spans="1:17" ht="11.45" customHeight="1" x14ac:dyDescent="0.25">
      <c r="A7" s="17" t="s">
        <v>89</v>
      </c>
      <c r="B7" s="94">
        <v>30661.05121667156</v>
      </c>
      <c r="C7" s="94">
        <v>29744.152549999999</v>
      </c>
      <c r="D7" s="94">
        <v>28935.451880000001</v>
      </c>
      <c r="E7" s="94">
        <v>26498.25489</v>
      </c>
      <c r="F7" s="94">
        <v>25619.39085</v>
      </c>
      <c r="G7" s="94">
        <v>23721.500022495627</v>
      </c>
      <c r="H7" s="94">
        <v>22593.054110000001</v>
      </c>
      <c r="I7" s="94">
        <v>21322.202270000002</v>
      </c>
      <c r="J7" s="94">
        <v>20740.896789999999</v>
      </c>
      <c r="K7" s="94">
        <v>19720.67064</v>
      </c>
      <c r="L7" s="94">
        <v>18859.454513758919</v>
      </c>
      <c r="M7" s="94">
        <v>18779.401847745667</v>
      </c>
      <c r="N7" s="94">
        <v>17617.708137723399</v>
      </c>
      <c r="O7" s="94">
        <v>17590.67349298465</v>
      </c>
      <c r="P7" s="94">
        <v>17682.211562639477</v>
      </c>
      <c r="Q7" s="94">
        <v>16926.336868737286</v>
      </c>
    </row>
    <row r="8" spans="1:17" ht="11.45" customHeight="1" x14ac:dyDescent="0.25">
      <c r="A8" s="17" t="s">
        <v>88</v>
      </c>
      <c r="B8" s="94">
        <v>26184.895286669864</v>
      </c>
      <c r="C8" s="94">
        <v>25818.968839999998</v>
      </c>
      <c r="D8" s="94">
        <v>25856.104229999997</v>
      </c>
      <c r="E8" s="94">
        <v>25665.58196</v>
      </c>
      <c r="F8" s="94">
        <v>26439.779610000001</v>
      </c>
      <c r="G8" s="94">
        <v>25604.550977468018</v>
      </c>
      <c r="H8" s="94">
        <v>26067.758570000002</v>
      </c>
      <c r="I8" s="94">
        <v>25564.26931</v>
      </c>
      <c r="J8" s="94">
        <v>26214.033179999999</v>
      </c>
      <c r="K8" s="94">
        <v>26610.478789999997</v>
      </c>
      <c r="L8" s="94">
        <v>27823.152670230498</v>
      </c>
      <c r="M8" s="94">
        <v>28531.996500400135</v>
      </c>
      <c r="N8" s="94">
        <v>29204.21486446471</v>
      </c>
      <c r="O8" s="94">
        <v>30563.856961766942</v>
      </c>
      <c r="P8" s="94">
        <v>31540.635889617723</v>
      </c>
      <c r="Q8" s="94">
        <v>32305.798825082693</v>
      </c>
    </row>
    <row r="9" spans="1:17" ht="11.45" customHeight="1" x14ac:dyDescent="0.25">
      <c r="A9" s="95" t="s">
        <v>25</v>
      </c>
      <c r="B9" s="94">
        <v>18.582214998581129</v>
      </c>
      <c r="C9" s="94">
        <v>25.19997</v>
      </c>
      <c r="D9" s="94">
        <v>32.900060000000003</v>
      </c>
      <c r="E9" s="94">
        <v>40.800000000000068</v>
      </c>
      <c r="F9" s="94">
        <v>53.094600000000014</v>
      </c>
      <c r="G9" s="94">
        <v>74.519907798276449</v>
      </c>
      <c r="H9" s="94">
        <v>105.90004999999996</v>
      </c>
      <c r="I9" s="94">
        <v>106.69985999999994</v>
      </c>
      <c r="J9" s="94">
        <v>96.699829999999963</v>
      </c>
      <c r="K9" s="94">
        <v>146.39974000000001</v>
      </c>
      <c r="L9" s="94">
        <v>138.53072324615465</v>
      </c>
      <c r="M9" s="94">
        <v>166.47549363546858</v>
      </c>
      <c r="N9" s="94">
        <v>169.86715192113257</v>
      </c>
      <c r="O9" s="94">
        <v>175.9577992859617</v>
      </c>
      <c r="P9" s="94">
        <v>177.98785462524228</v>
      </c>
      <c r="Q9" s="94">
        <v>176.44527682364406</v>
      </c>
    </row>
    <row r="10" spans="1:17" ht="11.45" customHeight="1" x14ac:dyDescent="0.25">
      <c r="A10" s="95" t="s">
        <v>87</v>
      </c>
      <c r="B10" s="94">
        <f>SUM(B11:B14)</f>
        <v>236.50518346446879</v>
      </c>
      <c r="C10" s="94">
        <f t="shared" ref="C10:Q10" si="2">SUM(C11:C14)</f>
        <v>328.99349999999998</v>
      </c>
      <c r="D10" s="94">
        <f t="shared" si="2"/>
        <v>510.3</v>
      </c>
      <c r="E10" s="94">
        <f t="shared" si="2"/>
        <v>720.70037000000002</v>
      </c>
      <c r="F10" s="94">
        <f t="shared" si="2"/>
        <v>940.68379000000004</v>
      </c>
      <c r="G10" s="94">
        <f t="shared" si="2"/>
        <v>1848.2137542842909</v>
      </c>
      <c r="H10" s="94">
        <f t="shared" si="2"/>
        <v>3338.4037299999995</v>
      </c>
      <c r="I10" s="94">
        <f t="shared" si="2"/>
        <v>3746.10959</v>
      </c>
      <c r="J10" s="94">
        <f t="shared" si="2"/>
        <v>2923.0648000000001</v>
      </c>
      <c r="K10" s="94">
        <f t="shared" si="2"/>
        <v>2616.8003899999999</v>
      </c>
      <c r="L10" s="94">
        <f t="shared" si="2"/>
        <v>2874.9474453395574</v>
      </c>
      <c r="M10" s="94">
        <f t="shared" si="2"/>
        <v>2782.6256947086113</v>
      </c>
      <c r="N10" s="94">
        <f t="shared" si="2"/>
        <v>2925.5203319826223</v>
      </c>
      <c r="O10" s="94">
        <f t="shared" si="2"/>
        <v>2684.9623033941916</v>
      </c>
      <c r="P10" s="94">
        <f t="shared" si="2"/>
        <v>2769.5394789110624</v>
      </c>
      <c r="Q10" s="94">
        <f t="shared" si="2"/>
        <v>2550.1399466447906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0.30001</v>
      </c>
      <c r="K11" s="94">
        <v>1.3000100000000001</v>
      </c>
      <c r="L11" s="94">
        <v>13.924747099555175</v>
      </c>
      <c r="M11" s="94">
        <v>16.337056639204022</v>
      </c>
      <c r="N11" s="94">
        <v>35.420777634157716</v>
      </c>
      <c r="O11" s="94">
        <v>45.834405693844857</v>
      </c>
      <c r="P11" s="94">
        <v>49.871143286841281</v>
      </c>
      <c r="Q11" s="94">
        <v>29.87994793768646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41.79945</v>
      </c>
      <c r="G12" s="94">
        <v>153.00469668444694</v>
      </c>
      <c r="H12" s="94">
        <v>329.19986999999998</v>
      </c>
      <c r="I12" s="94">
        <v>295.09998999999999</v>
      </c>
      <c r="J12" s="94">
        <v>401.80412999999999</v>
      </c>
      <c r="K12" s="94">
        <v>573.5</v>
      </c>
      <c r="L12" s="94">
        <v>748.97435975053315</v>
      </c>
      <c r="M12" s="94">
        <v>781.62319671347814</v>
      </c>
      <c r="N12" s="94">
        <v>791.77260861248999</v>
      </c>
      <c r="O12" s="94">
        <v>765.14299096104492</v>
      </c>
      <c r="P12" s="94">
        <v>779.09134466839123</v>
      </c>
      <c r="Q12" s="94">
        <v>744.22127361252456</v>
      </c>
    </row>
    <row r="13" spans="1:17" ht="11.45" customHeight="1" x14ac:dyDescent="0.25">
      <c r="A13" s="17" t="s">
        <v>84</v>
      </c>
      <c r="B13" s="94">
        <v>236.50518346446879</v>
      </c>
      <c r="C13" s="94">
        <v>328.99349999999998</v>
      </c>
      <c r="D13" s="94">
        <v>510.3</v>
      </c>
      <c r="E13" s="94">
        <v>720.70037000000002</v>
      </c>
      <c r="F13" s="94">
        <v>898.88434000000007</v>
      </c>
      <c r="G13" s="94">
        <v>1695.2090575998438</v>
      </c>
      <c r="H13" s="94">
        <v>3009.2038599999996</v>
      </c>
      <c r="I13" s="94">
        <v>3451.0095999999999</v>
      </c>
      <c r="J13" s="94">
        <v>2520.9606600000002</v>
      </c>
      <c r="K13" s="94">
        <v>2042.00038</v>
      </c>
      <c r="L13" s="94">
        <v>2112.0483384894692</v>
      </c>
      <c r="M13" s="94">
        <v>1984.6654413559293</v>
      </c>
      <c r="N13" s="94">
        <v>2098.3269457359747</v>
      </c>
      <c r="O13" s="94">
        <v>1873.984906739302</v>
      </c>
      <c r="P13" s="94">
        <v>1940.5769909558296</v>
      </c>
      <c r="Q13" s="94">
        <v>1776.0387250945796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1.9140912399083791</v>
      </c>
      <c r="C15" s="92">
        <v>2.0735597167562139</v>
      </c>
      <c r="D15" s="92">
        <v>2.2993190073411207</v>
      </c>
      <c r="E15" s="92">
        <v>2.1549565554681021</v>
      </c>
      <c r="F15" s="92">
        <v>1.9881770221478632</v>
      </c>
      <c r="G15" s="92">
        <v>1.8378834996698339</v>
      </c>
      <c r="H15" s="92">
        <v>1.6927132906449998</v>
      </c>
      <c r="I15" s="92">
        <v>1.5457046042825742</v>
      </c>
      <c r="J15" s="92">
        <v>2.0352613680077258</v>
      </c>
      <c r="K15" s="92">
        <v>2.5647624576336958</v>
      </c>
      <c r="L15" s="92">
        <v>2.837153131066207</v>
      </c>
      <c r="M15" s="92">
        <v>4.3425795823771969</v>
      </c>
      <c r="N15" s="92">
        <v>6.3632849500651334</v>
      </c>
      <c r="O15" s="92">
        <v>9.6510598060187398</v>
      </c>
      <c r="P15" s="92">
        <v>14.689983978160331</v>
      </c>
      <c r="Q15" s="92">
        <v>22.610618043745738</v>
      </c>
    </row>
    <row r="17" spans="1:17" ht="11.45" customHeight="1" x14ac:dyDescent="0.25">
      <c r="A17" s="27" t="s">
        <v>81</v>
      </c>
      <c r="B17" s="71">
        <f t="shared" ref="B17:Q17" si="3">B18+B42</f>
        <v>57172.165494590474</v>
      </c>
      <c r="C17" s="71">
        <f t="shared" si="3"/>
        <v>55987.488219716754</v>
      </c>
      <c r="D17" s="71">
        <f t="shared" si="3"/>
        <v>55417.259479007342</v>
      </c>
      <c r="E17" s="71">
        <f t="shared" si="3"/>
        <v>53010.296746555468</v>
      </c>
      <c r="F17" s="71">
        <f t="shared" si="3"/>
        <v>53165.943817022155</v>
      </c>
      <c r="G17" s="71">
        <f t="shared" si="3"/>
        <v>51372.579051132307</v>
      </c>
      <c r="H17" s="71">
        <f t="shared" si="3"/>
        <v>52282.499543290643</v>
      </c>
      <c r="I17" s="71">
        <f t="shared" si="3"/>
        <v>51019.02628460429</v>
      </c>
      <c r="J17" s="71">
        <f t="shared" si="3"/>
        <v>50416.54268136801</v>
      </c>
      <c r="K17" s="71">
        <f t="shared" si="3"/>
        <v>49732.414762457636</v>
      </c>
      <c r="L17" s="71">
        <f t="shared" si="3"/>
        <v>50317.892363755382</v>
      </c>
      <c r="M17" s="71">
        <f t="shared" si="3"/>
        <v>50895.913298215877</v>
      </c>
      <c r="N17" s="71">
        <f t="shared" si="3"/>
        <v>50552.555249900346</v>
      </c>
      <c r="O17" s="71">
        <f t="shared" si="3"/>
        <v>51637.478797994525</v>
      </c>
      <c r="P17" s="71">
        <f t="shared" si="3"/>
        <v>52830.808270737427</v>
      </c>
      <c r="Q17" s="71">
        <f t="shared" si="3"/>
        <v>52575.12526711102</v>
      </c>
    </row>
    <row r="18" spans="1:17" ht="11.45" customHeight="1" x14ac:dyDescent="0.25">
      <c r="A18" s="25" t="s">
        <v>39</v>
      </c>
      <c r="B18" s="24">
        <f t="shared" ref="B18:Q18" si="4">B19+B21+B33</f>
        <v>39245.481565671224</v>
      </c>
      <c r="C18" s="24">
        <f t="shared" si="4"/>
        <v>39094.383990165123</v>
      </c>
      <c r="D18" s="24">
        <f t="shared" si="4"/>
        <v>38929.337362493286</v>
      </c>
      <c r="E18" s="24">
        <f t="shared" si="4"/>
        <v>37151.77902874432</v>
      </c>
      <c r="F18" s="24">
        <f t="shared" si="4"/>
        <v>37806.464530813093</v>
      </c>
      <c r="G18" s="24">
        <f t="shared" si="4"/>
        <v>36438.272957674562</v>
      </c>
      <c r="H18" s="24">
        <f t="shared" si="4"/>
        <v>36451.60740618335</v>
      </c>
      <c r="I18" s="24">
        <f t="shared" si="4"/>
        <v>35446.516579524454</v>
      </c>
      <c r="J18" s="24">
        <f t="shared" si="4"/>
        <v>35126.161430941182</v>
      </c>
      <c r="K18" s="24">
        <f t="shared" si="4"/>
        <v>34964.02015817599</v>
      </c>
      <c r="L18" s="24">
        <f t="shared" si="4"/>
        <v>34504.097114413416</v>
      </c>
      <c r="M18" s="24">
        <f t="shared" si="4"/>
        <v>35112.848370453379</v>
      </c>
      <c r="N18" s="24">
        <f t="shared" si="4"/>
        <v>34078.95632854673</v>
      </c>
      <c r="O18" s="24">
        <f t="shared" si="4"/>
        <v>34827.977363548503</v>
      </c>
      <c r="P18" s="24">
        <f t="shared" si="4"/>
        <v>36567.413544408126</v>
      </c>
      <c r="Q18" s="24">
        <f t="shared" si="4"/>
        <v>35635.869992278655</v>
      </c>
    </row>
    <row r="19" spans="1:17" ht="11.45" customHeight="1" x14ac:dyDescent="0.25">
      <c r="A19" s="91" t="s">
        <v>80</v>
      </c>
      <c r="B19" s="90">
        <v>458.20217229793633</v>
      </c>
      <c r="C19" s="90">
        <v>461.46978537068884</v>
      </c>
      <c r="D19" s="90">
        <v>477.84248145672115</v>
      </c>
      <c r="E19" s="90">
        <v>468.42537246297888</v>
      </c>
      <c r="F19" s="90">
        <v>482.94087525317656</v>
      </c>
      <c r="G19" s="90">
        <v>484.61585234212288</v>
      </c>
      <c r="H19" s="90">
        <v>491.79628170631509</v>
      </c>
      <c r="I19" s="90">
        <v>415.02851014306862</v>
      </c>
      <c r="J19" s="90">
        <v>425.20603506424948</v>
      </c>
      <c r="K19" s="90">
        <v>433.1864372050253</v>
      </c>
      <c r="L19" s="90">
        <v>430.64465286089609</v>
      </c>
      <c r="M19" s="90">
        <v>447.73995980151903</v>
      </c>
      <c r="N19" s="90">
        <v>444.80287697931595</v>
      </c>
      <c r="O19" s="90">
        <v>461.81459948313744</v>
      </c>
      <c r="P19" s="90">
        <v>480.91522213169952</v>
      </c>
      <c r="Q19" s="90">
        <v>467.53746183290338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0.78666120831119013</v>
      </c>
      <c r="G20" s="88">
        <v>3.1057608259622875</v>
      </c>
      <c r="H20" s="88">
        <v>7.0629734818164804</v>
      </c>
      <c r="I20" s="88">
        <v>5.6655963690510216</v>
      </c>
      <c r="J20" s="88">
        <v>8.0807812415359201</v>
      </c>
      <c r="K20" s="88">
        <v>12.241565627097831</v>
      </c>
      <c r="L20" s="88">
        <v>16.449140583222707</v>
      </c>
      <c r="M20" s="88">
        <v>17.890879331784216</v>
      </c>
      <c r="N20" s="88">
        <v>19.130508843621232</v>
      </c>
      <c r="O20" s="88">
        <v>19.250258043659041</v>
      </c>
      <c r="P20" s="88">
        <v>20.295257001268787</v>
      </c>
      <c r="Q20" s="88">
        <v>19.691020651630659</v>
      </c>
    </row>
    <row r="21" spans="1:17" ht="11.45" customHeight="1" x14ac:dyDescent="0.25">
      <c r="A21" s="19" t="s">
        <v>29</v>
      </c>
      <c r="B21" s="21">
        <f>B22+B24+B26+B27+B29+B32</f>
        <v>36637.412978353663</v>
      </c>
      <c r="C21" s="21">
        <f t="shared" ref="C21:Q21" si="5">C22+C24+C26+C27+C29+C32</f>
        <v>36524.676498953857</v>
      </c>
      <c r="D21" s="21">
        <f t="shared" si="5"/>
        <v>36394.57430861063</v>
      </c>
      <c r="E21" s="21">
        <f t="shared" si="5"/>
        <v>34639.482584856931</v>
      </c>
      <c r="F21" s="21">
        <f t="shared" si="5"/>
        <v>35271.962723092453</v>
      </c>
      <c r="G21" s="21">
        <f t="shared" si="5"/>
        <v>33956.049156274144</v>
      </c>
      <c r="H21" s="21">
        <f t="shared" si="5"/>
        <v>33935.954404945129</v>
      </c>
      <c r="I21" s="21">
        <f t="shared" si="5"/>
        <v>33155.395480825173</v>
      </c>
      <c r="J21" s="21">
        <f t="shared" si="5"/>
        <v>32908.397361939824</v>
      </c>
      <c r="K21" s="21">
        <f t="shared" si="5"/>
        <v>32802.546621769965</v>
      </c>
      <c r="L21" s="21">
        <f t="shared" si="5"/>
        <v>32371.719351774667</v>
      </c>
      <c r="M21" s="21">
        <f t="shared" si="5"/>
        <v>32988.473694506742</v>
      </c>
      <c r="N21" s="21">
        <f t="shared" si="5"/>
        <v>32026.08493564777</v>
      </c>
      <c r="O21" s="21">
        <f t="shared" si="5"/>
        <v>32741.69026153499</v>
      </c>
      <c r="P21" s="21">
        <f t="shared" si="5"/>
        <v>34411.160472871888</v>
      </c>
      <c r="Q21" s="21">
        <f t="shared" si="5"/>
        <v>33421.456540151346</v>
      </c>
    </row>
    <row r="22" spans="1:17" ht="11.45" customHeight="1" x14ac:dyDescent="0.25">
      <c r="A22" s="62" t="s">
        <v>59</v>
      </c>
      <c r="B22" s="70">
        <v>29893.561166334788</v>
      </c>
      <c r="C22" s="70">
        <v>28992.527348940239</v>
      </c>
      <c r="D22" s="70">
        <v>28181.164686276392</v>
      </c>
      <c r="E22" s="70">
        <v>25779.006376032532</v>
      </c>
      <c r="F22" s="70">
        <v>24948.003944584932</v>
      </c>
      <c r="G22" s="70">
        <v>23179.640744310022</v>
      </c>
      <c r="H22" s="70">
        <v>22242.086483536281</v>
      </c>
      <c r="I22" s="70">
        <v>21022.229631828613</v>
      </c>
      <c r="J22" s="70">
        <v>20559.173011946932</v>
      </c>
      <c r="K22" s="70">
        <v>19713.607834781469</v>
      </c>
      <c r="L22" s="70">
        <v>19041.138410999498</v>
      </c>
      <c r="M22" s="70">
        <v>18982.566727960526</v>
      </c>
      <c r="N22" s="70">
        <v>17845.142327323145</v>
      </c>
      <c r="O22" s="70">
        <v>17778.174036071567</v>
      </c>
      <c r="P22" s="70">
        <v>17865.47536380887</v>
      </c>
      <c r="Q22" s="70">
        <v>17089.185566417837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40.637742493242044</v>
      </c>
      <c r="G23" s="70">
        <v>148.55151732167135</v>
      </c>
      <c r="H23" s="70">
        <v>319.43158754359547</v>
      </c>
      <c r="I23" s="70">
        <v>286.97659307884084</v>
      </c>
      <c r="J23" s="70">
        <v>390.71453816813562</v>
      </c>
      <c r="K23" s="70">
        <v>557.09367452363028</v>
      </c>
      <c r="L23" s="70">
        <v>727.30582048653389</v>
      </c>
      <c r="M23" s="70">
        <v>758.50904817169612</v>
      </c>
      <c r="N23" s="70">
        <v>767.50100050366814</v>
      </c>
      <c r="O23" s="70">
        <v>741.0645703329551</v>
      </c>
      <c r="P23" s="70">
        <v>753.94663606435529</v>
      </c>
      <c r="Q23" s="70">
        <v>719.73592145680857</v>
      </c>
    </row>
    <row r="24" spans="1:17" ht="11.45" customHeight="1" x14ac:dyDescent="0.25">
      <c r="A24" s="62" t="s">
        <v>58</v>
      </c>
      <c r="B24" s="70">
        <v>6674.6343104727757</v>
      </c>
      <c r="C24" s="70">
        <v>7464.0493500136135</v>
      </c>
      <c r="D24" s="70">
        <v>8133.2056323342367</v>
      </c>
      <c r="E24" s="70">
        <v>8777.6716388244004</v>
      </c>
      <c r="F24" s="70">
        <v>10213.048134683204</v>
      </c>
      <c r="G24" s="70">
        <v>10613.046188163862</v>
      </c>
      <c r="H24" s="70">
        <v>11473.896916162203</v>
      </c>
      <c r="I24" s="70">
        <v>11813.722739147506</v>
      </c>
      <c r="J24" s="70">
        <v>11872.653846678497</v>
      </c>
      <c r="K24" s="70">
        <v>12378.285947460821</v>
      </c>
      <c r="L24" s="70">
        <v>12638.206702814408</v>
      </c>
      <c r="M24" s="70">
        <v>13268.700986657481</v>
      </c>
      <c r="N24" s="70">
        <v>13424.321429154321</v>
      </c>
      <c r="O24" s="70">
        <v>14206.547461028758</v>
      </c>
      <c r="P24" s="70">
        <v>15745.169263506883</v>
      </c>
      <c r="Q24" s="70">
        <v>15582.126886932389</v>
      </c>
    </row>
    <row r="25" spans="1:17" ht="11.45" customHeight="1" x14ac:dyDescent="0.25">
      <c r="A25" s="87" t="s">
        <v>75</v>
      </c>
      <c r="B25" s="70">
        <v>59.746477630546899</v>
      </c>
      <c r="C25" s="70">
        <v>93.91262263205877</v>
      </c>
      <c r="D25" s="70">
        <v>157.4114846292851</v>
      </c>
      <c r="E25" s="70">
        <v>239.74848441028007</v>
      </c>
      <c r="F25" s="70">
        <v>335.8015337859012</v>
      </c>
      <c r="G25" s="70">
        <v>659.03732590751974</v>
      </c>
      <c r="H25" s="70">
        <v>1187.4819742272914</v>
      </c>
      <c r="I25" s="70">
        <v>1405.1269688733553</v>
      </c>
      <c r="J25" s="70">
        <v>1041.6569500878966</v>
      </c>
      <c r="K25" s="70">
        <v>882.28751014807108</v>
      </c>
      <c r="L25" s="70">
        <v>892.39501033351826</v>
      </c>
      <c r="M25" s="70">
        <v>863.63101970396792</v>
      </c>
      <c r="N25" s="70">
        <v>902.12421382755076</v>
      </c>
      <c r="O25" s="70">
        <v>823.48685366258769</v>
      </c>
      <c r="P25" s="70">
        <v>915.75371142833728</v>
      </c>
      <c r="Q25" s="70">
        <v>813.35118709624805</v>
      </c>
    </row>
    <row r="26" spans="1:17" ht="11.45" customHeight="1" x14ac:dyDescent="0.25">
      <c r="A26" s="62" t="s">
        <v>57</v>
      </c>
      <c r="B26" s="70">
        <v>69.217501546098404</v>
      </c>
      <c r="C26" s="70">
        <v>68.099800000000002</v>
      </c>
      <c r="D26" s="70">
        <v>80.203990000000005</v>
      </c>
      <c r="E26" s="70">
        <v>82.804569999999998</v>
      </c>
      <c r="F26" s="70">
        <v>110.91064382431757</v>
      </c>
      <c r="G26" s="70">
        <v>121.85860200558091</v>
      </c>
      <c r="H26" s="70">
        <v>172.82003776246071</v>
      </c>
      <c r="I26" s="70">
        <v>273.92040007853865</v>
      </c>
      <c r="J26" s="70">
        <v>431.69894839698753</v>
      </c>
      <c r="K26" s="70">
        <v>625.18693087025895</v>
      </c>
      <c r="L26" s="70">
        <v>607.21389586879309</v>
      </c>
      <c r="M26" s="70">
        <v>617.85970473762325</v>
      </c>
      <c r="N26" s="70">
        <v>614.08092490230445</v>
      </c>
      <c r="O26" s="70">
        <v>598.37326441353957</v>
      </c>
      <c r="P26" s="70">
        <v>632.15595368559366</v>
      </c>
      <c r="Q26" s="70">
        <v>580.35320833647677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41.503621794682061</v>
      </c>
      <c r="H27" s="70">
        <v>47.141715470058614</v>
      </c>
      <c r="I27" s="70">
        <v>45.509997483665366</v>
      </c>
      <c r="J27" s="70">
        <v>44.382445875242077</v>
      </c>
      <c r="K27" s="70">
        <v>84.48417561538173</v>
      </c>
      <c r="L27" s="70">
        <v>83.963485289514097</v>
      </c>
      <c r="M27" s="70">
        <v>116.8717007589581</v>
      </c>
      <c r="N27" s="70">
        <v>138.55324924550109</v>
      </c>
      <c r="O27" s="70">
        <v>151.2480116314623</v>
      </c>
      <c r="P27" s="70">
        <v>155.6214189998052</v>
      </c>
      <c r="Q27" s="70">
        <v>147.72325435686247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0.13727009845615601</v>
      </c>
      <c r="K28" s="70">
        <v>0.74360500367639359</v>
      </c>
      <c r="L28" s="70">
        <v>7.6689297904659028</v>
      </c>
      <c r="M28" s="70">
        <v>10.444247902840663</v>
      </c>
      <c r="N28" s="70">
        <v>23.906246424942097</v>
      </c>
      <c r="O28" s="70">
        <v>31.256115273009609</v>
      </c>
      <c r="P28" s="70">
        <v>34.060617120923773</v>
      </c>
      <c r="Q28" s="70">
        <v>21.393230781522604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0.42798790915054696</v>
      </c>
      <c r="P29" s="70">
        <v>1.6722847671855439</v>
      </c>
      <c r="Q29" s="70">
        <v>4.9700644811380084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1.1746871404244979E-2</v>
      </c>
      <c r="P30" s="70">
        <v>4.6291280991125901E-2</v>
      </c>
      <c r="Q30" s="70">
        <v>0.13682594616912794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0.14617990946410911</v>
      </c>
      <c r="P31" s="70">
        <v>0.57536928199526105</v>
      </c>
      <c r="Q31" s="70">
        <v>1.7213118280091861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9.2520141263315765E-3</v>
      </c>
      <c r="I32" s="70">
        <v>1.2712286853680364E-2</v>
      </c>
      <c r="J32" s="70">
        <v>0.48910904216794732</v>
      </c>
      <c r="K32" s="70">
        <v>0.98173304203094924</v>
      </c>
      <c r="L32" s="70">
        <v>1.1968568024542541</v>
      </c>
      <c r="M32" s="70">
        <v>2.4745743921501839</v>
      </c>
      <c r="N32" s="70">
        <v>3.9870050224967644</v>
      </c>
      <c r="O32" s="70">
        <v>6.9195004805110134</v>
      </c>
      <c r="P32" s="70">
        <v>11.066188103557471</v>
      </c>
      <c r="Q32" s="70">
        <v>17.097559626643761</v>
      </c>
    </row>
    <row r="33" spans="1:17" ht="11.45" customHeight="1" x14ac:dyDescent="0.25">
      <c r="A33" s="19" t="s">
        <v>28</v>
      </c>
      <c r="B33" s="21">
        <f>B34+B36+B38+B39+B41</f>
        <v>2149.8664150196296</v>
      </c>
      <c r="C33" s="21">
        <f t="shared" ref="C33:Q33" si="6">C34+C36+C38+C39+C41</f>
        <v>2108.237705840575</v>
      </c>
      <c r="D33" s="21">
        <f t="shared" si="6"/>
        <v>2056.9205724259341</v>
      </c>
      <c r="E33" s="21">
        <f t="shared" si="6"/>
        <v>2043.8710714244071</v>
      </c>
      <c r="F33" s="21">
        <f t="shared" si="6"/>
        <v>2051.5609324674647</v>
      </c>
      <c r="G33" s="21">
        <f t="shared" si="6"/>
        <v>1997.6079490582899</v>
      </c>
      <c r="H33" s="21">
        <f t="shared" si="6"/>
        <v>2023.8567195319083</v>
      </c>
      <c r="I33" s="21">
        <f t="shared" si="6"/>
        <v>1876.0925885562074</v>
      </c>
      <c r="J33" s="21">
        <f t="shared" si="6"/>
        <v>1792.5580339371068</v>
      </c>
      <c r="K33" s="21">
        <f t="shared" si="6"/>
        <v>1728.287099200996</v>
      </c>
      <c r="L33" s="21">
        <f t="shared" si="6"/>
        <v>1701.7331097778526</v>
      </c>
      <c r="M33" s="21">
        <f t="shared" si="6"/>
        <v>1676.6347161451188</v>
      </c>
      <c r="N33" s="21">
        <f t="shared" si="6"/>
        <v>1608.068515919641</v>
      </c>
      <c r="O33" s="21">
        <f t="shared" si="6"/>
        <v>1624.4725025303753</v>
      </c>
      <c r="P33" s="21">
        <f t="shared" si="6"/>
        <v>1675.3378494045401</v>
      </c>
      <c r="Q33" s="21">
        <f t="shared" si="6"/>
        <v>1746.8759902944084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2129.8801014296164</v>
      </c>
      <c r="C36" s="20">
        <v>2081.4681906866726</v>
      </c>
      <c r="D36" s="20">
        <v>2022.2076252594215</v>
      </c>
      <c r="E36" s="20">
        <v>2001.3720489299428</v>
      </c>
      <c r="F36" s="20">
        <v>1996.8179029295966</v>
      </c>
      <c r="G36" s="20">
        <v>1963.0592956455916</v>
      </c>
      <c r="H36" s="20">
        <v>1977.4929193944281</v>
      </c>
      <c r="I36" s="20">
        <v>1833.5758374644117</v>
      </c>
      <c r="J36" s="20">
        <v>1763.5127731458779</v>
      </c>
      <c r="K36" s="20">
        <v>1694.5764449964834</v>
      </c>
      <c r="L36" s="20">
        <v>1666.0376909772092</v>
      </c>
      <c r="M36" s="20">
        <v>1643.6541935692373</v>
      </c>
      <c r="N36" s="20">
        <v>1573.2384127474572</v>
      </c>
      <c r="O36" s="20">
        <v>1585.1289121647114</v>
      </c>
      <c r="P36" s="20">
        <v>1635.0835394040373</v>
      </c>
      <c r="Q36" s="20">
        <v>1718.5013367445074</v>
      </c>
    </row>
    <row r="37" spans="1:17" ht="11.45" customHeight="1" x14ac:dyDescent="0.25">
      <c r="A37" s="87" t="s">
        <v>75</v>
      </c>
      <c r="B37" s="20">
        <v>19.065139439346748</v>
      </c>
      <c r="C37" s="20">
        <v>26.189019866573506</v>
      </c>
      <c r="D37" s="20">
        <v>39.138160143799134</v>
      </c>
      <c r="E37" s="20">
        <v>54.664372878764233</v>
      </c>
      <c r="F37" s="20">
        <v>65.654574270995212</v>
      </c>
      <c r="G37" s="20">
        <v>121.89835713974271</v>
      </c>
      <c r="H37" s="20">
        <v>204.65271571919078</v>
      </c>
      <c r="I37" s="20">
        <v>218.08123358197022</v>
      </c>
      <c r="J37" s="20">
        <v>154.71537699370293</v>
      </c>
      <c r="K37" s="20">
        <v>120.76852617000418</v>
      </c>
      <c r="L37" s="20">
        <v>117.51618955414237</v>
      </c>
      <c r="M37" s="20">
        <v>106.86994782559685</v>
      </c>
      <c r="N37" s="20">
        <v>105.36542043118253</v>
      </c>
      <c r="O37" s="20">
        <v>91.451248374539261</v>
      </c>
      <c r="P37" s="20">
        <v>94.615494476982448</v>
      </c>
      <c r="Q37" s="20">
        <v>89.496833896404979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9.6146175682423701E-2</v>
      </c>
      <c r="G38" s="20">
        <v>9.7903580835897411E-2</v>
      </c>
      <c r="H38" s="20">
        <v>0.10171563488560925</v>
      </c>
      <c r="I38" s="20">
        <v>0.12954698907769019</v>
      </c>
      <c r="J38" s="20">
        <v>0.17753875810784561</v>
      </c>
      <c r="K38" s="20">
        <v>0.23162829649227665</v>
      </c>
      <c r="L38" s="20">
        <v>0.2523608887466588</v>
      </c>
      <c r="M38" s="20">
        <v>0.24497863318823793</v>
      </c>
      <c r="N38" s="20">
        <v>0.2393124001383844</v>
      </c>
      <c r="O38" s="20">
        <v>0.2340984314514068</v>
      </c>
      <c r="P38" s="20">
        <v>0.23108066975986963</v>
      </c>
      <c r="Q38" s="20">
        <v>0.23154527590972479</v>
      </c>
    </row>
    <row r="39" spans="1:17" ht="11.45" customHeight="1" x14ac:dyDescent="0.25">
      <c r="A39" s="62" t="s">
        <v>56</v>
      </c>
      <c r="B39" s="20">
        <v>18.582214998581129</v>
      </c>
      <c r="C39" s="20">
        <v>25.19997</v>
      </c>
      <c r="D39" s="20">
        <v>32.900060000000003</v>
      </c>
      <c r="E39" s="20">
        <v>40.800000000000068</v>
      </c>
      <c r="F39" s="20">
        <v>53.094600000000014</v>
      </c>
      <c r="G39" s="20">
        <v>33.016286003594388</v>
      </c>
      <c r="H39" s="20">
        <v>44.944844591802436</v>
      </c>
      <c r="I39" s="20">
        <v>41.173106844371226</v>
      </c>
      <c r="J39" s="20">
        <v>27.65095140950643</v>
      </c>
      <c r="K39" s="20">
        <v>32.25450156433007</v>
      </c>
      <c r="L39" s="20">
        <v>34.277062362885857</v>
      </c>
      <c r="M39" s="20">
        <v>31.519752389724605</v>
      </c>
      <c r="N39" s="20">
        <v>33.363515578016418</v>
      </c>
      <c r="O39" s="20">
        <v>37.844260531415046</v>
      </c>
      <c r="P39" s="20">
        <v>38.562904437097124</v>
      </c>
      <c r="Q39" s="20">
        <v>26.42159611633366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8.5521398100924961E-2</v>
      </c>
      <c r="K40" s="20">
        <v>0.28389468891209846</v>
      </c>
      <c r="L40" s="20">
        <v>3.1307464641087428</v>
      </c>
      <c r="M40" s="20">
        <v>2.8167649281787739</v>
      </c>
      <c r="N40" s="20">
        <v>5.756605704693385</v>
      </c>
      <c r="O40" s="20">
        <v>7.8206950083676965</v>
      </c>
      <c r="P40" s="20">
        <v>8.4402027146686223</v>
      </c>
      <c r="Q40" s="20">
        <v>3.8263664430748321</v>
      </c>
    </row>
    <row r="41" spans="1:17" ht="11.45" customHeight="1" x14ac:dyDescent="0.25">
      <c r="A41" s="62" t="s">
        <v>55</v>
      </c>
      <c r="B41" s="20">
        <v>1.4040985914322699</v>
      </c>
      <c r="C41" s="20">
        <v>1.5695451539021943</v>
      </c>
      <c r="D41" s="20">
        <v>1.8128871665124782</v>
      </c>
      <c r="E41" s="20">
        <v>1.6990224944642751</v>
      </c>
      <c r="F41" s="20">
        <v>1.5522833621858154</v>
      </c>
      <c r="G41" s="20">
        <v>1.4344638282679727</v>
      </c>
      <c r="H41" s="20">
        <v>1.3172399107922912</v>
      </c>
      <c r="I41" s="20">
        <v>1.2140972583468796</v>
      </c>
      <c r="J41" s="20">
        <v>1.2167706236146472</v>
      </c>
      <c r="K41" s="20">
        <v>1.224524343690373</v>
      </c>
      <c r="L41" s="20">
        <v>1.1659955490111176</v>
      </c>
      <c r="M41" s="20">
        <v>1.2157915529684908</v>
      </c>
      <c r="N41" s="20">
        <v>1.2272751940287794</v>
      </c>
      <c r="O41" s="20">
        <v>1.2652314027972507</v>
      </c>
      <c r="P41" s="20">
        <v>1.460324893645824</v>
      </c>
      <c r="Q41" s="20">
        <v>1.7215121576579044</v>
      </c>
    </row>
    <row r="42" spans="1:17" ht="11.45" customHeight="1" x14ac:dyDescent="0.25">
      <c r="A42" s="25" t="s">
        <v>18</v>
      </c>
      <c r="B42" s="24">
        <f t="shared" ref="B42" si="7">B43+B52</f>
        <v>17926.68392891925</v>
      </c>
      <c r="C42" s="24">
        <f t="shared" ref="C42:Q42" si="8">C43+C52</f>
        <v>16893.104229551631</v>
      </c>
      <c r="D42" s="24">
        <f t="shared" si="8"/>
        <v>16487.922116514055</v>
      </c>
      <c r="E42" s="24">
        <f t="shared" si="8"/>
        <v>15858.51771781115</v>
      </c>
      <c r="F42" s="24">
        <f t="shared" si="8"/>
        <v>15359.479286209058</v>
      </c>
      <c r="G42" s="24">
        <f t="shared" si="8"/>
        <v>14934.306093457744</v>
      </c>
      <c r="H42" s="24">
        <f t="shared" si="8"/>
        <v>15830.892137107294</v>
      </c>
      <c r="I42" s="24">
        <f t="shared" si="8"/>
        <v>15572.509705079834</v>
      </c>
      <c r="J42" s="24">
        <f t="shared" si="8"/>
        <v>15290.381250426824</v>
      </c>
      <c r="K42" s="24">
        <f t="shared" si="8"/>
        <v>14768.394604281646</v>
      </c>
      <c r="L42" s="24">
        <f t="shared" si="8"/>
        <v>15813.795249341967</v>
      </c>
      <c r="M42" s="24">
        <f t="shared" si="8"/>
        <v>15783.064927762502</v>
      </c>
      <c r="N42" s="24">
        <f t="shared" si="8"/>
        <v>16473.598921353616</v>
      </c>
      <c r="O42" s="24">
        <f t="shared" si="8"/>
        <v>16809.501434446021</v>
      </c>
      <c r="P42" s="24">
        <f t="shared" si="8"/>
        <v>16263.394726329305</v>
      </c>
      <c r="Q42" s="24">
        <f t="shared" si="8"/>
        <v>16939.255274832365</v>
      </c>
    </row>
    <row r="43" spans="1:17" ht="11.45" customHeight="1" x14ac:dyDescent="0.25">
      <c r="A43" s="23" t="s">
        <v>27</v>
      </c>
      <c r="B43" s="22">
        <f>B44+B46+B48+B49+B51</f>
        <v>2211.3836941267787</v>
      </c>
      <c r="C43" s="22">
        <f t="shared" ref="C43:Q43" si="9">C44+C46+C48+C49+C51</f>
        <v>2283.2056243145121</v>
      </c>
      <c r="D43" s="22">
        <f t="shared" si="9"/>
        <v>2375.9340607191648</v>
      </c>
      <c r="E43" s="22">
        <f t="shared" si="9"/>
        <v>2369.3254369511319</v>
      </c>
      <c r="F43" s="22">
        <f t="shared" si="9"/>
        <v>2410.1672158634278</v>
      </c>
      <c r="G43" s="22">
        <f t="shared" si="9"/>
        <v>2473.3740855706028</v>
      </c>
      <c r="H43" s="22">
        <f t="shared" si="9"/>
        <v>2546.4451931054746</v>
      </c>
      <c r="I43" s="22">
        <f t="shared" si="9"/>
        <v>2591.0697666384822</v>
      </c>
      <c r="J43" s="22">
        <f t="shared" si="9"/>
        <v>2535.6665328905124</v>
      </c>
      <c r="K43" s="22">
        <f t="shared" si="9"/>
        <v>2492.0629483452758</v>
      </c>
      <c r="L43" s="22">
        <f t="shared" si="9"/>
        <v>2441.2239446340877</v>
      </c>
      <c r="M43" s="22">
        <f t="shared" si="9"/>
        <v>2476.7234059226616</v>
      </c>
      <c r="N43" s="22">
        <f t="shared" si="9"/>
        <v>2421.933891691267</v>
      </c>
      <c r="O43" s="22">
        <f t="shared" si="9"/>
        <v>2464.3580902565209</v>
      </c>
      <c r="P43" s="22">
        <f t="shared" si="9"/>
        <v>2521.8336195084562</v>
      </c>
      <c r="Q43" s="22">
        <f t="shared" si="9"/>
        <v>2536.080335333907</v>
      </c>
    </row>
    <row r="44" spans="1:17" ht="11.45" customHeight="1" x14ac:dyDescent="0.25">
      <c r="A44" s="62" t="s">
        <v>59</v>
      </c>
      <c r="B44" s="70">
        <v>309.28787803883404</v>
      </c>
      <c r="C44" s="70">
        <v>290.15541568907042</v>
      </c>
      <c r="D44" s="70">
        <v>276.44471226688637</v>
      </c>
      <c r="E44" s="70">
        <v>250.82314150449028</v>
      </c>
      <c r="F44" s="70">
        <v>230.24548016189377</v>
      </c>
      <c r="G44" s="70">
        <v>210.24812252792992</v>
      </c>
      <c r="H44" s="70">
        <v>188.37121475740526</v>
      </c>
      <c r="I44" s="70">
        <v>180.04411802832175</v>
      </c>
      <c r="J44" s="70">
        <v>158.32187298881894</v>
      </c>
      <c r="K44" s="70">
        <v>147.37636801350229</v>
      </c>
      <c r="L44" s="70">
        <v>136.64580964905781</v>
      </c>
      <c r="M44" s="70">
        <v>130.71835669710018</v>
      </c>
      <c r="N44" s="70">
        <v>119.53554203342455</v>
      </c>
      <c r="O44" s="70">
        <v>115.54604039130101</v>
      </c>
      <c r="P44" s="70">
        <v>113.81540588210855</v>
      </c>
      <c r="Q44" s="70">
        <v>110.58636144594526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0.37504629844676657</v>
      </c>
      <c r="G45" s="70">
        <v>1.3474185368133216</v>
      </c>
      <c r="H45" s="70">
        <v>2.705308974588017</v>
      </c>
      <c r="I45" s="70">
        <v>2.4578005521081407</v>
      </c>
      <c r="J45" s="70">
        <v>3.0088105903284421</v>
      </c>
      <c r="K45" s="70">
        <v>4.1647598492718476</v>
      </c>
      <c r="L45" s="70">
        <v>5.2193986807765631</v>
      </c>
      <c r="M45" s="70">
        <v>5.2232692099978424</v>
      </c>
      <c r="N45" s="70">
        <v>5.1410992652006255</v>
      </c>
      <c r="O45" s="70">
        <v>4.816415713026438</v>
      </c>
      <c r="P45" s="70">
        <v>4.8031603217760868</v>
      </c>
      <c r="Q45" s="70">
        <v>4.6575055579162434</v>
      </c>
    </row>
    <row r="46" spans="1:17" ht="11.45" customHeight="1" x14ac:dyDescent="0.25">
      <c r="A46" s="62" t="s">
        <v>58</v>
      </c>
      <c r="B46" s="70">
        <v>1901.5858234394684</v>
      </c>
      <c r="C46" s="70">
        <v>1992.5461940625878</v>
      </c>
      <c r="D46" s="70">
        <v>2099.00291661145</v>
      </c>
      <c r="E46" s="70">
        <v>2118.0463613856377</v>
      </c>
      <c r="F46" s="70">
        <v>2179.4858420415721</v>
      </c>
      <c r="G46" s="70">
        <v>2262.7225433712711</v>
      </c>
      <c r="H46" s="70">
        <v>2341.1256504415505</v>
      </c>
      <c r="I46" s="70">
        <v>2386.5403949467313</v>
      </c>
      <c r="J46" s="70">
        <v>2344.1125026393124</v>
      </c>
      <c r="K46" s="70">
        <v>2303.2851216063241</v>
      </c>
      <c r="L46" s="70">
        <v>2258.3853102204744</v>
      </c>
      <c r="M46" s="70">
        <v>2297.9652396895031</v>
      </c>
      <c r="N46" s="70">
        <v>2253.3169386365548</v>
      </c>
      <c r="O46" s="70">
        <v>2301.0221511232739</v>
      </c>
      <c r="P46" s="70">
        <v>2359.398970841783</v>
      </c>
      <c r="Q46" s="70">
        <v>2378.034387001921</v>
      </c>
    </row>
    <row r="47" spans="1:17" ht="11.45" customHeight="1" x14ac:dyDescent="0.25">
      <c r="A47" s="87" t="s">
        <v>75</v>
      </c>
      <c r="B47" s="70">
        <v>17.021614904718859</v>
      </c>
      <c r="C47" s="70">
        <v>25.070203856517022</v>
      </c>
      <c r="D47" s="70">
        <v>40.624469647176575</v>
      </c>
      <c r="E47" s="70">
        <v>57.85115073191831</v>
      </c>
      <c r="F47" s="70">
        <v>71.660028249418502</v>
      </c>
      <c r="G47" s="70">
        <v>140.4978367503025</v>
      </c>
      <c r="H47" s="70">
        <v>242.24827717879441</v>
      </c>
      <c r="I47" s="70">
        <v>283.81909223338596</v>
      </c>
      <c r="J47" s="70">
        <v>205.59980617032809</v>
      </c>
      <c r="K47" s="70">
        <v>164.03862296874746</v>
      </c>
      <c r="L47" s="70">
        <v>158.88491833895233</v>
      </c>
      <c r="M47" s="70">
        <v>148.98971320336133</v>
      </c>
      <c r="N47" s="70">
        <v>149.74499433956217</v>
      </c>
      <c r="O47" s="70">
        <v>131.42953467430144</v>
      </c>
      <c r="P47" s="70">
        <v>135.04146481968425</v>
      </c>
      <c r="Q47" s="70">
        <v>123.09644284176554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2.768616602653684</v>
      </c>
      <c r="I48" s="70">
        <v>4.1496029323836465</v>
      </c>
      <c r="J48" s="70">
        <v>7.9363328449045811</v>
      </c>
      <c r="K48" s="70">
        <v>10.081880833248778</v>
      </c>
      <c r="L48" s="70">
        <v>11.503601291644713</v>
      </c>
      <c r="M48" s="70">
        <v>12.966498772809782</v>
      </c>
      <c r="N48" s="70">
        <v>14.561241555975139</v>
      </c>
      <c r="O48" s="70">
        <v>13.769817911770325</v>
      </c>
      <c r="P48" s="70">
        <v>13.356466610421013</v>
      </c>
      <c r="Q48" s="70">
        <v>13.208978166471084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13.813489938138911</v>
      </c>
      <c r="I49" s="70">
        <v>20.016755671963352</v>
      </c>
      <c r="J49" s="70">
        <v>24.966442715251464</v>
      </c>
      <c r="K49" s="70">
        <v>30.961072820288205</v>
      </c>
      <c r="L49" s="70">
        <v>34.21492269330988</v>
      </c>
      <c r="M49" s="70">
        <v>34.421097125989903</v>
      </c>
      <c r="N49" s="70">
        <v>33.37116473177278</v>
      </c>
      <c r="O49" s="70">
        <v>32.699932816929206</v>
      </c>
      <c r="P49" s="70">
        <v>33.674674475181249</v>
      </c>
      <c r="Q49" s="70">
        <v>32.180374288134402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7.7218503442919015E-2</v>
      </c>
      <c r="K50" s="70">
        <v>0.27251030741150795</v>
      </c>
      <c r="L50" s="70">
        <v>3.1250708449805287</v>
      </c>
      <c r="M50" s="70">
        <v>3.0760438081845849</v>
      </c>
      <c r="N50" s="70">
        <v>5.7579255045222357</v>
      </c>
      <c r="O50" s="70">
        <v>6.7575954124675537</v>
      </c>
      <c r="P50" s="70">
        <v>7.3703234512488871</v>
      </c>
      <c r="Q50" s="70">
        <v>4.6603507130890245</v>
      </c>
    </row>
    <row r="51" spans="1:17" ht="11.45" customHeight="1" x14ac:dyDescent="0.25">
      <c r="A51" s="62" t="s">
        <v>55</v>
      </c>
      <c r="B51" s="70">
        <v>0.50999264847610926</v>
      </c>
      <c r="C51" s="70">
        <v>0.50401456285401958</v>
      </c>
      <c r="D51" s="70">
        <v>0.48643184082864271</v>
      </c>
      <c r="E51" s="70">
        <v>0.45593406100382677</v>
      </c>
      <c r="F51" s="70">
        <v>0.43589365996204771</v>
      </c>
      <c r="G51" s="70">
        <v>0.40341967140186114</v>
      </c>
      <c r="H51" s="70">
        <v>0.36622136572637715</v>
      </c>
      <c r="I51" s="70">
        <v>0.31889505908201415</v>
      </c>
      <c r="J51" s="70">
        <v>0.32938170222513152</v>
      </c>
      <c r="K51" s="70">
        <v>0.35850507191237369</v>
      </c>
      <c r="L51" s="70">
        <v>0.4743007796008355</v>
      </c>
      <c r="M51" s="70">
        <v>0.65221363725852211</v>
      </c>
      <c r="N51" s="70">
        <v>1.1490047335395897</v>
      </c>
      <c r="O51" s="70">
        <v>1.3201480132463663</v>
      </c>
      <c r="P51" s="70">
        <v>1.5881016989617751</v>
      </c>
      <c r="Q51" s="70">
        <v>2.0702344314348839</v>
      </c>
    </row>
    <row r="52" spans="1:17" ht="11.45" customHeight="1" x14ac:dyDescent="0.25">
      <c r="A52" s="19" t="s">
        <v>76</v>
      </c>
      <c r="B52" s="21">
        <f>B53+B55</f>
        <v>15715.300234792472</v>
      </c>
      <c r="C52" s="21">
        <f t="shared" ref="C52:Q52" si="10">C53+C55</f>
        <v>14609.89860523712</v>
      </c>
      <c r="D52" s="21">
        <f t="shared" si="10"/>
        <v>14111.988055794889</v>
      </c>
      <c r="E52" s="21">
        <f t="shared" si="10"/>
        <v>13489.192280860017</v>
      </c>
      <c r="F52" s="21">
        <f t="shared" si="10"/>
        <v>12949.31207034563</v>
      </c>
      <c r="G52" s="21">
        <f t="shared" si="10"/>
        <v>12460.932007887141</v>
      </c>
      <c r="H52" s="21">
        <f t="shared" si="10"/>
        <v>13284.44694400182</v>
      </c>
      <c r="I52" s="21">
        <f t="shared" si="10"/>
        <v>12981.439938441352</v>
      </c>
      <c r="J52" s="21">
        <f t="shared" si="10"/>
        <v>12754.714717536312</v>
      </c>
      <c r="K52" s="21">
        <f t="shared" si="10"/>
        <v>12276.33165593637</v>
      </c>
      <c r="L52" s="21">
        <f t="shared" si="10"/>
        <v>13372.571304707879</v>
      </c>
      <c r="M52" s="21">
        <f t="shared" si="10"/>
        <v>13306.34152183984</v>
      </c>
      <c r="N52" s="21">
        <f t="shared" si="10"/>
        <v>14051.665029662348</v>
      </c>
      <c r="O52" s="21">
        <f t="shared" si="10"/>
        <v>14345.143344189502</v>
      </c>
      <c r="P52" s="21">
        <f t="shared" si="10"/>
        <v>13741.561106820849</v>
      </c>
      <c r="Q52" s="21">
        <f t="shared" si="10"/>
        <v>14403.174939498456</v>
      </c>
    </row>
    <row r="53" spans="1:17" ht="11.45" customHeight="1" x14ac:dyDescent="0.25">
      <c r="A53" s="17" t="s">
        <v>23</v>
      </c>
      <c r="B53" s="20">
        <v>11177.832929707962</v>
      </c>
      <c r="C53" s="20">
        <v>11005.02290659006</v>
      </c>
      <c r="D53" s="20">
        <v>10532.853351010755</v>
      </c>
      <c r="E53" s="20">
        <v>10302.889156353347</v>
      </c>
      <c r="F53" s="20">
        <v>10298.69243915118</v>
      </c>
      <c r="G53" s="20">
        <v>10192.986089330396</v>
      </c>
      <c r="H53" s="20">
        <v>10663.641610350638</v>
      </c>
      <c r="I53" s="20">
        <v>10927.672479225128</v>
      </c>
      <c r="J53" s="20">
        <v>11089.03229508298</v>
      </c>
      <c r="K53" s="20">
        <v>10447.520999367498</v>
      </c>
      <c r="L53" s="20">
        <v>10653.302002664546</v>
      </c>
      <c r="M53" s="20">
        <v>11043.277852396483</v>
      </c>
      <c r="N53" s="20">
        <v>10802.684246557386</v>
      </c>
      <c r="O53" s="20">
        <v>10841.029847608685</v>
      </c>
      <c r="P53" s="20">
        <v>10978.034930773738</v>
      </c>
      <c r="Q53" s="20">
        <v>11273.225091888746</v>
      </c>
    </row>
    <row r="54" spans="1:17" ht="11.45" customHeight="1" x14ac:dyDescent="0.25">
      <c r="A54" s="87" t="s">
        <v>75</v>
      </c>
      <c r="B54" s="20">
        <v>100.05584036940041</v>
      </c>
      <c r="C54" s="20">
        <v>138.46512996083953</v>
      </c>
      <c r="D54" s="20">
        <v>203.85468637036018</v>
      </c>
      <c r="E54" s="20">
        <v>281.40743490077125</v>
      </c>
      <c r="F54" s="20">
        <v>338.61688994681083</v>
      </c>
      <c r="G54" s="20">
        <v>632.94489433781109</v>
      </c>
      <c r="H54" s="20">
        <v>1103.5910897787016</v>
      </c>
      <c r="I54" s="20">
        <v>1299.7119754179232</v>
      </c>
      <c r="J54" s="20">
        <v>972.8559349019697</v>
      </c>
      <c r="K54" s="20">
        <v>744.57062140363644</v>
      </c>
      <c r="L54" s="20">
        <v>751.44491946783307</v>
      </c>
      <c r="M54" s="20">
        <v>718.0309671714615</v>
      </c>
      <c r="N54" s="20">
        <v>723.4959791198271</v>
      </c>
      <c r="O54" s="20">
        <v>625.4537379999615</v>
      </c>
      <c r="P54" s="20">
        <v>635.25268864364023</v>
      </c>
      <c r="Q54" s="20">
        <v>587.09149078864493</v>
      </c>
    </row>
    <row r="55" spans="1:17" ht="11.45" customHeight="1" x14ac:dyDescent="0.25">
      <c r="A55" s="17" t="s">
        <v>22</v>
      </c>
      <c r="B55" s="20">
        <v>4537.4673050845104</v>
      </c>
      <c r="C55" s="20">
        <v>3604.8756986470598</v>
      </c>
      <c r="D55" s="20">
        <v>3579.1347047841327</v>
      </c>
      <c r="E55" s="20">
        <v>3186.3031245066713</v>
      </c>
      <c r="F55" s="20">
        <v>2650.6196311944486</v>
      </c>
      <c r="G55" s="20">
        <v>2267.9459185567453</v>
      </c>
      <c r="H55" s="20">
        <v>2620.8053336511821</v>
      </c>
      <c r="I55" s="20">
        <v>2053.7674592162248</v>
      </c>
      <c r="J55" s="20">
        <v>1665.6824224533316</v>
      </c>
      <c r="K55" s="20">
        <v>1828.8106565688713</v>
      </c>
      <c r="L55" s="20">
        <v>2719.2693020433317</v>
      </c>
      <c r="M55" s="20">
        <v>2263.0636694433588</v>
      </c>
      <c r="N55" s="20">
        <v>3248.9807831049629</v>
      </c>
      <c r="O55" s="20">
        <v>3504.1134965808174</v>
      </c>
      <c r="P55" s="20">
        <v>2763.5261760471117</v>
      </c>
      <c r="Q55" s="20">
        <v>3129.9498476097101</v>
      </c>
    </row>
    <row r="56" spans="1:17" ht="11.45" customHeight="1" x14ac:dyDescent="0.25">
      <c r="A56" s="86" t="s">
        <v>75</v>
      </c>
      <c r="B56" s="69">
        <v>40.616111120455855</v>
      </c>
      <c r="C56" s="69">
        <v>45.356523684011137</v>
      </c>
      <c r="D56" s="69">
        <v>69.271199209378992</v>
      </c>
      <c r="E56" s="69">
        <v>87.028927078266193</v>
      </c>
      <c r="F56" s="69">
        <v>87.151313746874322</v>
      </c>
      <c r="G56" s="69">
        <v>140.83064346446787</v>
      </c>
      <c r="H56" s="69">
        <v>271.22980309602121</v>
      </c>
      <c r="I56" s="69">
        <v>244.27032989336513</v>
      </c>
      <c r="J56" s="69">
        <v>146.13259184610277</v>
      </c>
      <c r="K56" s="69">
        <v>130.33509930954088</v>
      </c>
      <c r="L56" s="69">
        <v>191.80730079502328</v>
      </c>
      <c r="M56" s="69">
        <v>147.14379345154157</v>
      </c>
      <c r="N56" s="69">
        <v>217.59633801785213</v>
      </c>
      <c r="O56" s="69">
        <v>202.16353202791191</v>
      </c>
      <c r="P56" s="69">
        <v>159.91363158718551</v>
      </c>
      <c r="Q56" s="69">
        <v>163.00277047151613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9.5402848898445018</v>
      </c>
      <c r="C60" s="71">
        <f>IF(C17=0,"",C17/TrRoad_act!C30*100)</f>
        <v>9.2092293707033335</v>
      </c>
      <c r="D60" s="71">
        <f>IF(D17=0,"",D17/TrRoad_act!D30*100)</f>
        <v>9.0903125808431344</v>
      </c>
      <c r="E60" s="71">
        <f>IF(E17=0,"",E17/TrRoad_act!E30*100)</f>
        <v>9.0268735028453282</v>
      </c>
      <c r="F60" s="71">
        <f>IF(F17=0,"",F17/TrRoad_act!F30*100)</f>
        <v>8.8006854603783164</v>
      </c>
      <c r="G60" s="71">
        <f>IF(G17=0,"",G17/TrRoad_act!G30*100)</f>
        <v>8.7426032947920138</v>
      </c>
      <c r="H60" s="71">
        <f>IF(H17=0,"",H17/TrRoad_act!H30*100)</f>
        <v>8.8241277038417838</v>
      </c>
      <c r="I60" s="71">
        <f>IF(I17=0,"",I17/TrRoad_act!I30*100)</f>
        <v>8.7635401556266874</v>
      </c>
      <c r="J60" s="71">
        <f>IF(J17=0,"",J17/TrRoad_act!J30*100)</f>
        <v>8.7084999204070073</v>
      </c>
      <c r="K60" s="71">
        <f>IF(K17=0,"",K17/TrRoad_act!K30*100)</f>
        <v>8.6051793269018138</v>
      </c>
      <c r="L60" s="71">
        <f>IF(L17=0,"",L17/TrRoad_act!L30*100)</f>
        <v>8.7764550163531645</v>
      </c>
      <c r="M60" s="71">
        <f>IF(M17=0,"",M17/TrRoad_act!M30*100)</f>
        <v>8.6611106796577619</v>
      </c>
      <c r="N60" s="71">
        <f>IF(N17=0,"",N17/TrRoad_act!N30*100)</f>
        <v>8.7888309813435281</v>
      </c>
      <c r="O60" s="71">
        <f>IF(O17=0,"",O17/TrRoad_act!O30*100)</f>
        <v>8.7162648408300445</v>
      </c>
      <c r="P60" s="71">
        <f>IF(P17=0,"",P17/TrRoad_act!P30*100)</f>
        <v>8.4329719437443789</v>
      </c>
      <c r="Q60" s="71">
        <f>IF(Q17=0,"",Q17/TrRoad_act!Q30*100)</f>
        <v>8.5224680552824257</v>
      </c>
    </row>
    <row r="61" spans="1:17" ht="11.45" customHeight="1" x14ac:dyDescent="0.25">
      <c r="A61" s="25" t="s">
        <v>39</v>
      </c>
      <c r="B61" s="24">
        <f>IF(B18=0,"",B18/TrRoad_act!B31*100)</f>
        <v>7.2200170960117047</v>
      </c>
      <c r="C61" s="24">
        <f>IF(C18=0,"",C18/TrRoad_act!C31*100)</f>
        <v>7.1049533368257896</v>
      </c>
      <c r="D61" s="24">
        <f>IF(D18=0,"",D18/TrRoad_act!D31*100)</f>
        <v>7.0608885013966285</v>
      </c>
      <c r="E61" s="24">
        <f>IF(E18=0,"",E18/TrRoad_act!E31*100)</f>
        <v>7.0220660553605789</v>
      </c>
      <c r="F61" s="24">
        <f>IF(F18=0,"",F18/TrRoad_act!F31*100)</f>
        <v>6.9559129114419633</v>
      </c>
      <c r="G61" s="24">
        <f>IF(G18=0,"",G18/TrRoad_act!G31*100)</f>
        <v>6.9267015434257093</v>
      </c>
      <c r="H61" s="24">
        <f>IF(H18=0,"",H18/TrRoad_act!H31*100)</f>
        <v>6.8995618184585679</v>
      </c>
      <c r="I61" s="24">
        <f>IF(I18=0,"",I18/TrRoad_act!I31*100)</f>
        <v>6.8714185866700586</v>
      </c>
      <c r="J61" s="24">
        <f>IF(J18=0,"",J18/TrRoad_act!J31*100)</f>
        <v>6.8584326027746352</v>
      </c>
      <c r="K61" s="24">
        <f>IF(K18=0,"",K18/TrRoad_act!K31*100)</f>
        <v>6.8009934212875915</v>
      </c>
      <c r="L61" s="24">
        <f>IF(L18=0,"",L18/TrRoad_act!L31*100)</f>
        <v>6.7758259608679055</v>
      </c>
      <c r="M61" s="24">
        <f>IF(M18=0,"",M18/TrRoad_act!M31*100)</f>
        <v>6.7319684927757768</v>
      </c>
      <c r="N61" s="24">
        <f>IF(N18=0,"",N18/TrRoad_act!N31*100)</f>
        <v>6.6778239079855721</v>
      </c>
      <c r="O61" s="24">
        <f>IF(O18=0,"",O18/TrRoad_act!O31*100)</f>
        <v>6.6163230051732329</v>
      </c>
      <c r="P61" s="24">
        <f>IF(P18=0,"",P18/TrRoad_act!P31*100)</f>
        <v>6.5454096637054038</v>
      </c>
      <c r="Q61" s="24">
        <f>IF(Q18=0,"",Q18/TrRoad_act!Q31*100)</f>
        <v>6.5013517362255175</v>
      </c>
    </row>
    <row r="62" spans="1:17" ht="11.45" customHeight="1" x14ac:dyDescent="0.25">
      <c r="A62" s="23" t="s">
        <v>30</v>
      </c>
      <c r="B62" s="22">
        <f>IF(B19=0,"",B19/TrRoad_act!B32*100)</f>
        <v>4.7115323874378854</v>
      </c>
      <c r="C62" s="22">
        <f>IF(C19=0,"",C19/TrRoad_act!C32*100)</f>
        <v>4.6711899028584112</v>
      </c>
      <c r="D62" s="22">
        <f>IF(D19=0,"",D19/TrRoad_act!D32*100)</f>
        <v>4.647811271234108</v>
      </c>
      <c r="E62" s="22">
        <f>IF(E19=0,"",E19/TrRoad_act!E32*100)</f>
        <v>4.6050190552292998</v>
      </c>
      <c r="F62" s="22">
        <f>IF(F19=0,"",F19/TrRoad_act!F32*100)</f>
        <v>4.5596497131525195</v>
      </c>
      <c r="G62" s="22">
        <f>IF(G19=0,"",G19/TrRoad_act!G32*100)</f>
        <v>4.5074813225581298</v>
      </c>
      <c r="H62" s="22">
        <f>IF(H19=0,"",H19/TrRoad_act!H32*100)</f>
        <v>4.4587960045178985</v>
      </c>
      <c r="I62" s="22">
        <f>IF(I19=0,"",I19/TrRoad_act!I32*100)</f>
        <v>4.3467585896844216</v>
      </c>
      <c r="J62" s="22">
        <f>IF(J19=0,"",J19/TrRoad_act!J32*100)</f>
        <v>4.335121274257264</v>
      </c>
      <c r="K62" s="22">
        <f>IF(K19=0,"",K19/TrRoad_act!K32*100)</f>
        <v>4.3036785539162885</v>
      </c>
      <c r="L62" s="22">
        <f>IF(L19=0,"",L19/TrRoad_act!L32*100)</f>
        <v>4.2926736952912314</v>
      </c>
      <c r="M62" s="22">
        <f>IF(M19=0,"",M19/TrRoad_act!M32*100)</f>
        <v>4.2725206871120598</v>
      </c>
      <c r="N62" s="22">
        <f>IF(N19=0,"",N19/TrRoad_act!N32*100)</f>
        <v>4.2600107260821103</v>
      </c>
      <c r="O62" s="22">
        <f>IF(O19=0,"",O19/TrRoad_act!O32*100)</f>
        <v>4.2078875529931397</v>
      </c>
      <c r="P62" s="22">
        <f>IF(P19=0,"",P19/TrRoad_act!P32*100)</f>
        <v>4.1862410431065786</v>
      </c>
      <c r="Q62" s="22">
        <f>IF(Q19=0,"",Q19/TrRoad_act!Q32*100)</f>
        <v>4.1222951681226032</v>
      </c>
    </row>
    <row r="63" spans="1:17" ht="11.45" customHeight="1" x14ac:dyDescent="0.25">
      <c r="A63" s="19" t="s">
        <v>29</v>
      </c>
      <c r="B63" s="21">
        <f>IF(B21=0,"",B21/TrRoad_act!B33*100)</f>
        <v>6.9107477433939222</v>
      </c>
      <c r="C63" s="21">
        <f>IF(C21=0,"",C21/TrRoad_act!C33*100)</f>
        <v>6.8055417327962466</v>
      </c>
      <c r="D63" s="21">
        <f>IF(D21=0,"",D21/TrRoad_act!D33*100)</f>
        <v>6.7717137985519784</v>
      </c>
      <c r="E63" s="21">
        <f>IF(E21=0,"",E21/TrRoad_act!E33*100)</f>
        <v>6.7222555264906267</v>
      </c>
      <c r="F63" s="21">
        <f>IF(F21=0,"",F21/TrRoad_act!F33*100)</f>
        <v>6.6637888563520518</v>
      </c>
      <c r="G63" s="21">
        <f>IF(G21=0,"",G21/TrRoad_act!G33*100)</f>
        <v>6.6354512604435492</v>
      </c>
      <c r="H63" s="21">
        <f>IF(H21=0,"",H21/TrRoad_act!H33*100)</f>
        <v>6.6068477882596159</v>
      </c>
      <c r="I63" s="21">
        <f>IF(I21=0,"",I21/TrRoad_act!I33*100)</f>
        <v>6.5930710802580004</v>
      </c>
      <c r="J63" s="21">
        <f>IF(J21=0,"",J21/TrRoad_act!J33*100)</f>
        <v>6.5941187534348691</v>
      </c>
      <c r="K63" s="21">
        <f>IF(K21=0,"",K21/TrRoad_act!K33*100)</f>
        <v>6.5495638552451112</v>
      </c>
      <c r="L63" s="21">
        <f>IF(L21=0,"",L21/TrRoad_act!L33*100)</f>
        <v>6.5263427961478744</v>
      </c>
      <c r="M63" s="21">
        <f>IF(M21=0,"",M21/TrRoad_act!M33*100)</f>
        <v>6.4944076399433337</v>
      </c>
      <c r="N63" s="21">
        <f>IF(N21=0,"",N21/TrRoad_act!N33*100)</f>
        <v>6.4459365367755277</v>
      </c>
      <c r="O63" s="21">
        <f>IF(O21=0,"",O21/TrRoad_act!O33*100)</f>
        <v>6.390905501657028</v>
      </c>
      <c r="P63" s="21">
        <f>IF(P21=0,"",P21/TrRoad_act!P33*100)</f>
        <v>6.3256375948415684</v>
      </c>
      <c r="Q63" s="21">
        <f>IF(Q21=0,"",Q21/TrRoad_act!Q33*100)</f>
        <v>6.2651463475081899</v>
      </c>
    </row>
    <row r="64" spans="1:17" ht="11.45" customHeight="1" x14ac:dyDescent="0.25">
      <c r="A64" s="62" t="s">
        <v>59</v>
      </c>
      <c r="B64" s="70">
        <f>IF(B22=0,"",B22/TrRoad_act!B34*100)</f>
        <v>7.1641315785107507</v>
      </c>
      <c r="C64" s="70">
        <f>IF(C22=0,"",C22/TrRoad_act!C34*100)</f>
        <v>7.1375127326788839</v>
      </c>
      <c r="D64" s="70">
        <f>IF(D22=0,"",D22/TrRoad_act!D34*100)</f>
        <v>7.1442561780473772</v>
      </c>
      <c r="E64" s="70">
        <f>IF(E22=0,"",E22/TrRoad_act!E34*100)</f>
        <v>7.1455665517398321</v>
      </c>
      <c r="F64" s="70">
        <f>IF(F22=0,"",F22/TrRoad_act!F34*100)</f>
        <v>7.1495896531082446</v>
      </c>
      <c r="G64" s="70">
        <f>IF(G22=0,"",G22/TrRoad_act!G34*100)</f>
        <v>7.1436973632131142</v>
      </c>
      <c r="H64" s="70">
        <f>IF(H22=0,"",H22/TrRoad_act!H34*100)</f>
        <v>7.1341809970407661</v>
      </c>
      <c r="I64" s="70">
        <f>IF(I22=0,"",I22/TrRoad_act!I34*100)</f>
        <v>7.1262724221168856</v>
      </c>
      <c r="J64" s="70">
        <f>IF(J22=0,"",J22/TrRoad_act!J34*100)</f>
        <v>7.0975953120200188</v>
      </c>
      <c r="K64" s="70">
        <f>IF(K22=0,"",K22/TrRoad_act!K34*100)</f>
        <v>7.0279948955869882</v>
      </c>
      <c r="L64" s="70">
        <f>IF(L22=0,"",L22/TrRoad_act!L34*100)</f>
        <v>6.9896750375327139</v>
      </c>
      <c r="M64" s="70">
        <f>IF(M22=0,"",M22/TrRoad_act!M34*100)</f>
        <v>6.9436312625426382</v>
      </c>
      <c r="N64" s="70">
        <f>IF(N22=0,"",N22/TrRoad_act!N34*100)</f>
        <v>6.8788139831502741</v>
      </c>
      <c r="O64" s="70">
        <f>IF(O22=0,"",O22/TrRoad_act!O34*100)</f>
        <v>6.8185139217649997</v>
      </c>
      <c r="P64" s="70">
        <f>IF(P22=0,"",P22/TrRoad_act!P34*100)</f>
        <v>6.7538236324928542</v>
      </c>
      <c r="Q64" s="70">
        <f>IF(Q22=0,"",Q22/TrRoad_act!Q34*100)</f>
        <v>6.6885002125769759</v>
      </c>
    </row>
    <row r="65" spans="1:17" ht="11.45" customHeight="1" x14ac:dyDescent="0.25">
      <c r="A65" s="62" t="s">
        <v>58</v>
      </c>
      <c r="B65" s="70">
        <f>IF(B24=0,"",B24/TrRoad_act!B35*100)</f>
        <v>5.963044603114116</v>
      </c>
      <c r="C65" s="70">
        <f>IF(C24=0,"",C24/TrRoad_act!C35*100)</f>
        <v>5.7613794375471397</v>
      </c>
      <c r="D65" s="70">
        <f>IF(D24=0,"",D24/TrRoad_act!D35*100)</f>
        <v>5.7332240804956927</v>
      </c>
      <c r="E65" s="70">
        <f>IF(E24=0,"",E24/TrRoad_act!E35*100)</f>
        <v>5.7232898284171609</v>
      </c>
      <c r="F65" s="70">
        <f>IF(F24=0,"",F24/TrRoad_act!F35*100)</f>
        <v>5.7107926141859933</v>
      </c>
      <c r="G65" s="70">
        <f>IF(G24=0,"",G24/TrRoad_act!G35*100)</f>
        <v>5.7327829638280727</v>
      </c>
      <c r="H65" s="70">
        <f>IF(H24=0,"",H24/TrRoad_act!H35*100)</f>
        <v>5.7688268114845229</v>
      </c>
      <c r="I65" s="70">
        <f>IF(I24=0,"",I24/TrRoad_act!I35*100)</f>
        <v>5.8067676503899959</v>
      </c>
      <c r="J65" s="70">
        <f>IF(J24=0,"",J24/TrRoad_act!J35*100)</f>
        <v>5.8446910531664455</v>
      </c>
      <c r="K65" s="70">
        <f>IF(K24=0,"",K24/TrRoad_act!K35*100)</f>
        <v>5.8661768294951813</v>
      </c>
      <c r="L65" s="70">
        <f>IF(L24=0,"",L24/TrRoad_act!L35*100)</f>
        <v>5.8995457385066379</v>
      </c>
      <c r="M65" s="70">
        <f>IF(M24=0,"",M24/TrRoad_act!M35*100)</f>
        <v>5.9107522327659803</v>
      </c>
      <c r="N65" s="70">
        <f>IF(N24=0,"",N24/TrRoad_act!N35*100)</f>
        <v>5.8937221641537088</v>
      </c>
      <c r="O65" s="70">
        <f>IF(O24=0,"",O24/TrRoad_act!O35*100)</f>
        <v>5.8762301565240778</v>
      </c>
      <c r="P65" s="70">
        <f>IF(P24=0,"",P24/TrRoad_act!P35*100)</f>
        <v>5.8486370235464253</v>
      </c>
      <c r="Q65" s="70">
        <f>IF(Q24=0,"",Q24/TrRoad_act!Q35*100)</f>
        <v>5.8122433797969002</v>
      </c>
    </row>
    <row r="66" spans="1:17" ht="11.45" customHeight="1" x14ac:dyDescent="0.25">
      <c r="A66" s="62" t="s">
        <v>57</v>
      </c>
      <c r="B66" s="70">
        <f>IF(B26=0,"",B26/TrRoad_act!B36*100)</f>
        <v>7.2797318322638676</v>
      </c>
      <c r="C66" s="70">
        <f>IF(C26=0,"",C26/TrRoad_act!C36*100)</f>
        <v>7.2621050387942958</v>
      </c>
      <c r="D66" s="70">
        <f>IF(D26=0,"",D26/TrRoad_act!D36*100)</f>
        <v>7.0977492890155665</v>
      </c>
      <c r="E66" s="70">
        <f>IF(E26=0,"",E26/TrRoad_act!E36*100)</f>
        <v>7.146318357720352</v>
      </c>
      <c r="F66" s="70">
        <f>IF(F26=0,"",F26/TrRoad_act!F36*100)</f>
        <v>7.2628031676811853</v>
      </c>
      <c r="G66" s="70">
        <f>IF(G26=0,"",G26/TrRoad_act!G36*100)</f>
        <v>7.5484255930996298</v>
      </c>
      <c r="H66" s="70">
        <f>IF(H26=0,"",H26/TrRoad_act!H36*100)</f>
        <v>7.2030719174891509</v>
      </c>
      <c r="I66" s="70">
        <f>IF(I26=0,"",I26/TrRoad_act!I36*100)</f>
        <v>7.0706118193961194</v>
      </c>
      <c r="J66" s="70">
        <f>IF(J26=0,"",J26/TrRoad_act!J36*100)</f>
        <v>7.5847760251814664</v>
      </c>
      <c r="K66" s="70">
        <f>IF(K26=0,"",K26/TrRoad_act!K36*100)</f>
        <v>7.6231728286419971</v>
      </c>
      <c r="L66" s="70">
        <f>IF(L26=0,"",L26/TrRoad_act!L36*100)</f>
        <v>7.3559138437948768</v>
      </c>
      <c r="M66" s="70">
        <f>IF(M26=0,"",M26/TrRoad_act!M36*100)</f>
        <v>7.2809121115355371</v>
      </c>
      <c r="N66" s="70">
        <f>IF(N26=0,"",N26/TrRoad_act!N36*100)</f>
        <v>7.9625693267615176</v>
      </c>
      <c r="O66" s="70">
        <f>IF(O26=0,"",O26/TrRoad_act!O36*100)</f>
        <v>7.8893931701486162</v>
      </c>
      <c r="P66" s="70">
        <f>IF(P26=0,"",P26/TrRoad_act!P36*100)</f>
        <v>8.107173021965119</v>
      </c>
      <c r="Q66" s="70">
        <f>IF(Q26=0,"",Q26/TrRoad_act!Q36*100)</f>
        <v>8.0454068813505781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>
        <f>IF(G27=0,"",G27/TrRoad_act!G37*100)</f>
        <v>8.0332732822696862</v>
      </c>
      <c r="H67" s="70">
        <f>IF(H27=0,"",H27/TrRoad_act!H37*100)</f>
        <v>8.0457818379493986</v>
      </c>
      <c r="I67" s="70">
        <f>IF(I27=0,"",I27/TrRoad_act!I37*100)</f>
        <v>8.0650957202617164</v>
      </c>
      <c r="J67" s="70">
        <f>IF(J27=0,"",J27/TrRoad_act!J37*100)</f>
        <v>8.0838659098100454</v>
      </c>
      <c r="K67" s="70">
        <f>IF(K27=0,"",K27/TrRoad_act!K37*100)</f>
        <v>7.7570849563118607</v>
      </c>
      <c r="L67" s="70">
        <f>IF(L27=0,"",L27/TrRoad_act!L37*100)</f>
        <v>7.7756152926304205</v>
      </c>
      <c r="M67" s="70">
        <f>IF(M27=0,"",M27/TrRoad_act!M37*100)</f>
        <v>7.6982844931087691</v>
      </c>
      <c r="N67" s="70">
        <f>IF(N27=0,"",N27/TrRoad_act!N37*100)</f>
        <v>7.6905537176638132</v>
      </c>
      <c r="O67" s="70">
        <f>IF(O27=0,"",O27/TrRoad_act!O37*100)</f>
        <v>7.5830380252784853</v>
      </c>
      <c r="P67" s="70">
        <f>IF(P27=0,"",P27/TrRoad_act!P37*100)</f>
        <v>7.6000869754336593</v>
      </c>
      <c r="Q67" s="70">
        <f>IF(Q27=0,"",Q27/TrRoad_act!Q37*100)</f>
        <v>7.6148581964140263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>
        <f>IF(O29=0,"",O29/TrRoad_act!O38*100)</f>
        <v>3.6174552733087699</v>
      </c>
      <c r="P68" s="70">
        <f>IF(P29=0,"",P29/TrRoad_act!P38*100)</f>
        <v>3.2983258501388066</v>
      </c>
      <c r="Q68" s="70">
        <f>IF(Q29=0,"",Q29/TrRoad_act!Q38*100)</f>
        <v>3.4295860113086221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>
        <f>IF(H32=0,"",H32/TrRoad_act!H39*100)</f>
        <v>2.9596066212613139</v>
      </c>
      <c r="I69" s="70">
        <f>IF(I32=0,"",I32/TrRoad_act!I39*100)</f>
        <v>2.9650792666413084</v>
      </c>
      <c r="J69" s="70">
        <f>IF(J32=0,"",J32/TrRoad_act!J39*100)</f>
        <v>2.9651415096637037</v>
      </c>
      <c r="K69" s="70">
        <f>IF(K32=0,"",K32/TrRoad_act!K39*100)</f>
        <v>2.9723334581544254</v>
      </c>
      <c r="L69" s="70">
        <f>IF(L32=0,"",L32/TrRoad_act!L39*100)</f>
        <v>2.9802174523296645</v>
      </c>
      <c r="M69" s="70">
        <f>IF(M32=0,"",M32/TrRoad_act!M39*100)</f>
        <v>2.9914276105991227</v>
      </c>
      <c r="N69" s="70">
        <f>IF(N32=0,"",N32/TrRoad_act!N39*100)</f>
        <v>3.0036935523760087</v>
      </c>
      <c r="O69" s="70">
        <f>IF(O32=0,"",O32/TrRoad_act!O39*100)</f>
        <v>3.018979181665205</v>
      </c>
      <c r="P69" s="70">
        <f>IF(P32=0,"",P32/TrRoad_act!P39*100)</f>
        <v>3.0357253423672974</v>
      </c>
      <c r="Q69" s="70">
        <f>IF(Q32=0,"",Q32/TrRoad_act!Q39*100)</f>
        <v>3.0544443748596124</v>
      </c>
    </row>
    <row r="70" spans="1:17" ht="11.45" customHeight="1" x14ac:dyDescent="0.25">
      <c r="A70" s="19" t="s">
        <v>28</v>
      </c>
      <c r="B70" s="21">
        <f>IF(B33=0,"",B33/TrRoad_act!B40*100)</f>
        <v>58.28396716576475</v>
      </c>
      <c r="C70" s="21">
        <f>IF(C33=0,"",C33/TrRoad_act!C40*100)</f>
        <v>57.414316229064575</v>
      </c>
      <c r="D70" s="21">
        <f>IF(D33=0,"",D33/TrRoad_act!D40*100)</f>
        <v>57.031183123475749</v>
      </c>
      <c r="E70" s="21">
        <f>IF(E33=0,"",E33/TrRoad_act!E40*100)</f>
        <v>56.706247009341539</v>
      </c>
      <c r="F70" s="21">
        <f>IF(F33=0,"",F33/TrRoad_act!F40*100)</f>
        <v>56.736504366210269</v>
      </c>
      <c r="G70" s="21">
        <f>IF(G33=0,"",G33/TrRoad_act!G40*100)</f>
        <v>56.002863359042088</v>
      </c>
      <c r="H70" s="21">
        <f>IF(H33=0,"",H33/TrRoad_act!H40*100)</f>
        <v>55.604721559040051</v>
      </c>
      <c r="I70" s="21">
        <f>IF(I33=0,"",I33/TrRoad_act!I40*100)</f>
        <v>54.792423731197637</v>
      </c>
      <c r="J70" s="21">
        <f>IF(J33=0,"",J33/TrRoad_act!J40*100)</f>
        <v>54.402368253022971</v>
      </c>
      <c r="K70" s="21">
        <f>IF(K33=0,"",K33/TrRoad_act!K40*100)</f>
        <v>53.999164271335999</v>
      </c>
      <c r="L70" s="21">
        <f>IF(L33=0,"",L33/TrRoad_act!L40*100)</f>
        <v>53.594973710297232</v>
      </c>
      <c r="M70" s="21">
        <f>IF(M33=0,"",M33/TrRoad_act!M40*100)</f>
        <v>53.190354047147657</v>
      </c>
      <c r="N70" s="21">
        <f>IF(N33=0,"",N33/TrRoad_act!N40*100)</f>
        <v>52.767648377362278</v>
      </c>
      <c r="O70" s="21">
        <f>IF(O33=0,"",O33/TrRoad_act!O40*100)</f>
        <v>52.354021227894485</v>
      </c>
      <c r="P70" s="21">
        <f>IF(P33=0,"",P33/TrRoad_act!P40*100)</f>
        <v>52.526296400914305</v>
      </c>
      <c r="Q70" s="21">
        <f>IF(Q33=0,"",Q33/TrRoad_act!Q40*100)</f>
        <v>52.333732046057001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58.410195437155743</v>
      </c>
      <c r="C72" s="20">
        <f>IF(C36=0,"",C36/TrRoad_act!C42*100)</f>
        <v>57.588521390613366</v>
      </c>
      <c r="D72" s="20">
        <f>IF(D36=0,"",D36/TrRoad_act!D42*100)</f>
        <v>57.267436934036454</v>
      </c>
      <c r="E72" s="20">
        <f>IF(E36=0,"",E36/TrRoad_act!E42*100)</f>
        <v>56.954245113487332</v>
      </c>
      <c r="F72" s="20">
        <f>IF(F36=0,"",F36/TrRoad_act!F42*100)</f>
        <v>56.615508007352979</v>
      </c>
      <c r="G72" s="20">
        <f>IF(G36=0,"",G36/TrRoad_act!G42*100)</f>
        <v>56.233484897836583</v>
      </c>
      <c r="H72" s="20">
        <f>IF(H36=0,"",H36/TrRoad_act!H42*100)</f>
        <v>55.856443997264748</v>
      </c>
      <c r="I72" s="20">
        <f>IF(I36=0,"",I36/TrRoad_act!I42*100)</f>
        <v>55.062986550980241</v>
      </c>
      <c r="J72" s="20">
        <f>IF(J36=0,"",J36/TrRoad_act!J42*100)</f>
        <v>54.620848670784547</v>
      </c>
      <c r="K72" s="20">
        <f>IF(K36=0,"",K36/TrRoad_act!K42*100)</f>
        <v>54.250742627099491</v>
      </c>
      <c r="L72" s="20">
        <f>IF(L36=0,"",L36/TrRoad_act!L42*100)</f>
        <v>53.849668510212737</v>
      </c>
      <c r="M72" s="20">
        <f>IF(M36=0,"",M36/TrRoad_act!M42*100)</f>
        <v>53.426406115622548</v>
      </c>
      <c r="N72" s="20">
        <f>IF(N36=0,"",N36/TrRoad_act!N42*100)</f>
        <v>53.02419440780313</v>
      </c>
      <c r="O72" s="20">
        <f>IF(O36=0,"",O36/TrRoad_act!O42*100)</f>
        <v>52.629056510293239</v>
      </c>
      <c r="P72" s="20">
        <f>IF(P36=0,"",P36/TrRoad_act!P42*100)</f>
        <v>52.625709822333732</v>
      </c>
      <c r="Q72" s="20">
        <f>IF(Q36=0,"",Q36/TrRoad_act!Q42*100)</f>
        <v>52.524217398871222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>
        <f>IF(F38=0,"",F38/TrRoad_act!F43*100)</f>
        <v>43.096107288058583</v>
      </c>
      <c r="G73" s="20">
        <f>IF(G38=0,"",G38/TrRoad_act!G43*100)</f>
        <v>43.203847556278738</v>
      </c>
      <c r="H73" s="20">
        <f>IF(H38=0,"",H38/TrRoad_act!H43*100)</f>
        <v>43.311857175169422</v>
      </c>
      <c r="I73" s="20">
        <f>IF(I38=0,"",I38/TrRoad_act!I43*100)</f>
        <v>43.366131896432549</v>
      </c>
      <c r="J73" s="20">
        <f>IF(J38=0,"",J38/TrRoad_act!J43*100)</f>
        <v>43.363241362022151</v>
      </c>
      <c r="K73" s="20">
        <f>IF(K38=0,"",K38/TrRoad_act!K43*100)</f>
        <v>43.373681940896262</v>
      </c>
      <c r="L73" s="20">
        <f>IF(L38=0,"",L38/TrRoad_act!L43*100)</f>
        <v>43.420341269762403</v>
      </c>
      <c r="M73" s="20">
        <f>IF(M38=0,"",M38/TrRoad_act!M43*100)</f>
        <v>43.515263913189436</v>
      </c>
      <c r="N73" s="20">
        <f>IF(N38=0,"",N38/TrRoad_act!N43*100)</f>
        <v>43.624052072972404</v>
      </c>
      <c r="O73" s="20">
        <f>IF(O38=0,"",O38/TrRoad_act!O43*100)</f>
        <v>43.718224772750034</v>
      </c>
      <c r="P73" s="20">
        <f>IF(P38=0,"",P38/TrRoad_act!P43*100)</f>
        <v>43.811238899430116</v>
      </c>
      <c r="Q73" s="20">
        <f>IF(Q38=0,"",Q38/TrRoad_act!Q43*100)</f>
        <v>43.902890368425432</v>
      </c>
    </row>
    <row r="74" spans="1:17" ht="11.45" customHeight="1" x14ac:dyDescent="0.25">
      <c r="A74" s="62" t="s">
        <v>56</v>
      </c>
      <c r="B74" s="20">
        <f>IF(B39=0,"",B39/TrRoad_act!B44*100)</f>
        <v>48.664830004269739</v>
      </c>
      <c r="C74" s="20">
        <f>IF(C39=0,"",C39/TrRoad_act!C44*100)</f>
        <v>47.465678970502637</v>
      </c>
      <c r="D74" s="20">
        <f>IF(D39=0,"",D39/TrRoad_act!D44*100)</f>
        <v>46.822051790973482</v>
      </c>
      <c r="E74" s="20">
        <f>IF(E39=0,"",E39/TrRoad_act!E44*100)</f>
        <v>47.781277054712689</v>
      </c>
      <c r="F74" s="20">
        <f>IF(F39=0,"",F39/TrRoad_act!F44*100)</f>
        <v>63.032660299882401</v>
      </c>
      <c r="G74" s="20">
        <f>IF(G39=0,"",G39/TrRoad_act!G44*100)</f>
        <v>46.064230028155926</v>
      </c>
      <c r="H74" s="20">
        <f>IF(H39=0,"",H39/TrRoad_act!H44*100)</f>
        <v>47.138191490384109</v>
      </c>
      <c r="I74" s="20">
        <f>IF(I39=0,"",I39/TrRoad_act!I44*100)</f>
        <v>45.640225877546932</v>
      </c>
      <c r="J74" s="20">
        <f>IF(J39=0,"",J39/TrRoad_act!J44*100)</f>
        <v>44.30455538320706</v>
      </c>
      <c r="K74" s="20">
        <f>IF(K39=0,"",K39/TrRoad_act!K44*100)</f>
        <v>44.28959576343626</v>
      </c>
      <c r="L74" s="20">
        <f>IF(L39=0,"",L39/TrRoad_act!L44*100)</f>
        <v>44.368181829082772</v>
      </c>
      <c r="M74" s="20">
        <f>IF(M39=0,"",M39/TrRoad_act!M44*100)</f>
        <v>44.124182316407392</v>
      </c>
      <c r="N74" s="20">
        <f>IF(N39=0,"",N39/TrRoad_act!N44*100)</f>
        <v>43.797023753376571</v>
      </c>
      <c r="O74" s="20">
        <f>IF(O39=0,"",O39/TrRoad_act!O44*100)</f>
        <v>43.693272224047519</v>
      </c>
      <c r="P74" s="20">
        <f>IF(P39=0,"",P39/TrRoad_act!P44*100)</f>
        <v>49.754625421128715</v>
      </c>
      <c r="Q74" s="20">
        <f>IF(Q39=0,"",Q39/TrRoad_act!Q44*100)</f>
        <v>43.81982449519225</v>
      </c>
    </row>
    <row r="75" spans="1:17" ht="11.45" customHeight="1" x14ac:dyDescent="0.25">
      <c r="A75" s="62" t="s">
        <v>55</v>
      </c>
      <c r="B75" s="20">
        <f>IF(B41=0,"",B41/TrRoad_act!B45*100)</f>
        <v>35.063777520459595</v>
      </c>
      <c r="C75" s="20">
        <f>IF(C41=0,"",C41/TrRoad_act!C45*100)</f>
        <v>34.871842847505143</v>
      </c>
      <c r="D75" s="20">
        <f>IF(D41=0,"",D41/TrRoad_act!D45*100)</f>
        <v>34.673663576510897</v>
      </c>
      <c r="E75" s="20">
        <f>IF(E41=0,"",E41/TrRoad_act!E45*100)</f>
        <v>34.498640013745593</v>
      </c>
      <c r="F75" s="20">
        <f>IF(F41=0,"",F41/TrRoad_act!F45*100)</f>
        <v>34.432308625960047</v>
      </c>
      <c r="G75" s="20">
        <f>IF(G41=0,"",G41/TrRoad_act!G45*100)</f>
        <v>34.436986270713739</v>
      </c>
      <c r="H75" s="20">
        <f>IF(H41=0,"",H41/TrRoad_act!H45*100)</f>
        <v>34.426782907529194</v>
      </c>
      <c r="I75" s="20">
        <f>IF(I41=0,"",I41/TrRoad_act!I45*100)</f>
        <v>34.411183333790788</v>
      </c>
      <c r="J75" s="20">
        <f>IF(J41=0,"",J41/TrRoad_act!J45*100)</f>
        <v>34.416172885490646</v>
      </c>
      <c r="K75" s="20">
        <f>IF(K41=0,"",K41/TrRoad_act!K45*100)</f>
        <v>33.82337789241133</v>
      </c>
      <c r="L75" s="20">
        <f>IF(L41=0,"",L41/TrRoad_act!L45*100)</f>
        <v>33.624063458270548</v>
      </c>
      <c r="M75" s="20">
        <f>IF(M41=0,"",M41/TrRoad_act!M45*100)</f>
        <v>33.213034391577949</v>
      </c>
      <c r="N75" s="20">
        <f>IF(N41=0,"",N41/TrRoad_act!N45*100)</f>
        <v>33.120762335274257</v>
      </c>
      <c r="O75" s="20">
        <f>IF(O41=0,"",O41/TrRoad_act!O45*100)</f>
        <v>33.097272660281568</v>
      </c>
      <c r="P75" s="20">
        <f>IF(P41=0,"",P41/TrRoad_act!P45*100)</f>
        <v>32.57240116686134</v>
      </c>
      <c r="Q75" s="20">
        <f>IF(Q41=0,"",Q41/TrRoad_act!Q45*100)</f>
        <v>32.45602013519089</v>
      </c>
    </row>
    <row r="76" spans="1:17" ht="11.45" customHeight="1" x14ac:dyDescent="0.25">
      <c r="A76" s="25" t="s">
        <v>18</v>
      </c>
      <c r="B76" s="24">
        <f>IF(B42=0,"",B42/TrRoad_act!B46*100)</f>
        <v>32.180821070014225</v>
      </c>
      <c r="C76" s="24">
        <f>IF(C42=0,"",C42/TrRoad_act!C46*100)</f>
        <v>29.273157147933681</v>
      </c>
      <c r="D76" s="24">
        <f>IF(D42=0,"",D42/TrRoad_act!D46*100)</f>
        <v>28.284955786137434</v>
      </c>
      <c r="E76" s="24">
        <f>IF(E42=0,"",E42/TrRoad_act!E46*100)</f>
        <v>27.258667097832134</v>
      </c>
      <c r="F76" s="24">
        <f>IF(F42=0,"",F42/TrRoad_act!F46*100)</f>
        <v>25.347390007280495</v>
      </c>
      <c r="G76" s="24">
        <f>IF(G42=0,"",G42/TrRoad_act!G46*100)</f>
        <v>24.261045289072815</v>
      </c>
      <c r="H76" s="24">
        <f>IF(H42=0,"",H42/TrRoad_act!H46*100)</f>
        <v>24.667507816633886</v>
      </c>
      <c r="I76" s="24">
        <f>IF(I42=0,"",I42/TrRoad_act!I46*100)</f>
        <v>23.481119156909337</v>
      </c>
      <c r="J76" s="24">
        <f>IF(J42=0,"",J42/TrRoad_act!J46*100)</f>
        <v>22.898471725847148</v>
      </c>
      <c r="K76" s="24">
        <f>IF(K42=0,"",K42/TrRoad_act!K46*100)</f>
        <v>23.135562595546251</v>
      </c>
      <c r="L76" s="24">
        <f>IF(L42=0,"",L42/TrRoad_act!L46*100)</f>
        <v>24.668689478814159</v>
      </c>
      <c r="M76" s="24">
        <f>IF(M42=0,"",M42/TrRoad_act!M46*100)</f>
        <v>23.894334267245629</v>
      </c>
      <c r="N76" s="24">
        <f>IF(N42=0,"",N42/TrRoad_act!N46*100)</f>
        <v>25.398457328924096</v>
      </c>
      <c r="O76" s="24">
        <f>IF(O42=0,"",O42/TrRoad_act!O46*100)</f>
        <v>25.456626727763897</v>
      </c>
      <c r="P76" s="24">
        <f>IF(P42=0,"",P42/TrRoad_act!P46*100)</f>
        <v>23.985019241756415</v>
      </c>
      <c r="Q76" s="24">
        <f>IF(Q42=0,"",Q42/TrRoad_act!Q46*100)</f>
        <v>24.631726867900721</v>
      </c>
    </row>
    <row r="77" spans="1:17" ht="11.45" customHeight="1" x14ac:dyDescent="0.25">
      <c r="A77" s="23" t="s">
        <v>27</v>
      </c>
      <c r="B77" s="22">
        <f>IF(B43=0,"",B43/TrRoad_act!B47*100)</f>
        <v>9.196672873025733</v>
      </c>
      <c r="C77" s="22">
        <f>IF(C43=0,"",C43/TrRoad_act!C47*100)</f>
        <v>8.9162195331200582</v>
      </c>
      <c r="D77" s="22">
        <f>IF(D43=0,"",D43/TrRoad_act!D47*100)</f>
        <v>8.8377665064479576</v>
      </c>
      <c r="E77" s="22">
        <f>IF(E43=0,"",E43/TrRoad_act!E47*100)</f>
        <v>8.7751686741188397</v>
      </c>
      <c r="F77" s="22">
        <f>IF(F43=0,"",F43/TrRoad_act!F47*100)</f>
        <v>8.7031525723716481</v>
      </c>
      <c r="G77" s="22">
        <f>IF(G43=0,"",G43/TrRoad_act!G47*100)</f>
        <v>8.7129026733718948</v>
      </c>
      <c r="H77" s="22">
        <f>IF(H43=0,"",H43/TrRoad_act!H47*100)</f>
        <v>8.692023895865205</v>
      </c>
      <c r="I77" s="22">
        <f>IF(I43=0,"",I43/TrRoad_act!I47*100)</f>
        <v>8.6580509634436691</v>
      </c>
      <c r="J77" s="22">
        <f>IF(J43=0,"",J43/TrRoad_act!J47*100)</f>
        <v>8.6107222702135218</v>
      </c>
      <c r="K77" s="22">
        <f>IF(K43=0,"",K43/TrRoad_act!K47*100)</f>
        <v>8.5652484929130583</v>
      </c>
      <c r="L77" s="22">
        <f>IF(L43=0,"",L43/TrRoad_act!L47*100)</f>
        <v>8.5730417549236932</v>
      </c>
      <c r="M77" s="22">
        <f>IF(M43=0,"",M43/TrRoad_act!M47*100)</f>
        <v>8.4780274961091884</v>
      </c>
      <c r="N77" s="22">
        <f>IF(N43=0,"",N43/TrRoad_act!N47*100)</f>
        <v>8.4339930863309984</v>
      </c>
      <c r="O77" s="22">
        <f>IF(O43=0,"",O43/TrRoad_act!O47*100)</f>
        <v>8.4037031988280955</v>
      </c>
      <c r="P77" s="22">
        <f>IF(P43=0,"",P43/TrRoad_act!P47*100)</f>
        <v>8.3640377924087357</v>
      </c>
      <c r="Q77" s="22">
        <f>IF(Q43=0,"",Q43/TrRoad_act!Q47*100)</f>
        <v>8.3127927059285351</v>
      </c>
    </row>
    <row r="78" spans="1:17" ht="11.45" customHeight="1" x14ac:dyDescent="0.25">
      <c r="A78" s="62" t="s">
        <v>59</v>
      </c>
      <c r="B78" s="70">
        <f>IF(B44=0,"",B44/TrRoad_act!B48*100)</f>
        <v>9.4066083971287604</v>
      </c>
      <c r="C78" s="70">
        <f>IF(C44=0,"",C44/TrRoad_act!C48*100)</f>
        <v>9.2993405405330467</v>
      </c>
      <c r="D78" s="70">
        <f>IF(D44=0,"",D44/TrRoad_act!D48*100)</f>
        <v>9.2699904227327412</v>
      </c>
      <c r="E78" s="70">
        <f>IF(E44=0,"",E44/TrRoad_act!E48*100)</f>
        <v>9.2324798675434518</v>
      </c>
      <c r="F78" s="70">
        <f>IF(F44=0,"",F44/TrRoad_act!F48*100)</f>
        <v>9.1960513319879347</v>
      </c>
      <c r="G78" s="70">
        <f>IF(G44=0,"",G44/TrRoad_act!G48*100)</f>
        <v>9.1496863410626155</v>
      </c>
      <c r="H78" s="70">
        <f>IF(H44=0,"",H44/TrRoad_act!H48*100)</f>
        <v>9.0971859356065536</v>
      </c>
      <c r="I78" s="70">
        <f>IF(I44=0,"",I44/TrRoad_act!I48*100)</f>
        <v>9.0638241820433638</v>
      </c>
      <c r="J78" s="70">
        <f>IF(J44=0,"",J44/TrRoad_act!J48*100)</f>
        <v>9.018518671243557</v>
      </c>
      <c r="K78" s="70">
        <f>IF(K44=0,"",K44/TrRoad_act!K48*100)</f>
        <v>8.9343817613711067</v>
      </c>
      <c r="L78" s="70">
        <f>IF(L44=0,"",L44/TrRoad_act!L48*100)</f>
        <v>8.8044900685517149</v>
      </c>
      <c r="M78" s="70">
        <f>IF(M44=0,"",M44/TrRoad_act!M48*100)</f>
        <v>8.6207835855266932</v>
      </c>
      <c r="N78" s="70">
        <f>IF(N44=0,"",N44/TrRoad_act!N48*100)</f>
        <v>8.4458591414375004</v>
      </c>
      <c r="O78" s="70">
        <f>IF(O44=0,"",O44/TrRoad_act!O48*100)</f>
        <v>8.3103206424255109</v>
      </c>
      <c r="P78" s="70">
        <f>IF(P44=0,"",P44/TrRoad_act!P48*100)</f>
        <v>8.1634536000011675</v>
      </c>
      <c r="Q78" s="70">
        <f>IF(Q44=0,"",Q44/TrRoad_act!Q48*100)</f>
        <v>8.0833270890994164</v>
      </c>
    </row>
    <row r="79" spans="1:17" ht="11.45" customHeight="1" x14ac:dyDescent="0.25">
      <c r="A79" s="62" t="s">
        <v>58</v>
      </c>
      <c r="B79" s="70">
        <f>IF(B46=0,"",B46/TrRoad_act!B49*100)</f>
        <v>9.1656972023033294</v>
      </c>
      <c r="C79" s="70">
        <f>IF(C46=0,"",C46/TrRoad_act!C49*100)</f>
        <v>8.8650063095890186</v>
      </c>
      <c r="D79" s="70">
        <f>IF(D46=0,"",D46/TrRoad_act!D49*100)</f>
        <v>8.7855636137603721</v>
      </c>
      <c r="E79" s="70">
        <f>IF(E46=0,"",E46/TrRoad_act!E49*100)</f>
        <v>8.7255662084726939</v>
      </c>
      <c r="F79" s="70">
        <f>IF(F46=0,"",F46/TrRoad_act!F49*100)</f>
        <v>8.6555652722866494</v>
      </c>
      <c r="G79" s="70">
        <f>IF(G46=0,"",G46/TrRoad_act!G49*100)</f>
        <v>8.6756887460365579</v>
      </c>
      <c r="H79" s="70">
        <f>IF(H46=0,"",H46/TrRoad_act!H49*100)</f>
        <v>8.6567273783618646</v>
      </c>
      <c r="I79" s="70">
        <f>IF(I46=0,"",I46/TrRoad_act!I49*100)</f>
        <v>8.6217196295680409</v>
      </c>
      <c r="J79" s="70">
        <f>IF(J46=0,"",J46/TrRoad_act!J49*100)</f>
        <v>8.5733866981533566</v>
      </c>
      <c r="K79" s="70">
        <f>IF(K46=0,"",K46/TrRoad_act!K49*100)</f>
        <v>8.5293209045400342</v>
      </c>
      <c r="L79" s="70">
        <f>IF(L46=0,"",L46/TrRoad_act!L49*100)</f>
        <v>8.5456562056866794</v>
      </c>
      <c r="M79" s="70">
        <f>IF(M46=0,"",M46/TrRoad_act!M49*100)</f>
        <v>8.4544559207322543</v>
      </c>
      <c r="N79" s="70">
        <f>IF(N46=0,"",N46/TrRoad_act!N49*100)</f>
        <v>8.417266036576434</v>
      </c>
      <c r="O79" s="70">
        <f>IF(O46=0,"",O46/TrRoad_act!O49*100)</f>
        <v>8.3936592656661357</v>
      </c>
      <c r="P79" s="70">
        <f>IF(P46=0,"",P46/TrRoad_act!P49*100)</f>
        <v>8.3598416192444187</v>
      </c>
      <c r="Q79" s="70">
        <f>IF(Q46=0,"",Q46/TrRoad_act!Q49*100)</f>
        <v>8.310850848690718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>
        <f>IF(H48=0,"",H48/TrRoad_act!H50*100)</f>
        <v>10.259454149504437</v>
      </c>
      <c r="I80" s="70">
        <f>IF(I48=0,"",I48/TrRoad_act!I50*100)</f>
        <v>10.330197509122298</v>
      </c>
      <c r="J80" s="70">
        <f>IF(J48=0,"",J48/TrRoad_act!J50*100)</f>
        <v>10.376075740742257</v>
      </c>
      <c r="K80" s="70">
        <f>IF(K48=0,"",K48/TrRoad_act!K50*100)</f>
        <v>10.361625597288656</v>
      </c>
      <c r="L80" s="70">
        <f>IF(L48=0,"",L48/TrRoad_act!L50*100)</f>
        <v>10.363372934081713</v>
      </c>
      <c r="M80" s="70">
        <f>IF(M48=0,"",M48/TrRoad_act!M50*100)</f>
        <v>10.411949271179571</v>
      </c>
      <c r="N80" s="70">
        <f>IF(N48=0,"",N48/TrRoad_act!N50*100)</f>
        <v>10.461994036791861</v>
      </c>
      <c r="O80" s="70">
        <f>IF(O48=0,"",O48/TrRoad_act!O50*100)</f>
        <v>10.479190510924179</v>
      </c>
      <c r="P80" s="70">
        <f>IF(P48=0,"",P48/TrRoad_act!P50*100)</f>
        <v>10.441222046113106</v>
      </c>
      <c r="Q80" s="70">
        <f>IF(Q48=0,"",Q48/TrRoad_act!Q50*100)</f>
        <v>10.502159184394142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>
        <f>IF(H49=0,"",H49/TrRoad_act!H51*100)</f>
        <v>9.394001602199193</v>
      </c>
      <c r="I81" s="70">
        <f>IF(I49=0,"",I49/TrRoad_act!I51*100)</f>
        <v>9.401752479001706</v>
      </c>
      <c r="J81" s="70">
        <f>IF(J49=0,"",J49/TrRoad_act!J51*100)</f>
        <v>9.3461108495744174</v>
      </c>
      <c r="K81" s="70">
        <f>IF(K49=0,"",K49/TrRoad_act!K51*100)</f>
        <v>9.2056224919957792</v>
      </c>
      <c r="L81" s="70">
        <f>IF(L49=0,"",L49/TrRoad_act!L51*100)</f>
        <v>9.1198387256804274</v>
      </c>
      <c r="M81" s="70">
        <f>IF(M49=0,"",M49/TrRoad_act!M51*100)</f>
        <v>9.1064245006162334</v>
      </c>
      <c r="N81" s="70">
        <f>IF(N49=0,"",N49/TrRoad_act!N51*100)</f>
        <v>9.1069441290865161</v>
      </c>
      <c r="O81" s="70">
        <f>IF(O49=0,"",O49/TrRoad_act!O51*100)</f>
        <v>9.083786740361905</v>
      </c>
      <c r="P81" s="70">
        <f>IF(P49=0,"",P49/TrRoad_act!P51*100)</f>
        <v>9.0803219538355862</v>
      </c>
      <c r="Q81" s="70">
        <f>IF(Q49=0,"",Q49/TrRoad_act!Q51*100)</f>
        <v>9.0550253377204299</v>
      </c>
    </row>
    <row r="82" spans="1:17" ht="11.45" customHeight="1" x14ac:dyDescent="0.25">
      <c r="A82" s="62" t="s">
        <v>55</v>
      </c>
      <c r="B82" s="70">
        <f>IF(B51=0,"",B51/TrRoad_act!B52*100)</f>
        <v>4.7559092711950015</v>
      </c>
      <c r="C82" s="70">
        <f>IF(C51=0,"",C51/TrRoad_act!C52*100)</f>
        <v>4.7449554130431704</v>
      </c>
      <c r="D82" s="70">
        <f>IF(D51=0,"",D51/TrRoad_act!D52*100)</f>
        <v>4.7558723581644324</v>
      </c>
      <c r="E82" s="70">
        <f>IF(E51=0,"",E51/TrRoad_act!E52*100)</f>
        <v>4.7663389902893076</v>
      </c>
      <c r="F82" s="70">
        <f>IF(F51=0,"",F51/TrRoad_act!F52*100)</f>
        <v>4.7763956479235112</v>
      </c>
      <c r="G82" s="70">
        <f>IF(G51=0,"",G51/TrRoad_act!G52*100)</f>
        <v>4.7866978831283653</v>
      </c>
      <c r="H82" s="70">
        <f>IF(H51=0,"",H51/TrRoad_act!H52*100)</f>
        <v>4.7842669280350938</v>
      </c>
      <c r="I82" s="70">
        <f>IF(I51=0,"",I51/TrRoad_act!I52*100)</f>
        <v>4.7806338332648552</v>
      </c>
      <c r="J82" s="70">
        <f>IF(J51=0,"",J51/TrRoad_act!J52*100)</f>
        <v>4.7679003831362987</v>
      </c>
      <c r="K82" s="70">
        <f>IF(K51=0,"",K51/TrRoad_act!K52*100)</f>
        <v>4.7449626616699687</v>
      </c>
      <c r="L82" s="70">
        <f>IF(L51=0,"",L51/TrRoad_act!L52*100)</f>
        <v>4.6853445355753465</v>
      </c>
      <c r="M82" s="70">
        <f>IF(M51=0,"",M51/TrRoad_act!M52*100)</f>
        <v>4.6324774970484883</v>
      </c>
      <c r="N82" s="70">
        <f>IF(N51=0,"",N51/TrRoad_act!N52*100)</f>
        <v>4.5546653999950264</v>
      </c>
      <c r="O82" s="70">
        <f>IF(O51=0,"",O51/TrRoad_act!O52*100)</f>
        <v>4.5398261290231563</v>
      </c>
      <c r="P82" s="70">
        <f>IF(P51=0,"",P51/TrRoad_act!P52*100)</f>
        <v>4.5477600017812367</v>
      </c>
      <c r="Q82" s="70">
        <f>IF(Q51=0,"",Q51/TrRoad_act!Q52*100)</f>
        <v>4.5687423475747213</v>
      </c>
    </row>
    <row r="83" spans="1:17" ht="11.45" customHeight="1" x14ac:dyDescent="0.25">
      <c r="A83" s="19" t="s">
        <v>24</v>
      </c>
      <c r="B83" s="21">
        <f>IF(B52=0,"",B52/TrRoad_act!B53*100)</f>
        <v>49.636717008636126</v>
      </c>
      <c r="C83" s="21">
        <f>IF(C52=0,"",C52/TrRoad_act!C53*100)</f>
        <v>45.512020818001972</v>
      </c>
      <c r="D83" s="21">
        <f>IF(D52=0,"",D52/TrRoad_act!D53*100)</f>
        <v>44.930728564538484</v>
      </c>
      <c r="E83" s="21">
        <f>IF(E52=0,"",E52/TrRoad_act!E53*100)</f>
        <v>43.265721665318843</v>
      </c>
      <c r="F83" s="21">
        <f>IF(F52=0,"",F52/TrRoad_act!F53*100)</f>
        <v>39.356184823941661</v>
      </c>
      <c r="G83" s="21">
        <f>IF(G52=0,"",G52/TrRoad_act!G53*100)</f>
        <v>37.567730937962921</v>
      </c>
      <c r="H83" s="21">
        <f>IF(H52=0,"",H52/TrRoad_act!H53*100)</f>
        <v>38.085313607308066</v>
      </c>
      <c r="I83" s="21">
        <f>IF(I52=0,"",I52/TrRoad_act!I53*100)</f>
        <v>35.670574954806135</v>
      </c>
      <c r="J83" s="21">
        <f>IF(J52=0,"",J52/TrRoad_act!J53*100)</f>
        <v>34.170302387333201</v>
      </c>
      <c r="K83" s="21">
        <f>IF(K52=0,"",K52/TrRoad_act!K53*100)</f>
        <v>35.338631772759157</v>
      </c>
      <c r="L83" s="21">
        <f>IF(L52=0,"",L52/TrRoad_act!L53*100)</f>
        <v>37.532683731970231</v>
      </c>
      <c r="M83" s="21">
        <f>IF(M52=0,"",M52/TrRoad_act!M53*100)</f>
        <v>36.119131506085253</v>
      </c>
      <c r="N83" s="21">
        <f>IF(N52=0,"",N52/TrRoad_act!N53*100)</f>
        <v>38.876582482193434</v>
      </c>
      <c r="O83" s="21">
        <f>IF(O52=0,"",O52/TrRoad_act!O53*100)</f>
        <v>39.079853599686729</v>
      </c>
      <c r="P83" s="21">
        <f>IF(P52=0,"",P52/TrRoad_act!P53*100)</f>
        <v>36.492783073054746</v>
      </c>
      <c r="Q83" s="21">
        <f>IF(Q52=0,"",Q52/TrRoad_act!Q53*100)</f>
        <v>37.643643052812898</v>
      </c>
    </row>
    <row r="84" spans="1:17" ht="11.45" customHeight="1" x14ac:dyDescent="0.25">
      <c r="A84" s="17" t="s">
        <v>23</v>
      </c>
      <c r="B84" s="20">
        <f>IF(B53=0,"",B53/TrRoad_act!B54*100)</f>
        <v>45.421727537518635</v>
      </c>
      <c r="C84" s="20">
        <f>IF(C53=0,"",C53/TrRoad_act!C54*100)</f>
        <v>44.732228707381758</v>
      </c>
      <c r="D84" s="20">
        <f>IF(D53=0,"",D53/TrRoad_act!D54*100)</f>
        <v>44.729290602219955</v>
      </c>
      <c r="E84" s="20">
        <f>IF(E53=0,"",E53/TrRoad_act!E54*100)</f>
        <v>44.476102552788028</v>
      </c>
      <c r="F84" s="20">
        <f>IF(F53=0,"",F53/TrRoad_act!F54*100)</f>
        <v>43.705196227937449</v>
      </c>
      <c r="G84" s="20">
        <f>IF(G53=0,"",G53/TrRoad_act!G54*100)</f>
        <v>43.30990477726958</v>
      </c>
      <c r="H84" s="20">
        <f>IF(H53=0,"",H53/TrRoad_act!H54*100)</f>
        <v>43.31996104302339</v>
      </c>
      <c r="I84" s="20">
        <f>IF(I53=0,"",I53/TrRoad_act!I54*100)</f>
        <v>42.808291139676143</v>
      </c>
      <c r="J84" s="20">
        <f>IF(J53=0,"",J53/TrRoad_act!J54*100)</f>
        <v>42.563360438655742</v>
      </c>
      <c r="K84" s="20">
        <f>IF(K53=0,"",K53/TrRoad_act!K54*100)</f>
        <v>42.677781860161346</v>
      </c>
      <c r="L84" s="20">
        <f>IF(L53=0,"",L53/TrRoad_act!L54*100)</f>
        <v>42.977658555206332</v>
      </c>
      <c r="M84" s="20">
        <f>IF(M53=0,"",M53/TrRoad_act!M54*100)</f>
        <v>42.547785984960441</v>
      </c>
      <c r="N84" s="20">
        <f>IF(N53=0,"",N53/TrRoad_act!N54*100)</f>
        <v>42.975232710973408</v>
      </c>
      <c r="O84" s="20">
        <f>IF(O53=0,"",O53/TrRoad_act!O54*100)</f>
        <v>42.892304045929514</v>
      </c>
      <c r="P84" s="20">
        <f>IF(P53=0,"",P53/TrRoad_act!P54*100)</f>
        <v>42.278498539527604</v>
      </c>
      <c r="Q84" s="20">
        <f>IF(Q53=0,"",Q53/TrRoad_act!Q54*100)</f>
        <v>42.44437158090642</v>
      </c>
    </row>
    <row r="85" spans="1:17" ht="11.45" customHeight="1" x14ac:dyDescent="0.25">
      <c r="A85" s="15" t="s">
        <v>22</v>
      </c>
      <c r="B85" s="69">
        <f>IF(B55=0,"",B55/TrRoad_act!B55*100)</f>
        <v>64.346307472860346</v>
      </c>
      <c r="C85" s="69">
        <f>IF(C55=0,"",C55/TrRoad_act!C55*100)</f>
        <v>48.070224423276294</v>
      </c>
      <c r="D85" s="69">
        <f>IF(D55=0,"",D55/TrRoad_act!D55*100)</f>
        <v>45.534197599708513</v>
      </c>
      <c r="E85" s="69">
        <f>IF(E55=0,"",E55/TrRoad_act!E55*100)</f>
        <v>39.766402344053283</v>
      </c>
      <c r="F85" s="69">
        <f>IF(F55=0,"",F55/TrRoad_act!F55*100)</f>
        <v>28.382676496166496</v>
      </c>
      <c r="G85" s="69">
        <f>IF(G55=0,"",G55/TrRoad_act!G55*100)</f>
        <v>23.540468008815317</v>
      </c>
      <c r="H85" s="69">
        <f>IF(H55=0,"",H55/TrRoad_act!H55*100)</f>
        <v>25.532065633463478</v>
      </c>
      <c r="I85" s="69">
        <f>IF(I55=0,"",I55/TrRoad_act!I55*100)</f>
        <v>18.901603327360203</v>
      </c>
      <c r="J85" s="69">
        <f>IF(J55=0,"",J55/TrRoad_act!J55*100)</f>
        <v>14.774677550966464</v>
      </c>
      <c r="K85" s="69">
        <f>IF(K55=0,"",K55/TrRoad_act!K55*100)</f>
        <v>17.826184593389947</v>
      </c>
      <c r="L85" s="69">
        <f>IF(L55=0,"",L55/TrRoad_act!L55*100)</f>
        <v>25.082879252746419</v>
      </c>
      <c r="M85" s="69">
        <f>IF(M55=0,"",M55/TrRoad_act!M55*100)</f>
        <v>20.790380238184021</v>
      </c>
      <c r="N85" s="69">
        <f>IF(N55=0,"",N55/TrRoad_act!N55*100)</f>
        <v>29.516625289111282</v>
      </c>
      <c r="O85" s="69">
        <f>IF(O55=0,"",O55/TrRoad_act!O55*100)</f>
        <v>30.651101304954349</v>
      </c>
      <c r="P85" s="69">
        <f>IF(P55=0,"",P55/TrRoad_act!P55*100)</f>
        <v>23.640980856288397</v>
      </c>
      <c r="Q85" s="69">
        <f>IF(Q55=0,"",Q55/TrRoad_act!Q55*100)</f>
        <v>26.747353105211879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43.032944719917438</v>
      </c>
      <c r="C88" s="79">
        <f>IF(TrRoad_act!C4=0,"",C18/TrRoad_act!C4*1000)</f>
        <v>41.891249709676835</v>
      </c>
      <c r="D88" s="79">
        <f>IF(TrRoad_act!D4=0,"",D18/TrRoad_act!D4*1000)</f>
        <v>41.287913125492892</v>
      </c>
      <c r="E88" s="79">
        <f>IF(TrRoad_act!E4=0,"",E18/TrRoad_act!E4*1000)</f>
        <v>39.62653565438896</v>
      </c>
      <c r="F88" s="79">
        <f>IF(TrRoad_act!F4=0,"",F18/TrRoad_act!F4*1000)</f>
        <v>39.824545591214317</v>
      </c>
      <c r="G88" s="79">
        <f>IF(TrRoad_act!G4=0,"",G18/TrRoad_act!G4*1000)</f>
        <v>38.884586578900951</v>
      </c>
      <c r="H88" s="79">
        <f>IF(TrRoad_act!H4=0,"",H18/TrRoad_act!H4*1000)</f>
        <v>38.654858221949212</v>
      </c>
      <c r="I88" s="79">
        <f>IF(TrRoad_act!I4=0,"",I18/TrRoad_act!I4*1000)</f>
        <v>37.567548168178</v>
      </c>
      <c r="J88" s="79">
        <f>IF(TrRoad_act!J4=0,"",J18/TrRoad_act!J4*1000)</f>
        <v>37.093449598002131</v>
      </c>
      <c r="K88" s="79">
        <f>IF(TrRoad_act!K4=0,"",K18/TrRoad_act!K4*1000)</f>
        <v>36.595968067437205</v>
      </c>
      <c r="L88" s="79">
        <f>IF(TrRoad_act!L4=0,"",L18/TrRoad_act!L4*1000)</f>
        <v>35.907540304587727</v>
      </c>
      <c r="M88" s="79">
        <f>IF(TrRoad_act!M4=0,"",M18/TrRoad_act!M4*1000)</f>
        <v>36.248239022574829</v>
      </c>
      <c r="N88" s="79">
        <f>IF(TrRoad_act!N4=0,"",N18/TrRoad_act!N4*1000)</f>
        <v>35.185256871798515</v>
      </c>
      <c r="O88" s="79">
        <f>IF(TrRoad_act!O4=0,"",O18/TrRoad_act!O4*1000)</f>
        <v>35.648144434272552</v>
      </c>
      <c r="P88" s="79">
        <f>IF(TrRoad_act!P4=0,"",P18/TrRoad_act!P4*1000)</f>
        <v>36.843211514324402</v>
      </c>
      <c r="Q88" s="79">
        <f>IF(TrRoad_act!Q4=0,"",Q18/TrRoad_act!Q4*1000)</f>
        <v>35.386802733914827</v>
      </c>
    </row>
    <row r="89" spans="1:17" ht="11.45" customHeight="1" x14ac:dyDescent="0.25">
      <c r="A89" s="23" t="s">
        <v>30</v>
      </c>
      <c r="B89" s="78">
        <f>IF(TrRoad_act!B5=0,"",B19/TrRoad_act!B5*1000)</f>
        <v>39.094586054349023</v>
      </c>
      <c r="C89" s="78">
        <f>IF(TrRoad_act!C5=0,"",C19/TrRoad_act!C5*1000)</f>
        <v>38.760582193382078</v>
      </c>
      <c r="D89" s="78">
        <f>IF(TrRoad_act!D5=0,"",D19/TrRoad_act!D5*1000)</f>
        <v>38.573293687671431</v>
      </c>
      <c r="E89" s="78">
        <f>IF(TrRoad_act!E5=0,"",E19/TrRoad_act!E5*1000)</f>
        <v>38.046262557517039</v>
      </c>
      <c r="F89" s="78">
        <f>IF(TrRoad_act!F5=0,"",F19/TrRoad_act!F5*1000)</f>
        <v>37.525424821110342</v>
      </c>
      <c r="G89" s="78">
        <f>IF(TrRoad_act!G5=0,"",G19/TrRoad_act!G5*1000)</f>
        <v>36.850583390411138</v>
      </c>
      <c r="H89" s="78">
        <f>IF(TrRoad_act!H5=0,"",H19/TrRoad_act!H5*1000)</f>
        <v>36.456443284024793</v>
      </c>
      <c r="I89" s="78">
        <f>IF(TrRoad_act!I5=0,"",I19/TrRoad_act!I5*1000)</f>
        <v>35.707960950904848</v>
      </c>
      <c r="J89" s="78">
        <f>IF(TrRoad_act!J5=0,"",J19/TrRoad_act!J5*1000)</f>
        <v>35.304384796647717</v>
      </c>
      <c r="K89" s="78">
        <f>IF(TrRoad_act!K5=0,"",K19/TrRoad_act!K5*1000)</f>
        <v>35.479902817241125</v>
      </c>
      <c r="L89" s="78">
        <f>IF(TrRoad_act!L5=0,"",L19/TrRoad_act!L5*1000)</f>
        <v>35.449594071407439</v>
      </c>
      <c r="M89" s="78">
        <f>IF(TrRoad_act!M5=0,"",M19/TrRoad_act!M5*1000)</f>
        <v>34.769554153479689</v>
      </c>
      <c r="N89" s="78">
        <f>IF(TrRoad_act!N5=0,"",N19/TrRoad_act!N5*1000)</f>
        <v>34.593908689178278</v>
      </c>
      <c r="O89" s="78">
        <f>IF(TrRoad_act!O5=0,"",O19/TrRoad_act!O5*1000)</f>
        <v>34.48252649192596</v>
      </c>
      <c r="P89" s="78">
        <f>IF(TrRoad_act!P5=0,"",P19/TrRoad_act!P5*1000)</f>
        <v>34.562710141311712</v>
      </c>
      <c r="Q89" s="78">
        <f>IF(TrRoad_act!Q5=0,"",Q19/TrRoad_act!Q5*1000)</f>
        <v>34.280905413782534</v>
      </c>
    </row>
    <row r="90" spans="1:17" ht="11.45" customHeight="1" x14ac:dyDescent="0.25">
      <c r="A90" s="19" t="s">
        <v>29</v>
      </c>
      <c r="B90" s="76">
        <f>IF(TrRoad_act!B6=0,"",B21/TrRoad_act!B6*1000)</f>
        <v>44.074206048225939</v>
      </c>
      <c r="C90" s="76">
        <f>IF(TrRoad_act!C6=0,"",C21/TrRoad_act!C6*1000)</f>
        <v>42.837691074385575</v>
      </c>
      <c r="D90" s="76">
        <f>IF(TrRoad_act!D6=0,"",D21/TrRoad_act!D6*1000)</f>
        <v>42.172795544557026</v>
      </c>
      <c r="E90" s="76">
        <f>IF(TrRoad_act!E6=0,"",E21/TrRoad_act!E6*1000)</f>
        <v>40.384783412211831</v>
      </c>
      <c r="F90" s="76">
        <f>IF(TrRoad_act!F6=0,"",F21/TrRoad_act!F6*1000)</f>
        <v>40.605494414427504</v>
      </c>
      <c r="G90" s="76">
        <f>IF(TrRoad_act!G6=0,"",G21/TrRoad_act!G6*1000)</f>
        <v>39.627774361807901</v>
      </c>
      <c r="H90" s="76">
        <f>IF(TrRoad_act!H6=0,"",H21/TrRoad_act!H6*1000)</f>
        <v>39.308298126488573</v>
      </c>
      <c r="I90" s="76">
        <f>IF(TrRoad_act!I6=0,"",I21/TrRoad_act!I6*1000)</f>
        <v>38.262215063079303</v>
      </c>
      <c r="J90" s="76">
        <f>IF(TrRoad_act!J6=0,"",J21/TrRoad_act!J6*1000)</f>
        <v>37.76809348711371</v>
      </c>
      <c r="K90" s="76">
        <f>IF(TrRoad_act!K6=0,"",K21/TrRoad_act!K6*1000)</f>
        <v>37.229084805095859</v>
      </c>
      <c r="L90" s="76">
        <f>IF(TrRoad_act!L6=0,"",L21/TrRoad_act!L6*1000)</f>
        <v>36.495737713387456</v>
      </c>
      <c r="M90" s="76">
        <f>IF(TrRoad_act!M6=0,"",M21/TrRoad_act!M6*1000)</f>
        <v>36.883356098509324</v>
      </c>
      <c r="N90" s="76">
        <f>IF(TrRoad_act!N6=0,"",N21/TrRoad_act!N6*1000)</f>
        <v>35.731434715661912</v>
      </c>
      <c r="O90" s="76">
        <f>IF(TrRoad_act!O6=0,"",O21/TrRoad_act!O6*1000)</f>
        <v>36.254778276530828</v>
      </c>
      <c r="P90" s="76">
        <f>IF(TrRoad_act!P6=0,"",P21/TrRoad_act!P6*1000)</f>
        <v>37.550371533033484</v>
      </c>
      <c r="Q90" s="76">
        <f>IF(TrRoad_act!Q6=0,"",Q21/TrRoad_act!Q6*1000)</f>
        <v>36.002861725898249</v>
      </c>
    </row>
    <row r="91" spans="1:17" ht="11.45" customHeight="1" x14ac:dyDescent="0.25">
      <c r="A91" s="62" t="s">
        <v>59</v>
      </c>
      <c r="B91" s="77">
        <f>IF(TrRoad_act!B7=0,"",B22/TrRoad_act!B7*1000)</f>
        <v>46.314169232136919</v>
      </c>
      <c r="C91" s="77">
        <f>IF(TrRoad_act!C7=0,"",C22/TrRoad_act!C7*1000)</f>
        <v>45.629156048113032</v>
      </c>
      <c r="D91" s="77">
        <f>IF(TrRoad_act!D7=0,"",D22/TrRoad_act!D7*1000)</f>
        <v>45.252951016269208</v>
      </c>
      <c r="E91" s="77">
        <f>IF(TrRoad_act!E7=0,"",E22/TrRoad_act!E7*1000)</f>
        <v>43.755023121814986</v>
      </c>
      <c r="F91" s="77">
        <f>IF(TrRoad_act!F7=0,"",F22/TrRoad_act!F7*1000)</f>
        <v>44.518783645732341</v>
      </c>
      <c r="G91" s="77">
        <f>IF(TrRoad_act!G7=0,"",G22/TrRoad_act!G7*1000)</f>
        <v>43.662295818285287</v>
      </c>
      <c r="H91" s="77">
        <f>IF(TrRoad_act!H7=0,"",H22/TrRoad_act!H7*1000)</f>
        <v>43.50977444655755</v>
      </c>
      <c r="I91" s="77">
        <f>IF(TrRoad_act!I7=0,"",I22/TrRoad_act!I7*1000)</f>
        <v>42.439511539080286</v>
      </c>
      <c r="J91" s="77">
        <f>IF(TrRoad_act!J7=0,"",J22/TrRoad_act!J7*1000)</f>
        <v>41.722046731312112</v>
      </c>
      <c r="K91" s="77">
        <f>IF(TrRoad_act!K7=0,"",K22/TrRoad_act!K7*1000)</f>
        <v>41.036800768429778</v>
      </c>
      <c r="L91" s="77">
        <f>IF(TrRoad_act!L7=0,"",L22/TrRoad_act!L7*1000)</f>
        <v>40.17865652861763</v>
      </c>
      <c r="M91" s="77">
        <f>IF(TrRoad_act!M7=0,"",M22/TrRoad_act!M7*1000)</f>
        <v>40.562113227527277</v>
      </c>
      <c r="N91" s="77">
        <f>IF(TrRoad_act!N7=0,"",N22/TrRoad_act!N7*1000)</f>
        <v>39.262535194868612</v>
      </c>
      <c r="O91" s="77">
        <f>IF(TrRoad_act!O7=0,"",O22/TrRoad_act!O7*1000)</f>
        <v>39.862291707837308</v>
      </c>
      <c r="P91" s="77">
        <f>IF(TrRoad_act!P7=0,"",P22/TrRoad_act!P7*1000)</f>
        <v>41.377224031040804</v>
      </c>
      <c r="Q91" s="77">
        <f>IF(TrRoad_act!Q7=0,"",Q22/TrRoad_act!Q7*1000)</f>
        <v>39.68603353412643</v>
      </c>
    </row>
    <row r="92" spans="1:17" ht="11.45" customHeight="1" x14ac:dyDescent="0.25">
      <c r="A92" s="62" t="s">
        <v>58</v>
      </c>
      <c r="B92" s="77">
        <f>IF(TrRoad_act!B8=0,"",B24/TrRoad_act!B8*1000)</f>
        <v>36.202652185257961</v>
      </c>
      <c r="C92" s="77">
        <f>IF(TrRoad_act!C8=0,"",C24/TrRoad_act!C8*1000)</f>
        <v>34.589479264970258</v>
      </c>
      <c r="D92" s="77">
        <f>IF(TrRoad_act!D8=0,"",D24/TrRoad_act!D8*1000)</f>
        <v>34.104431002251239</v>
      </c>
      <c r="E92" s="77">
        <f>IF(TrRoad_act!E8=0,"",E24/TrRoad_act!E8*1000)</f>
        <v>32.912357656691356</v>
      </c>
      <c r="F92" s="77">
        <f>IF(TrRoad_act!F8=0,"",F24/TrRoad_act!F8*1000)</f>
        <v>33.394932353983194</v>
      </c>
      <c r="G92" s="77">
        <f>IF(TrRoad_act!G8=0,"",G24/TrRoad_act!G8*1000)</f>
        <v>32.905691792140914</v>
      </c>
      <c r="H92" s="77">
        <f>IF(TrRoad_act!H8=0,"",H24/TrRoad_act!H8*1000)</f>
        <v>33.040926356583199</v>
      </c>
      <c r="I92" s="77">
        <f>IF(TrRoad_act!I8=0,"",I24/TrRoad_act!I8*1000)</f>
        <v>32.476140405634411</v>
      </c>
      <c r="J92" s="77">
        <f>IF(TrRoad_act!J8=0,"",J24/TrRoad_act!J8*1000)</f>
        <v>32.265465628755393</v>
      </c>
      <c r="K92" s="77">
        <f>IF(TrRoad_act!K8=0,"",K24/TrRoad_act!K8*1000)</f>
        <v>32.167641052977736</v>
      </c>
      <c r="L92" s="77">
        <f>IF(TrRoad_act!L8=0,"",L24/TrRoad_act!L8*1000)</f>
        <v>31.847768212163743</v>
      </c>
      <c r="M92" s="77">
        <f>IF(TrRoad_act!M8=0,"",M24/TrRoad_act!M8*1000)</f>
        <v>32.426396107772234</v>
      </c>
      <c r="N92" s="77">
        <f>IF(TrRoad_act!N8=0,"",N24/TrRoad_act!N8*1000)</f>
        <v>31.591950309037344</v>
      </c>
      <c r="O92" s="77">
        <f>IF(TrRoad_act!O8=0,"",O24/TrRoad_act!O8*1000)</f>
        <v>32.262152105113081</v>
      </c>
      <c r="P92" s="77">
        <f>IF(TrRoad_act!P8=0,"",P24/TrRoad_act!P8*1000)</f>
        <v>33.650251149835142</v>
      </c>
      <c r="Q92" s="77">
        <f>IF(TrRoad_act!Q8=0,"",Q24/TrRoad_act!Q8*1000)</f>
        <v>32.38730019382718</v>
      </c>
    </row>
    <row r="93" spans="1:17" ht="11.45" customHeight="1" x14ac:dyDescent="0.25">
      <c r="A93" s="62" t="s">
        <v>57</v>
      </c>
      <c r="B93" s="77">
        <f>IF(TrRoad_act!B9=0,"",B26/TrRoad_act!B9*1000)</f>
        <v>47.863351325794859</v>
      </c>
      <c r="C93" s="77">
        <f>IF(TrRoad_act!C9=0,"",C26/TrRoad_act!C9*1000)</f>
        <v>47.125301856534634</v>
      </c>
      <c r="D93" s="77">
        <f>IF(TrRoad_act!D9=0,"",D26/TrRoad_act!D9*1000)</f>
        <v>45.570386953189512</v>
      </c>
      <c r="E93" s="77">
        <f>IF(TrRoad_act!E9=0,"",E26/TrRoad_act!E9*1000)</f>
        <v>44.260199423253965</v>
      </c>
      <c r="F93" s="77">
        <f>IF(TrRoad_act!F9=0,"",F26/TrRoad_act!F9*1000)</f>
        <v>45.624289572364837</v>
      </c>
      <c r="G93" s="77">
        <f>IF(TrRoad_act!G9=0,"",G26/TrRoad_act!G9*1000)</f>
        <v>46.474407552938587</v>
      </c>
      <c r="H93" s="77">
        <f>IF(TrRoad_act!H9=0,"",H26/TrRoad_act!H9*1000)</f>
        <v>44.181042207082427</v>
      </c>
      <c r="I93" s="77">
        <f>IF(TrRoad_act!I9=0,"",I26/TrRoad_act!I9*1000)</f>
        <v>42.302653608600522</v>
      </c>
      <c r="J93" s="77">
        <f>IF(TrRoad_act!J9=0,"",J26/TrRoad_act!J9*1000)</f>
        <v>44.78569569592031</v>
      </c>
      <c r="K93" s="77">
        <f>IF(TrRoad_act!K9=0,"",K26/TrRoad_act!K9*1000)</f>
        <v>44.671857498365355</v>
      </c>
      <c r="L93" s="77">
        <f>IF(TrRoad_act!L9=0,"",L26/TrRoad_act!L9*1000)</f>
        <v>42.406962388410548</v>
      </c>
      <c r="M93" s="77">
        <f>IF(TrRoad_act!M9=0,"",M26/TrRoad_act!M9*1000)</f>
        <v>42.628979990249</v>
      </c>
      <c r="N93" s="77">
        <f>IF(TrRoad_act!N9=0,"",N26/TrRoad_act!N9*1000)</f>
        <v>45.503617242083841</v>
      </c>
      <c r="O93" s="77">
        <f>IF(TrRoad_act!O9=0,"",O26/TrRoad_act!O9*1000)</f>
        <v>46.139695390123606</v>
      </c>
      <c r="P93" s="77">
        <f>IF(TrRoad_act!P9=0,"",P26/TrRoad_act!P9*1000)</f>
        <v>49.614388035668213</v>
      </c>
      <c r="Q93" s="77">
        <f>IF(TrRoad_act!Q9=0,"",Q26/TrRoad_act!Q9*1000)</f>
        <v>47.663077540320288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>
        <f>IF(TrRoad_act!G10=0,"",G27/TrRoad_act!G10*1000)</f>
        <v>49.459534561170358</v>
      </c>
      <c r="H94" s="77">
        <f>IF(TrRoad_act!H10=0,"",H27/TrRoad_act!H10*1000)</f>
        <v>49.349920567686034</v>
      </c>
      <c r="I94" s="77">
        <f>IF(TrRoad_act!I10=0,"",I27/TrRoad_act!I10*1000)</f>
        <v>48.252535889260102</v>
      </c>
      <c r="J94" s="77">
        <f>IF(TrRoad_act!J10=0,"",J27/TrRoad_act!J10*1000)</f>
        <v>47.73266309794753</v>
      </c>
      <c r="K94" s="77">
        <f>IF(TrRoad_act!K10=0,"",K27/TrRoad_act!K10*1000)</f>
        <v>45.456583703456097</v>
      </c>
      <c r="L94" s="77">
        <f>IF(TrRoad_act!L10=0,"",L27/TrRoad_act!L10*1000)</f>
        <v>44.826548035154374</v>
      </c>
      <c r="M94" s="77">
        <f>IF(TrRoad_act!M10=0,"",M27/TrRoad_act!M10*1000)</f>
        <v>45.07265169374049</v>
      </c>
      <c r="N94" s="77">
        <f>IF(TrRoad_act!N10=0,"",N27/TrRoad_act!N10*1000)</f>
        <v>43.949132294787518</v>
      </c>
      <c r="O94" s="77">
        <f>IF(TrRoad_act!O10=0,"",O27/TrRoad_act!O10*1000)</f>
        <v>44.348032487710704</v>
      </c>
      <c r="P94" s="77">
        <f>IF(TrRoad_act!P10=0,"",P27/TrRoad_act!P10*1000)</f>
        <v>46.511115931826211</v>
      </c>
      <c r="Q94" s="77">
        <f>IF(TrRoad_act!Q10=0,"",Q27/TrRoad_act!Q10*1000)</f>
        <v>45.112395435903345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>
        <f>IF(TrRoad_act!O11=0,"",O29/TrRoad_act!O11*1000)</f>
        <v>21.15603580632791</v>
      </c>
      <c r="P95" s="77">
        <f>IF(TrRoad_act!P11=0,"",P29/TrRoad_act!P11*1000)</f>
        <v>20.185139524405486</v>
      </c>
      <c r="Q95" s="77">
        <f>IF(TrRoad_act!Q11=0,"",Q29/TrRoad_act!Q11*1000)</f>
        <v>20.317757249433221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>
        <f>IF(TrRoad_act!H12=0,"",H32/TrRoad_act!H12*1000)</f>
        <v>19.565070654991988</v>
      </c>
      <c r="I96" s="77">
        <f>IF(TrRoad_act!I12=0,"",I32/TrRoad_act!I12*1000)</f>
        <v>19.119483199907034</v>
      </c>
      <c r="J96" s="77">
        <f>IF(TrRoad_act!J12=0,"",J32/TrRoad_act!J12*1000)</f>
        <v>18.869970167004414</v>
      </c>
      <c r="K96" s="77">
        <f>IF(TrRoad_act!K12=0,"",K32/TrRoad_act!K12*1000)</f>
        <v>18.772624801749529</v>
      </c>
      <c r="L96" s="77">
        <f>IF(TrRoad_act!L12=0,"",L32/TrRoad_act!L12*1000)</f>
        <v>18.517302001441681</v>
      </c>
      <c r="M96" s="77">
        <f>IF(TrRoad_act!M12=0,"",M32/TrRoad_act!M12*1000)</f>
        <v>18.876734829523958</v>
      </c>
      <c r="N96" s="77">
        <f>IF(TrRoad_act!N12=0,"",N32/TrRoad_act!N12*1000)</f>
        <v>18.500247655636702</v>
      </c>
      <c r="O96" s="77">
        <f>IF(TrRoad_act!O12=0,"",O32/TrRoad_act!O12*1000)</f>
        <v>19.029197179640796</v>
      </c>
      <c r="P96" s="77">
        <f>IF(TrRoad_act!P12=0,"",P32/TrRoad_act!P12*1000)</f>
        <v>20.023034616233961</v>
      </c>
      <c r="Q96" s="77">
        <f>IF(TrRoad_act!Q12=0,"",Q32/TrRoad_act!Q12*1000)</f>
        <v>19.502734719970224</v>
      </c>
    </row>
    <row r="97" spans="1:17" ht="11.45" customHeight="1" x14ac:dyDescent="0.25">
      <c r="A97" s="19" t="s">
        <v>28</v>
      </c>
      <c r="B97" s="76">
        <f>IF(TrRoad_act!B13=0,"",B33/TrRoad_act!B13*1000)</f>
        <v>31.157484275646805</v>
      </c>
      <c r="C97" s="76">
        <f>IF(TrRoad_act!C13=0,"",C33/TrRoad_act!C13*1000)</f>
        <v>30.687593971478528</v>
      </c>
      <c r="D97" s="76">
        <f>IF(TrRoad_act!D13=0,"",D33/TrRoad_act!D13*1000)</f>
        <v>30.472897369273095</v>
      </c>
      <c r="E97" s="76">
        <f>IF(TrRoad_act!E13=0,"",E33/TrRoad_act!E13*1000)</f>
        <v>30.279571428509737</v>
      </c>
      <c r="F97" s="76">
        <f>IF(TrRoad_act!F13=0,"",F33/TrRoad_act!F13*1000)</f>
        <v>30.256333251739736</v>
      </c>
      <c r="G97" s="76">
        <f>IF(TrRoad_act!G13=0,"",G33/TrRoad_act!G13*1000)</f>
        <v>29.787479482542867</v>
      </c>
      <c r="H97" s="76">
        <f>IF(TrRoad_act!H13=0,"",H33/TrRoad_act!H13*1000)</f>
        <v>30.579244523327507</v>
      </c>
      <c r="I97" s="76">
        <f>IF(TrRoad_act!I13=0,"",I33/TrRoad_act!I13*1000)</f>
        <v>28.692134347136392</v>
      </c>
      <c r="J97" s="76">
        <f>IF(TrRoad_act!J13=0,"",J33/TrRoad_act!J13*1000)</f>
        <v>28.188420460704283</v>
      </c>
      <c r="K97" s="76">
        <f>IF(TrRoad_act!K13=0,"",K33/TrRoad_act!K13*1000)</f>
        <v>27.832054675765267</v>
      </c>
      <c r="L97" s="76">
        <f>IF(TrRoad_act!L13=0,"",L33/TrRoad_act!L13*1000)</f>
        <v>27.550846079263241</v>
      </c>
      <c r="M97" s="76">
        <f>IF(TrRoad_act!M13=0,"",M33/TrRoad_act!M13*1000)</f>
        <v>27.306754334611057</v>
      </c>
      <c r="N97" s="76">
        <f>IF(TrRoad_act!N13=0,"",N33/TrRoad_act!N13*1000)</f>
        <v>27.071860537367691</v>
      </c>
      <c r="O97" s="76">
        <f>IF(TrRoad_act!O13=0,"",O33/TrRoad_act!O13*1000)</f>
        <v>26.850785165791322</v>
      </c>
      <c r="P97" s="76">
        <f>IF(TrRoad_act!P13=0,"",P33/TrRoad_act!P13*1000)</f>
        <v>26.934692112613181</v>
      </c>
      <c r="Q97" s="76">
        <f>IF(TrRoad_act!Q13=0,"",Q33/TrRoad_act!Q13*1000)</f>
        <v>26.833732569806582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31.224963473996869</v>
      </c>
      <c r="C99" s="75">
        <f>IF(TrRoad_act!C15=0,"",C36/TrRoad_act!C15*1000)</f>
        <v>30.780705543930541</v>
      </c>
      <c r="D99" s="75">
        <f>IF(TrRoad_act!D15=0,"",D36/TrRoad_act!D15*1000)</f>
        <v>30.599132487116066</v>
      </c>
      <c r="E99" s="75">
        <f>IF(TrRoad_act!E15=0,"",E36/TrRoad_act!E15*1000)</f>
        <v>30.411995574078396</v>
      </c>
      <c r="F99" s="75">
        <f>IF(TrRoad_act!F15=0,"",F36/TrRoad_act!F15*1000)</f>
        <v>30.191808547640878</v>
      </c>
      <c r="G99" s="75">
        <f>IF(TrRoad_act!G15=0,"",G36/TrRoad_act!G15*1000)</f>
        <v>29.910145252523794</v>
      </c>
      <c r="H99" s="75">
        <f>IF(TrRoad_act!H15=0,"",H36/TrRoad_act!H15*1000)</f>
        <v>30.717676688342639</v>
      </c>
      <c r="I99" s="75">
        <f>IF(TrRoad_act!I15=0,"",I36/TrRoad_act!I15*1000)</f>
        <v>28.833814970950851</v>
      </c>
      <c r="J99" s="75">
        <f>IF(TrRoad_act!J15=0,"",J36/TrRoad_act!J15*1000)</f>
        <v>28.301625419901104</v>
      </c>
      <c r="K99" s="75">
        <f>IF(TrRoad_act!K15=0,"",K36/TrRoad_act!K15*1000)</f>
        <v>27.961722285390952</v>
      </c>
      <c r="L99" s="75">
        <f>IF(TrRoad_act!L15=0,"",L36/TrRoad_act!L15*1000)</f>
        <v>27.68177360369101</v>
      </c>
      <c r="M99" s="75">
        <f>IF(TrRoad_act!M15=0,"",M36/TrRoad_act!M15*1000)</f>
        <v>27.427938259017861</v>
      </c>
      <c r="N99" s="75">
        <f>IF(TrRoad_act!N15=0,"",N36/TrRoad_act!N15*1000)</f>
        <v>27.203478651327259</v>
      </c>
      <c r="O99" s="75">
        <f>IF(TrRoad_act!O15=0,"",O36/TrRoad_act!O15*1000)</f>
        <v>26.991842397069806</v>
      </c>
      <c r="P99" s="75">
        <f>IF(TrRoad_act!P15=0,"",P36/TrRoad_act!P15*1000)</f>
        <v>26.985669814855047</v>
      </c>
      <c r="Q99" s="75">
        <f>IF(TrRoad_act!Q15=0,"",Q36/TrRoad_act!Q15*1000)</f>
        <v>26.931402520258107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>
        <f>IF(TrRoad_act!F16=0,"",F38/TrRoad_act!F16*1000)</f>
        <v>22.982208694845021</v>
      </c>
      <c r="G100" s="75">
        <f>IF(TrRoad_act!G16=0,"",G38/TrRoad_act!G16*1000)</f>
        <v>22.979784344219201</v>
      </c>
      <c r="H100" s="75">
        <f>IF(TrRoad_act!H16=0,"",H38/TrRoad_act!H16*1000)</f>
        <v>23.818910232518174</v>
      </c>
      <c r="I100" s="75">
        <f>IF(TrRoad_act!I16=0,"",I38/TrRoad_act!I16*1000)</f>
        <v>22.708739598602936</v>
      </c>
      <c r="J100" s="75">
        <f>IF(TrRoad_act!J16=0,"",J38/TrRoad_act!J16*1000)</f>
        <v>22.468530678051167</v>
      </c>
      <c r="K100" s="75">
        <f>IF(TrRoad_act!K16=0,"",K38/TrRoad_act!K16*1000)</f>
        <v>22.355506859373296</v>
      </c>
      <c r="L100" s="75">
        <f>IF(TrRoad_act!L16=0,"",L38/TrRoad_act!L16*1000)</f>
        <v>22.320509857857541</v>
      </c>
      <c r="M100" s="75">
        <f>IF(TrRoad_act!M16=0,"",M38/TrRoad_act!M16*1000)</f>
        <v>22.339776502144758</v>
      </c>
      <c r="N100" s="75">
        <f>IF(TrRoad_act!N16=0,"",N38/TrRoad_act!N16*1000)</f>
        <v>22.380839209446865</v>
      </c>
      <c r="O100" s="75">
        <f>IF(TrRoad_act!O16=0,"",O38/TrRoad_act!O16*1000)</f>
        <v>22.421747817480814</v>
      </c>
      <c r="P100" s="75">
        <f>IF(TrRoad_act!P16=0,"",P38/TrRoad_act!P16*1000)</f>
        <v>22.46574214601873</v>
      </c>
      <c r="Q100" s="75">
        <f>IF(TrRoad_act!Q16=0,"",Q38/TrRoad_act!Q16*1000)</f>
        <v>22.510881091971076</v>
      </c>
    </row>
    <row r="101" spans="1:17" ht="11.45" customHeight="1" x14ac:dyDescent="0.25">
      <c r="A101" s="62" t="s">
        <v>56</v>
      </c>
      <c r="B101" s="75">
        <f>IF(TrRoad_act!B17=0,"",B39/TrRoad_act!B17*1000)</f>
        <v>26.015279147396456</v>
      </c>
      <c r="C101" s="75">
        <f>IF(TrRoad_act!C17=0,"",C39/TrRoad_act!C17*1000)</f>
        <v>25.370109399473449</v>
      </c>
      <c r="D101" s="75">
        <f>IF(TrRoad_act!D17=0,"",D39/TrRoad_act!D17*1000)</f>
        <v>25.017955102842841</v>
      </c>
      <c r="E101" s="75">
        <f>IF(TrRoad_act!E17=0,"",E39/TrRoad_act!E17*1000)</f>
        <v>25.513883704651573</v>
      </c>
      <c r="F101" s="75">
        <f>IF(TrRoad_act!F17=0,"",F39/TrRoad_act!F17*1000)</f>
        <v>33.613935103706403</v>
      </c>
      <c r="G101" s="75">
        <f>IF(TrRoad_act!G17=0,"",G39/TrRoad_act!G17*1000)</f>
        <v>24.501199127013706</v>
      </c>
      <c r="H101" s="75">
        <f>IF(TrRoad_act!H17=0,"",H39/TrRoad_act!H17*1000)</f>
        <v>25.923163421318222</v>
      </c>
      <c r="I101" s="75">
        <f>IF(TrRoad_act!I17=0,"",I39/TrRoad_act!I17*1000)</f>
        <v>23.899572301026303</v>
      </c>
      <c r="J101" s="75">
        <f>IF(TrRoad_act!J17=0,"",J39/TrRoad_act!J17*1000)</f>
        <v>22.956269654621224</v>
      </c>
      <c r="K101" s="75">
        <f>IF(TrRoad_act!K17=0,"",K39/TrRoad_act!K17*1000)</f>
        <v>22.827583861512277</v>
      </c>
      <c r="L101" s="75">
        <f>IF(TrRoad_act!L17=0,"",L39/TrRoad_act!L17*1000)</f>
        <v>22.807753484446</v>
      </c>
      <c r="M101" s="75">
        <f>IF(TrRoad_act!M17=0,"",M39/TrRoad_act!M17*1000)</f>
        <v>22.65238177699888</v>
      </c>
      <c r="N101" s="75">
        <f>IF(TrRoad_act!N17=0,"",N39/TrRoad_act!N17*1000)</f>
        <v>22.469580424051088</v>
      </c>
      <c r="O101" s="75">
        <f>IF(TrRoad_act!O17=0,"",O39/TrRoad_act!O17*1000)</f>
        <v>22.408950414170878</v>
      </c>
      <c r="P101" s="75">
        <f>IF(TrRoad_act!P17=0,"",P39/TrRoad_act!P17*1000)</f>
        <v>25.513421061858303</v>
      </c>
      <c r="Q101" s="75">
        <f>IF(TrRoad_act!Q17=0,"",Q39/TrRoad_act!Q17*1000)</f>
        <v>22.468289682169555</v>
      </c>
    </row>
    <row r="102" spans="1:17" ht="11.45" customHeight="1" x14ac:dyDescent="0.25">
      <c r="A102" s="62" t="s">
        <v>55</v>
      </c>
      <c r="B102" s="75">
        <f>IF(TrRoad_act!B18=0,"",B41/TrRoad_act!B18*1000)</f>
        <v>18.744418917664504</v>
      </c>
      <c r="C102" s="75">
        <f>IF(TrRoad_act!C18=0,"",C41/TrRoad_act!C18*1000)</f>
        <v>18.638782530683823</v>
      </c>
      <c r="D102" s="75">
        <f>IF(TrRoad_act!D18=0,"",D41/TrRoad_act!D18*1000)</f>
        <v>18.526829248765633</v>
      </c>
      <c r="E102" s="75">
        <f>IF(TrRoad_act!E18=0,"",E41/TrRoad_act!E18*1000)</f>
        <v>18.421321980814039</v>
      </c>
      <c r="F102" s="75">
        <f>IF(TrRoad_act!F18=0,"",F41/TrRoad_act!F18*1000)</f>
        <v>18.361994910533237</v>
      </c>
      <c r="G102" s="75">
        <f>IF(TrRoad_act!G18=0,"",G41/TrRoad_act!G18*1000)</f>
        <v>18.316760259256892</v>
      </c>
      <c r="H102" s="75">
        <f>IF(TrRoad_act!H18=0,"",H41/TrRoad_act!H18*1000)</f>
        <v>18.932655054536379</v>
      </c>
      <c r="I102" s="75">
        <f>IF(TrRoad_act!I18=0,"",I41/TrRoad_act!I18*1000)</f>
        <v>18.019467437701628</v>
      </c>
      <c r="J102" s="75">
        <f>IF(TrRoad_act!J18=0,"",J41/TrRoad_act!J18*1000)</f>
        <v>17.832634554297972</v>
      </c>
      <c r="K102" s="75">
        <f>IF(TrRoad_act!K18=0,"",K41/TrRoad_act!K18*1000)</f>
        <v>17.433123558920812</v>
      </c>
      <c r="L102" s="75">
        <f>IF(TrRoad_act!L18=0,"",L41/TrRoad_act!L18*1000)</f>
        <v>17.284669303237425</v>
      </c>
      <c r="M102" s="75">
        <f>IF(TrRoad_act!M18=0,"",M41/TrRoad_act!M18*1000)</f>
        <v>17.050839143388671</v>
      </c>
      <c r="N102" s="75">
        <f>IF(TrRoad_act!N18=0,"",N41/TrRoad_act!N18*1000)</f>
        <v>16.992242148439406</v>
      </c>
      <c r="O102" s="75">
        <f>IF(TrRoad_act!O18=0,"",O41/TrRoad_act!O18*1000)</f>
        <v>16.974584510068958</v>
      </c>
      <c r="P102" s="75">
        <f>IF(TrRoad_act!P18=0,"",P41/TrRoad_act!P18*1000)</f>
        <v>16.702635763648882</v>
      </c>
      <c r="Q102" s="75">
        <f>IF(TrRoad_act!Q18=0,"",Q41/TrRoad_act!Q18*1000)</f>
        <v>16.641583363890593</v>
      </c>
    </row>
    <row r="103" spans="1:17" ht="11.45" customHeight="1" x14ac:dyDescent="0.25">
      <c r="A103" s="25" t="s">
        <v>36</v>
      </c>
      <c r="B103" s="79">
        <f>IF(TrRoad_act!B19=0,"",B42/TrRoad_act!B19*1000)</f>
        <v>53.511006857158769</v>
      </c>
      <c r="C103" s="79">
        <f>IF(TrRoad_act!C19=0,"",C42/TrRoad_act!C19*1000)</f>
        <v>48.916811336884649</v>
      </c>
      <c r="D103" s="79">
        <f>IF(TrRoad_act!D19=0,"",D42/TrRoad_act!D19*1000)</f>
        <v>47.498820776839111</v>
      </c>
      <c r="E103" s="79">
        <f>IF(TrRoad_act!E19=0,"",E42/TrRoad_act!E19*1000)</f>
        <v>45.229990662430403</v>
      </c>
      <c r="F103" s="79">
        <f>IF(TrRoad_act!F19=0,"",F42/TrRoad_act!F19*1000)</f>
        <v>41.173029037087119</v>
      </c>
      <c r="G103" s="79">
        <f>IF(TrRoad_act!G19=0,"",G42/TrRoad_act!G19*1000)</f>
        <v>39.013947688305493</v>
      </c>
      <c r="H103" s="79">
        <f>IF(TrRoad_act!H19=0,"",H42/TrRoad_act!H19*1000)</f>
        <v>38.91142665138748</v>
      </c>
      <c r="I103" s="79">
        <f>IF(TrRoad_act!I19=0,"",I42/TrRoad_act!I19*1000)</f>
        <v>36.572483568784584</v>
      </c>
      <c r="J103" s="79">
        <f>IF(TrRoad_act!J19=0,"",J42/TrRoad_act!J19*1000)</f>
        <v>35.352320393406707</v>
      </c>
      <c r="K103" s="79">
        <f>IF(TrRoad_act!K19=0,"",K42/TrRoad_act!K19*1000)</f>
        <v>37.129015751178223</v>
      </c>
      <c r="L103" s="79">
        <f>IF(TrRoad_act!L19=0,"",L42/TrRoad_act!L19*1000)</f>
        <v>37.899062343569987</v>
      </c>
      <c r="M103" s="79">
        <f>IF(TrRoad_act!M19=0,"",M42/TrRoad_act!M19*1000)</f>
        <v>36.681325910431546</v>
      </c>
      <c r="N103" s="79">
        <f>IF(TrRoad_act!N19=0,"",N42/TrRoad_act!N19*1000)</f>
        <v>39.142793052606493</v>
      </c>
      <c r="O103" s="79">
        <f>IF(TrRoad_act!O19=0,"",O42/TrRoad_act!O19*1000)</f>
        <v>39.134549320872438</v>
      </c>
      <c r="P103" s="79">
        <f>IF(TrRoad_act!P19=0,"",P42/TrRoad_act!P19*1000)</f>
        <v>36.951486229025669</v>
      </c>
      <c r="Q103" s="79">
        <f>IF(TrRoad_act!Q19=0,"",Q42/TrRoad_act!Q19*1000)</f>
        <v>37.991355948535954</v>
      </c>
    </row>
    <row r="104" spans="1:17" ht="11.45" customHeight="1" x14ac:dyDescent="0.25">
      <c r="A104" s="23" t="s">
        <v>27</v>
      </c>
      <c r="B104" s="78">
        <f>IF(TrRoad_act!B20=0,"",B43/TrRoad_act!B20*1000)</f>
        <v>213.33076357322773</v>
      </c>
      <c r="C104" s="78">
        <f>IF(TrRoad_act!C20=0,"",C43/TrRoad_act!C20*1000)</f>
        <v>208.59200853752384</v>
      </c>
      <c r="D104" s="78">
        <f>IF(TrRoad_act!D20=0,"",D43/TrRoad_act!D20*1000)</f>
        <v>208.19873918525897</v>
      </c>
      <c r="E104" s="78">
        <f>IF(TrRoad_act!E20=0,"",E43/TrRoad_act!E20*1000)</f>
        <v>206.63559547211995</v>
      </c>
      <c r="F104" s="78">
        <f>IF(TrRoad_act!F20=0,"",F43/TrRoad_act!F20*1000)</f>
        <v>205.51100043840421</v>
      </c>
      <c r="G104" s="78">
        <f>IF(TrRoad_act!G20=0,"",G43/TrRoad_act!G20*1000)</f>
        <v>206.15040551228171</v>
      </c>
      <c r="H104" s="78">
        <f>IF(TrRoad_act!H20=0,"",H43/TrRoad_act!H20*1000)</f>
        <v>205.68157067289965</v>
      </c>
      <c r="I104" s="78">
        <f>IF(TrRoad_act!I20=0,"",I43/TrRoad_act!I20*1000)</f>
        <v>205.00297544396005</v>
      </c>
      <c r="J104" s="78">
        <f>IF(TrRoad_act!J20=0,"",J43/TrRoad_act!J20*1000)</f>
        <v>202.30315752657228</v>
      </c>
      <c r="K104" s="78">
        <f>IF(TrRoad_act!K20=0,"",K43/TrRoad_act!K20*1000)</f>
        <v>199.93335605512442</v>
      </c>
      <c r="L104" s="78">
        <f>IF(TrRoad_act!L20=0,"",L43/TrRoad_act!L20*1000)</f>
        <v>197.79149829845218</v>
      </c>
      <c r="M104" s="78">
        <f>IF(TrRoad_act!M20=0,"",M43/TrRoad_act!M20*1000)</f>
        <v>194.88867526335872</v>
      </c>
      <c r="N104" s="78">
        <f>IF(TrRoad_act!N20=0,"",N43/TrRoad_act!N20*1000)</f>
        <v>192.0689291494617</v>
      </c>
      <c r="O104" s="78">
        <f>IF(TrRoad_act!O20=0,"",O43/TrRoad_act!O20*1000)</f>
        <v>191.38691342458731</v>
      </c>
      <c r="P104" s="78">
        <f>IF(TrRoad_act!P20=0,"",P43/TrRoad_act!P20*1000)</f>
        <v>190.45919898489569</v>
      </c>
      <c r="Q104" s="78">
        <f>IF(TrRoad_act!Q20=0,"",Q43/TrRoad_act!Q20*1000)</f>
        <v>188.28533388385912</v>
      </c>
    </row>
    <row r="105" spans="1:17" ht="11.45" customHeight="1" x14ac:dyDescent="0.25">
      <c r="A105" s="62" t="s">
        <v>59</v>
      </c>
      <c r="B105" s="77">
        <f>IF(TrRoad_act!B21=0,"",B44/TrRoad_act!B21*1000)</f>
        <v>272.72170502969664</v>
      </c>
      <c r="C105" s="77">
        <f>IF(TrRoad_act!C21=0,"",C44/TrRoad_act!C21*1000)</f>
        <v>269.87584248638899</v>
      </c>
      <c r="D105" s="77">
        <f>IF(TrRoad_act!D21=0,"",D44/TrRoad_act!D21*1000)</f>
        <v>271.54256275914696</v>
      </c>
      <c r="E105" s="77">
        <f>IF(TrRoad_act!E21=0,"",E44/TrRoad_act!E21*1000)</f>
        <v>270.85602425802426</v>
      </c>
      <c r="F105" s="77">
        <f>IF(TrRoad_act!F21=0,"",F44/TrRoad_act!F21*1000)</f>
        <v>270.84517912441657</v>
      </c>
      <c r="G105" s="77">
        <f>IF(TrRoad_act!G21=0,"",G44/TrRoad_act!G21*1000)</f>
        <v>269.44694533564905</v>
      </c>
      <c r="H105" s="77">
        <f>IF(TrRoad_act!H21=0,"",H44/TrRoad_act!H21*1000)</f>
        <v>265.98935128521879</v>
      </c>
      <c r="I105" s="77">
        <f>IF(TrRoad_act!I21=0,"",I44/TrRoad_act!I21*1000)</f>
        <v>263.53480482007552</v>
      </c>
      <c r="J105" s="77">
        <f>IF(TrRoad_act!J21=0,"",J44/TrRoad_act!J21*1000)</f>
        <v>257.55642511478806</v>
      </c>
      <c r="K105" s="77">
        <f>IF(TrRoad_act!K21=0,"",K44/TrRoad_act!K21*1000)</f>
        <v>253.44557140612068</v>
      </c>
      <c r="L105" s="77">
        <f>IF(TrRoad_act!L21=0,"",L44/TrRoad_act!L21*1000)</f>
        <v>248.45514967656689</v>
      </c>
      <c r="M105" s="77">
        <f>IF(TrRoad_act!M21=0,"",M44/TrRoad_act!M21*1000)</f>
        <v>243.43755596927926</v>
      </c>
      <c r="N105" s="77">
        <f>IF(TrRoad_act!N21=0,"",N44/TrRoad_act!N21*1000)</f>
        <v>236.97406682222979</v>
      </c>
      <c r="O105" s="77">
        <f>IF(TrRoad_act!O21=0,"",O44/TrRoad_act!O21*1000)</f>
        <v>233.37903245719735</v>
      </c>
      <c r="P105" s="77">
        <f>IF(TrRoad_act!P21=0,"",P44/TrRoad_act!P21*1000)</f>
        <v>230.34235233302823</v>
      </c>
      <c r="Q105" s="77">
        <f>IF(TrRoad_act!Q21=0,"",Q44/TrRoad_act!Q21*1000)</f>
        <v>227.92625108632609</v>
      </c>
    </row>
    <row r="106" spans="1:17" ht="11.45" customHeight="1" x14ac:dyDescent="0.25">
      <c r="A106" s="62" t="s">
        <v>58</v>
      </c>
      <c r="B106" s="77">
        <f>IF(TrRoad_act!B22=0,"",B46/TrRoad_act!B22*1000)</f>
        <v>206.06498388391421</v>
      </c>
      <c r="C106" s="77">
        <f>IF(TrRoad_act!C22=0,"",C46/TrRoad_act!C22*1000)</f>
        <v>201.94306700268845</v>
      </c>
      <c r="D106" s="77">
        <f>IF(TrRoad_act!D22=0,"",D46/TrRoad_act!D22*1000)</f>
        <v>202.01826160288817</v>
      </c>
      <c r="E106" s="77">
        <f>IF(TrRoad_act!E22=0,"",E46/TrRoad_act!E22*1000)</f>
        <v>201.01493527361413</v>
      </c>
      <c r="F106" s="77">
        <f>IF(TrRoad_act!F22=0,"",F46/TrRoad_act!F22*1000)</f>
        <v>200.42475238538992</v>
      </c>
      <c r="G106" s="77">
        <f>IF(TrRoad_act!G22=0,"",G46/TrRoad_act!G22*1000)</f>
        <v>201.76542718954687</v>
      </c>
      <c r="H106" s="77">
        <f>IF(TrRoad_act!H22=0,"",H46/TrRoad_act!H22*1000)</f>
        <v>201.64372303999801</v>
      </c>
      <c r="I106" s="77">
        <f>IF(TrRoad_act!I22=0,"",I46/TrRoad_act!I22*1000)</f>
        <v>201.09412717976355</v>
      </c>
      <c r="J106" s="77">
        <f>IF(TrRoad_act!J22=0,"",J46/TrRoad_act!J22*1000)</f>
        <v>198.65975595323138</v>
      </c>
      <c r="K106" s="77">
        <f>IF(TrRoad_act!K22=0,"",K46/TrRoad_act!K22*1000)</f>
        <v>196.33361367791784</v>
      </c>
      <c r="L106" s="77">
        <f>IF(TrRoad_act!L22=0,"",L46/TrRoad_act!L22*1000)</f>
        <v>194.33873714234298</v>
      </c>
      <c r="M106" s="77">
        <f>IF(TrRoad_act!M22=0,"",M46/TrRoad_act!M22*1000)</f>
        <v>191.63676923003135</v>
      </c>
      <c r="N106" s="77">
        <f>IF(TrRoad_act!N22=0,"",N46/TrRoad_act!N22*1000)</f>
        <v>189.06026158722759</v>
      </c>
      <c r="O106" s="77">
        <f>IF(TrRoad_act!O22=0,"",O46/TrRoad_act!O22*1000)</f>
        <v>188.6462060556058</v>
      </c>
      <c r="P106" s="77">
        <f>IF(TrRoad_act!P22=0,"",P46/TrRoad_act!P22*1000)</f>
        <v>187.87729321364409</v>
      </c>
      <c r="Q106" s="77">
        <f>IF(TrRoad_act!Q22=0,"",Q46/TrRoad_act!Q22*1000)</f>
        <v>185.82096794405319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>
        <f>IF(TrRoad_act!H23=0,"",H48/TrRoad_act!H23*1000)</f>
        <v>304.12800471919877</v>
      </c>
      <c r="I107" s="77">
        <f>IF(TrRoad_act!I23=0,"",I48/TrRoad_act!I23*1000)</f>
        <v>306.28655776898069</v>
      </c>
      <c r="J107" s="77">
        <f>IF(TrRoad_act!J23=0,"",J48/TrRoad_act!J23*1000)</f>
        <v>303.93515954898476</v>
      </c>
      <c r="K107" s="77">
        <f>IF(TrRoad_act!K23=0,"",K48/TrRoad_act!K23*1000)</f>
        <v>300.90519705043067</v>
      </c>
      <c r="L107" s="77">
        <f>IF(TrRoad_act!L23=0,"",L48/TrRoad_act!L23*1000)</f>
        <v>297.10694219040187</v>
      </c>
      <c r="M107" s="77">
        <f>IF(TrRoad_act!M23=0,"",M48/TrRoad_act!M23*1000)</f>
        <v>295.9000032578889</v>
      </c>
      <c r="N107" s="77">
        <f>IF(TrRoad_act!N23=0,"",N48/TrRoad_act!N23*1000)</f>
        <v>296.31319185998257</v>
      </c>
      <c r="O107" s="77">
        <f>IF(TrRoad_act!O23=0,"",O48/TrRoad_act!O23*1000)</f>
        <v>297.62616339670956</v>
      </c>
      <c r="P107" s="77">
        <f>IF(TrRoad_act!P23=0,"",P48/TrRoad_act!P23*1000)</f>
        <v>295.99739850535491</v>
      </c>
      <c r="Q107" s="77">
        <f>IF(TrRoad_act!Q23=0,"",Q48/TrRoad_act!Q23*1000)</f>
        <v>296.13026230730878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>
        <f>IF(TrRoad_act!H24=0,"",H49/TrRoad_act!H24*1000)</f>
        <v>274.62835974188181</v>
      </c>
      <c r="I108" s="77">
        <f>IF(TrRoad_act!I24=0,"",I49/TrRoad_act!I24*1000)</f>
        <v>276.87158896324183</v>
      </c>
      <c r="J108" s="77">
        <f>IF(TrRoad_act!J24=0,"",J49/TrRoad_act!J24*1000)</f>
        <v>274.096710969242</v>
      </c>
      <c r="K108" s="77">
        <f>IF(TrRoad_act!K24=0,"",K49/TrRoad_act!K24*1000)</f>
        <v>268.52058374251845</v>
      </c>
      <c r="L108" s="77">
        <f>IF(TrRoad_act!L24=0,"",L49/TrRoad_act!L24*1000)</f>
        <v>264.72580568699715</v>
      </c>
      <c r="M108" s="77">
        <f>IF(TrRoad_act!M24=0,"",M49/TrRoad_act!M24*1000)</f>
        <v>262.03437339909084</v>
      </c>
      <c r="N108" s="77">
        <f>IF(TrRoad_act!N24=0,"",N49/TrRoad_act!N24*1000)</f>
        <v>259.32457068422474</v>
      </c>
      <c r="O108" s="77">
        <f>IF(TrRoad_act!O24=0,"",O49/TrRoad_act!O24*1000)</f>
        <v>257.31787578811446</v>
      </c>
      <c r="P108" s="77">
        <f>IF(TrRoad_act!P24=0,"",P49/TrRoad_act!P24*1000)</f>
        <v>257.07139692820977</v>
      </c>
      <c r="Q108" s="77">
        <f>IF(TrRoad_act!Q24=0,"",Q49/TrRoad_act!Q24*1000)</f>
        <v>255.32530800361974</v>
      </c>
    </row>
    <row r="109" spans="1:17" ht="11.45" customHeight="1" x14ac:dyDescent="0.25">
      <c r="A109" s="62" t="s">
        <v>55</v>
      </c>
      <c r="B109" s="77">
        <f>IF(TrRoad_act!B25=0,"",B51/TrRoad_act!B25*1000)</f>
        <v>133.53606506794569</v>
      </c>
      <c r="C109" s="77">
        <f>IF(TrRoad_act!C25=0,"",C51/TrRoad_act!C25*1000)</f>
        <v>133.29663958642377</v>
      </c>
      <c r="D109" s="77">
        <f>IF(TrRoad_act!D25=0,"",D51/TrRoad_act!D25*1000)</f>
        <v>133.67410936348043</v>
      </c>
      <c r="E109" s="77">
        <f>IF(TrRoad_act!E25=0,"",E51/TrRoad_act!E25*1000)</f>
        <v>134.01873461965098</v>
      </c>
      <c r="F109" s="77">
        <f>IF(TrRoad_act!F25=0,"",F51/TrRoad_act!F25*1000)</f>
        <v>134.32165877016428</v>
      </c>
      <c r="G109" s="77">
        <f>IF(TrRoad_act!G25=0,"",G51/TrRoad_act!G25*1000)</f>
        <v>134.67316441465289</v>
      </c>
      <c r="H109" s="77">
        <f>IF(TrRoad_act!H25=0,"",H51/TrRoad_act!H25*1000)</f>
        <v>134.62141868144531</v>
      </c>
      <c r="I109" s="77">
        <f>IF(TrRoad_act!I25=0,"",I51/TrRoad_act!I25*1000)</f>
        <v>134.54584732976329</v>
      </c>
      <c r="J109" s="77">
        <f>IF(TrRoad_act!J25=0,"",J51/TrRoad_act!J25*1000)</f>
        <v>134.23974172453978</v>
      </c>
      <c r="K109" s="77">
        <f>IF(TrRoad_act!K25=0,"",K51/TrRoad_act!K25*1000)</f>
        <v>133.62361275958327</v>
      </c>
      <c r="L109" s="77">
        <f>IF(TrRoad_act!L25=0,"",L51/TrRoad_act!L25*1000)</f>
        <v>132.00069935850658</v>
      </c>
      <c r="M109" s="77">
        <f>IF(TrRoad_act!M25=0,"",M51/TrRoad_act!M25*1000)</f>
        <v>130.54102086417743</v>
      </c>
      <c r="N109" s="77">
        <f>IF(TrRoad_act!N25=0,"",N51/TrRoad_act!N25*1000)</f>
        <v>128.38799559283663</v>
      </c>
      <c r="O109" s="77">
        <f>IF(TrRoad_act!O25=0,"",O51/TrRoad_act!O25*1000)</f>
        <v>127.97739122679816</v>
      </c>
      <c r="P109" s="77">
        <f>IF(TrRoad_act!P25=0,"",P51/TrRoad_act!P25*1000)</f>
        <v>128.2249603709526</v>
      </c>
      <c r="Q109" s="77">
        <f>IF(TrRoad_act!Q25=0,"",Q51/TrRoad_act!Q25*1000)</f>
        <v>128.82521070640786</v>
      </c>
    </row>
    <row r="110" spans="1:17" ht="11.45" customHeight="1" x14ac:dyDescent="0.25">
      <c r="A110" s="19" t="s">
        <v>24</v>
      </c>
      <c r="B110" s="76">
        <f>IF(TrRoad_act!B26=0,"",B52/TrRoad_act!B26*1000)</f>
        <v>48.407900231016484</v>
      </c>
      <c r="C110" s="76">
        <f>IF(TrRoad_act!C26=0,"",C52/TrRoad_act!C26*1000)</f>
        <v>43.690184461688951</v>
      </c>
      <c r="D110" s="76">
        <f>IF(TrRoad_act!D26=0,"",D52/TrRoad_act!D26*1000)</f>
        <v>42.036131631100154</v>
      </c>
      <c r="E110" s="76">
        <f>IF(TrRoad_act!E26=0,"",E52/TrRoad_act!E26*1000)</f>
        <v>39.773139365609744</v>
      </c>
      <c r="F110" s="76">
        <f>IF(TrRoad_act!F26=0,"",F52/TrRoad_act!F26*1000)</f>
        <v>35.838959016929252</v>
      </c>
      <c r="G110" s="76">
        <f>IF(TrRoad_act!G26=0,"",G52/TrRoad_act!G26*1000)</f>
        <v>33.605886072738109</v>
      </c>
      <c r="H110" s="76">
        <f>IF(TrRoad_act!H26=0,"",H52/TrRoad_act!H26*1000)</f>
        <v>33.677228893444799</v>
      </c>
      <c r="I110" s="76">
        <f>IF(TrRoad_act!I26=0,"",I52/TrRoad_act!I26*1000)</f>
        <v>31.419935213761157</v>
      </c>
      <c r="J110" s="76">
        <f>IF(TrRoad_act!J26=0,"",J52/TrRoad_act!J26*1000)</f>
        <v>30.369798264270308</v>
      </c>
      <c r="K110" s="76">
        <f>IF(TrRoad_act!K26=0,"",K52/TrRoad_act!K26*1000)</f>
        <v>31.862212989242149</v>
      </c>
      <c r="L110" s="76">
        <f>IF(TrRoad_act!L26=0,"",L52/TrRoad_act!L26*1000)</f>
        <v>33.025344780565177</v>
      </c>
      <c r="M110" s="76">
        <f>IF(TrRoad_act!M26=0,"",M52/TrRoad_act!M26*1000)</f>
        <v>31.866377965572326</v>
      </c>
      <c r="N110" s="76">
        <f>IF(TrRoad_act!N26=0,"",N52/TrRoad_act!N26*1000)</f>
        <v>34.419320566386908</v>
      </c>
      <c r="O110" s="76">
        <f>IF(TrRoad_act!O26=0,"",O52/TrRoad_act!O26*1000)</f>
        <v>34.429335449945668</v>
      </c>
      <c r="P110" s="76">
        <f>IF(TrRoad_act!P26=0,"",P52/TrRoad_act!P26*1000)</f>
        <v>32.190123701642371</v>
      </c>
      <c r="Q110" s="76">
        <f>IF(TrRoad_act!Q26=0,"",Q52/TrRoad_act!Q26*1000)</f>
        <v>33.309689752329234</v>
      </c>
    </row>
    <row r="111" spans="1:17" ht="11.45" customHeight="1" x14ac:dyDescent="0.25">
      <c r="A111" s="17" t="s">
        <v>23</v>
      </c>
      <c r="B111" s="75">
        <f>IF(TrRoad_act!B27=0,"",B53/TrRoad_act!B27*1000)</f>
        <v>49.343937993404644</v>
      </c>
      <c r="C111" s="75">
        <f>IF(TrRoad_act!C27=0,"",C53/TrRoad_act!C27*1000)</f>
        <v>47.844597361009932</v>
      </c>
      <c r="D111" s="75">
        <f>IF(TrRoad_act!D27=0,"",D53/TrRoad_act!D27*1000)</f>
        <v>46.714270164235145</v>
      </c>
      <c r="E111" s="75">
        <f>IF(TrRoad_act!E27=0,"",E53/TrRoad_act!E27*1000)</f>
        <v>45.346225463142744</v>
      </c>
      <c r="F111" s="75">
        <f>IF(TrRoad_act!F27=0,"",F53/TrRoad_act!F27*1000)</f>
        <v>44.333015239369189</v>
      </c>
      <c r="G111" s="75">
        <f>IF(TrRoad_act!G27=0,"",G53/TrRoad_act!G27*1000)</f>
        <v>42.89670389463042</v>
      </c>
      <c r="H111" s="75">
        <f>IF(TrRoad_act!H27=0,"",H53/TrRoad_act!H27*1000)</f>
        <v>42.420574552172766</v>
      </c>
      <c r="I111" s="75">
        <f>IF(TrRoad_act!I27=0,"",I53/TrRoad_act!I27*1000)</f>
        <v>41.798012848933325</v>
      </c>
      <c r="J111" s="75">
        <f>IF(TrRoad_act!J27=0,"",J53/TrRoad_act!J27*1000)</f>
        <v>41.917376231200663</v>
      </c>
      <c r="K111" s="75">
        <f>IF(TrRoad_act!K27=0,"",K53/TrRoad_act!K27*1000)</f>
        <v>42.544309516579922</v>
      </c>
      <c r="L111" s="75">
        <f>IF(TrRoad_act!L27=0,"",L53/TrRoad_act!L27*1000)</f>
        <v>42.197645596820699</v>
      </c>
      <c r="M111" s="75">
        <f>IF(TrRoad_act!M27=0,"",M53/TrRoad_act!M27*1000)</f>
        <v>41.668815592478005</v>
      </c>
      <c r="N111" s="75">
        <f>IF(TrRoad_act!N27=0,"",N53/TrRoad_act!N27*1000)</f>
        <v>42.446863235444482</v>
      </c>
      <c r="O111" s="75">
        <f>IF(TrRoad_act!O27=0,"",O53/TrRoad_act!O27*1000)</f>
        <v>42.228839275356066</v>
      </c>
      <c r="P111" s="75">
        <f>IF(TrRoad_act!P27=0,"",P53/TrRoad_act!P27*1000)</f>
        <v>41.736499478290618</v>
      </c>
      <c r="Q111" s="75">
        <f>IF(TrRoad_act!Q27=0,"",Q53/TrRoad_act!Q27*1000)</f>
        <v>41.806879628736311</v>
      </c>
    </row>
    <row r="112" spans="1:17" ht="11.45" customHeight="1" x14ac:dyDescent="0.25">
      <c r="A112" s="15" t="s">
        <v>22</v>
      </c>
      <c r="B112" s="74">
        <f>IF(TrRoad_act!B28=0,"",B55/TrRoad_act!B28*1000)</f>
        <v>46.246750336533054</v>
      </c>
      <c r="C112" s="74">
        <f>IF(TrRoad_act!C28=0,"",C55/TrRoad_act!C28*1000)</f>
        <v>34.535503686398521</v>
      </c>
      <c r="D112" s="74">
        <f>IF(TrRoad_act!D28=0,"",D55/TrRoad_act!D28*1000)</f>
        <v>32.467661365132045</v>
      </c>
      <c r="E112" s="74">
        <f>IF(TrRoad_act!E28=0,"",E55/TrRoad_act!E28*1000)</f>
        <v>28.462268227777518</v>
      </c>
      <c r="F112" s="74">
        <f>IF(TrRoad_act!F28=0,"",F55/TrRoad_act!F28*1000)</f>
        <v>20.544823094409345</v>
      </c>
      <c r="G112" s="74">
        <f>IF(TrRoad_act!G28=0,"",G55/TrRoad_act!G28*1000)</f>
        <v>17.029291064076734</v>
      </c>
      <c r="H112" s="74">
        <f>IF(TrRoad_act!H28=0,"",H55/TrRoad_act!H28*1000)</f>
        <v>18.316451051813601</v>
      </c>
      <c r="I112" s="74">
        <f>IF(TrRoad_act!I28=0,"",I55/TrRoad_act!I28*1000)</f>
        <v>13.536621993360745</v>
      </c>
      <c r="J112" s="74">
        <f>IF(TrRoad_act!J28=0,"",J55/TrRoad_act!J28*1000)</f>
        <v>10.716248000866761</v>
      </c>
      <c r="K112" s="74">
        <f>IF(TrRoad_act!K28=0,"",K55/TrRoad_act!K28*1000)</f>
        <v>13.088513659544798</v>
      </c>
      <c r="L112" s="74">
        <f>IF(TrRoad_act!L28=0,"",L55/TrRoad_act!L28*1000)</f>
        <v>17.836368116349831</v>
      </c>
      <c r="M112" s="74">
        <f>IF(TrRoad_act!M28=0,"",M55/TrRoad_act!M28*1000)</f>
        <v>14.835695183124287</v>
      </c>
      <c r="N112" s="74">
        <f>IF(TrRoad_act!N28=0,"",N55/TrRoad_act!N28*1000)</f>
        <v>21.131535099353169</v>
      </c>
      <c r="O112" s="74">
        <f>IF(TrRoad_act!O28=0,"",O55/TrRoad_act!O28*1000)</f>
        <v>21.909792554842625</v>
      </c>
      <c r="P112" s="74">
        <f>IF(TrRoad_act!P28=0,"",P55/TrRoad_act!P28*1000)</f>
        <v>16.865630670046027</v>
      </c>
      <c r="Q112" s="74">
        <f>IF(TrRoad_act!Q28=0,"",Q55/TrRoad_act!Q28*1000)</f>
        <v>19.231411781473941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103.24328669410261</v>
      </c>
      <c r="C116" s="78">
        <f>IF(C19=0,"",1000000*C19/TrRoad_act!C86)</f>
        <v>98.876163021726725</v>
      </c>
      <c r="D116" s="78">
        <f>IF(D19=0,"",1000000*D19/TrRoad_act!D86)</f>
        <v>102.14925793531074</v>
      </c>
      <c r="E116" s="78">
        <f>IF(E19=0,"",1000000*E19/TrRoad_act!E86)</f>
        <v>96.308379930161479</v>
      </c>
      <c r="F116" s="78">
        <f>IF(F19=0,"",1000000*F19/TrRoad_act!F86)</f>
        <v>95.104881280236242</v>
      </c>
      <c r="G116" s="78">
        <f>IF(G19=0,"",1000000*G19/TrRoad_act!G86)</f>
        <v>93.143392953685421</v>
      </c>
      <c r="H116" s="78">
        <f>IF(H19=0,"",1000000*H19/TrRoad_act!H86)</f>
        <v>90.973987995766677</v>
      </c>
      <c r="I116" s="78">
        <f>IF(I19=0,"",1000000*I19/TrRoad_act!I86)</f>
        <v>74.78035637744668</v>
      </c>
      <c r="J116" s="78">
        <f>IF(J19=0,"",1000000*J19/TrRoad_act!J86)</f>
        <v>72.656437678124831</v>
      </c>
      <c r="K116" s="78">
        <f>IF(K19=0,"",1000000*K19/TrRoad_act!K86)</f>
        <v>73.837359636021773</v>
      </c>
      <c r="L116" s="78">
        <f>IF(L19=0,"",1000000*L19/TrRoad_act!L86)</f>
        <v>73.35253306754106</v>
      </c>
      <c r="M116" s="78">
        <f>IF(M19=0,"",1000000*M19/TrRoad_act!M86)</f>
        <v>74.570716992748117</v>
      </c>
      <c r="N116" s="78">
        <f>IF(N19=0,"",1000000*N19/TrRoad_act!N86)</f>
        <v>73.259569754223961</v>
      </c>
      <c r="O116" s="78">
        <f>IF(O19=0,"",1000000*O19/TrRoad_act!O86)</f>
        <v>75.719103710108527</v>
      </c>
      <c r="P116" s="78">
        <f>IF(P19=0,"",1000000*P19/TrRoad_act!P86)</f>
        <v>77.796043014996982</v>
      </c>
      <c r="Q116" s="78">
        <f>IF(Q19=0,"",1000000*Q19/TrRoad_act!Q86)</f>
        <v>74.822778138856648</v>
      </c>
    </row>
    <row r="117" spans="1:17" ht="11.45" customHeight="1" x14ac:dyDescent="0.25">
      <c r="A117" s="19" t="s">
        <v>29</v>
      </c>
      <c r="B117" s="76">
        <f>IF(B21=0,"",1000000*B21/TrRoad_act!B87)</f>
        <v>938.00333015600654</v>
      </c>
      <c r="C117" s="76">
        <f>IF(C21=0,"",1000000*C21/TrRoad_act!C87)</f>
        <v>927.2971638864268</v>
      </c>
      <c r="D117" s="76">
        <f>IF(D21=0,"",1000000*D21/TrRoad_act!D87)</f>
        <v>916.25636829819689</v>
      </c>
      <c r="E117" s="76">
        <f>IF(E21=0,"",1000000*E21/TrRoad_act!E87)</f>
        <v>865.60875031709725</v>
      </c>
      <c r="F117" s="76">
        <f>IF(F21=0,"",1000000*F21/TrRoad_act!F87)</f>
        <v>877.86017531020752</v>
      </c>
      <c r="G117" s="76">
        <f>IF(G21=0,"",1000000*G21/TrRoad_act!G87)</f>
        <v>835.13199021813216</v>
      </c>
      <c r="H117" s="76">
        <f>IF(H21=0,"",1000000*H21/TrRoad_act!H87)</f>
        <v>827.30869326068034</v>
      </c>
      <c r="I117" s="76">
        <f>IF(I21=0,"",1000000*I21/TrRoad_act!I87)</f>
        <v>805.06318804583134</v>
      </c>
      <c r="J117" s="76">
        <f>IF(J21=0,"",1000000*J21/TrRoad_act!J87)</f>
        <v>796.405246161582</v>
      </c>
      <c r="K117" s="76">
        <f>IF(K21=0,"",1000000*K21/TrRoad_act!K87)</f>
        <v>785.92265491686828</v>
      </c>
      <c r="L117" s="76">
        <f>IF(L21=0,"",1000000*L21/TrRoad_act!L87)</f>
        <v>765.26059691398791</v>
      </c>
      <c r="M117" s="76">
        <f>IF(M21=0,"",1000000*M21/TrRoad_act!M87)</f>
        <v>768.46053145981034</v>
      </c>
      <c r="N117" s="76">
        <f>IF(N21=0,"",1000000*N21/TrRoad_act!N87)</f>
        <v>737.40150896013836</v>
      </c>
      <c r="O117" s="76">
        <f>IF(O21=0,"",1000000*O21/TrRoad_act!O87)</f>
        <v>746.65386265185691</v>
      </c>
      <c r="P117" s="76">
        <f>IF(P21=0,"",1000000*P21/TrRoad_act!P87)</f>
        <v>774.97160949468071</v>
      </c>
      <c r="Q117" s="76">
        <f>IF(Q21=0,"",1000000*Q21/TrRoad_act!Q87)</f>
        <v>741.52562759413331</v>
      </c>
    </row>
    <row r="118" spans="1:17" ht="11.45" customHeight="1" x14ac:dyDescent="0.25">
      <c r="A118" s="62" t="s">
        <v>59</v>
      </c>
      <c r="B118" s="77">
        <f>IF(B22=0,"",1000000*B22/TrRoad_act!B88)</f>
        <v>896.78989462893412</v>
      </c>
      <c r="C118" s="77">
        <f>IF(C22=0,"",1000000*C22/TrRoad_act!C88)</f>
        <v>874.66752103303736</v>
      </c>
      <c r="D118" s="77">
        <f>IF(D22=0,"",1000000*D22/TrRoad_act!D88)</f>
        <v>856.79163662044846</v>
      </c>
      <c r="E118" s="77">
        <f>IF(E22=0,"",1000000*E22/TrRoad_act!E88)</f>
        <v>791.29794028480069</v>
      </c>
      <c r="F118" s="77">
        <f>IF(F22=0,"",1000000*F22/TrRoad_act!F88)</f>
        <v>778.14972706857816</v>
      </c>
      <c r="G118" s="77">
        <f>IF(G22=0,"",1000000*G22/TrRoad_act!G88)</f>
        <v>732.7411339496532</v>
      </c>
      <c r="H118" s="77">
        <f>IF(H22=0,"",1000000*H22/TrRoad_act!H88)</f>
        <v>710.47359878413988</v>
      </c>
      <c r="I118" s="77">
        <f>IF(I22=0,"",1000000*I22/TrRoad_act!I88)</f>
        <v>678.69540013191556</v>
      </c>
      <c r="J118" s="77">
        <f>IF(J22=0,"",1000000*J22/TrRoad_act!J88)</f>
        <v>671.79496267309776</v>
      </c>
      <c r="K118" s="77">
        <f>IF(K22=0,"",1000000*K22/TrRoad_act!K88)</f>
        <v>650.33346780054478</v>
      </c>
      <c r="L118" s="77">
        <f>IF(L22=0,"",1000000*L22/TrRoad_act!L88)</f>
        <v>626.45153239503361</v>
      </c>
      <c r="M118" s="77">
        <f>IF(M22=0,"",1000000*M22/TrRoad_act!M88)</f>
        <v>625.21298923252562</v>
      </c>
      <c r="N118" s="77">
        <f>IF(N22=0,"",1000000*N22/TrRoad_act!N88)</f>
        <v>591.45697435308375</v>
      </c>
      <c r="O118" s="77">
        <f>IF(O22=0,"",1000000*O22/TrRoad_act!O88)</f>
        <v>593.56240616156913</v>
      </c>
      <c r="P118" s="77">
        <f>IF(P22=0,"",1000000*P22/TrRoad_act!P88)</f>
        <v>598.50457782040473</v>
      </c>
      <c r="Q118" s="77">
        <f>IF(Q22=0,"",1000000*Q22/TrRoad_act!Q88)</f>
        <v>572.62746993111284</v>
      </c>
    </row>
    <row r="119" spans="1:17" ht="11.45" customHeight="1" x14ac:dyDescent="0.25">
      <c r="A119" s="62" t="s">
        <v>58</v>
      </c>
      <c r="B119" s="77">
        <f>IF(B24=0,"",1000000*B24/TrRoad_act!B89)</f>
        <v>1178.2285868342512</v>
      </c>
      <c r="C119" s="77">
        <f>IF(C24=0,"",1000000*C24/TrRoad_act!C89)</f>
        <v>1207.2920589067955</v>
      </c>
      <c r="D119" s="77">
        <f>IF(D24=0,"",1000000*D24/TrRoad_act!D89)</f>
        <v>1203.5095529332139</v>
      </c>
      <c r="E119" s="77">
        <f>IF(E24=0,"",1000000*E24/TrRoad_act!E89)</f>
        <v>1192.2818039722481</v>
      </c>
      <c r="F119" s="77">
        <f>IF(F24=0,"",1000000*F24/TrRoad_act!F89)</f>
        <v>1273.547757713975</v>
      </c>
      <c r="G119" s="77">
        <f>IF(G24=0,"",1000000*G24/TrRoad_act!G89)</f>
        <v>1194.1915025834123</v>
      </c>
      <c r="H119" s="77">
        <f>IF(H24=0,"",1000000*H24/TrRoad_act!H89)</f>
        <v>1205.6823852846796</v>
      </c>
      <c r="I119" s="77">
        <f>IF(I24=0,"",1000000*I24/TrRoad_act!I89)</f>
        <v>1192.9143163829135</v>
      </c>
      <c r="J119" s="77">
        <f>IF(J24=0,"",1000000*J24/TrRoad_act!J89)</f>
        <v>1155.1492326131981</v>
      </c>
      <c r="K119" s="77">
        <f>IF(K24=0,"",1000000*K24/TrRoad_act!K89)</f>
        <v>1149.3990074113835</v>
      </c>
      <c r="L119" s="77">
        <f>IF(L24=0,"",1000000*L24/TrRoad_act!L89)</f>
        <v>1125.1756291206866</v>
      </c>
      <c r="M119" s="77">
        <f>IF(M24=0,"",1000000*M24/TrRoad_act!M89)</f>
        <v>1119.3200638874173</v>
      </c>
      <c r="N119" s="77">
        <f>IF(N24=0,"",1000000*N24/TrRoad_act!N89)</f>
        <v>1068.6567185011399</v>
      </c>
      <c r="O119" s="77">
        <f>IF(O24=0,"",1000000*O24/TrRoad_act!O89)</f>
        <v>1075.4045961918064</v>
      </c>
      <c r="P119" s="77">
        <f>IF(P24=0,"",1000000*P24/TrRoad_act!P89)</f>
        <v>1135.6680886833556</v>
      </c>
      <c r="Q119" s="77">
        <f>IF(Q24=0,"",1000000*Q24/TrRoad_act!Q89)</f>
        <v>1071.7589005703337</v>
      </c>
    </row>
    <row r="120" spans="1:17" ht="11.45" customHeight="1" x14ac:dyDescent="0.25">
      <c r="A120" s="62" t="s">
        <v>57</v>
      </c>
      <c r="B120" s="77">
        <f>IF(B26=0,"",1000000*B26/TrRoad_act!B90)</f>
        <v>1153.6250257683068</v>
      </c>
      <c r="C120" s="77">
        <f>IF(C26=0,"",1000000*C26/TrRoad_act!C90)</f>
        <v>1155.5069143972173</v>
      </c>
      <c r="D120" s="77">
        <f>IF(D26=0,"",1000000*D26/TrRoad_act!D90)</f>
        <v>1121.0912623530562</v>
      </c>
      <c r="E120" s="77">
        <f>IF(E26=0,"",1000000*E26/TrRoad_act!E90)</f>
        <v>1071.5570365577482</v>
      </c>
      <c r="F120" s="77">
        <f>IF(F26=0,"",1000000*F26/TrRoad_act!F90)</f>
        <v>1115.3972788961501</v>
      </c>
      <c r="G120" s="77">
        <f>IF(G26=0,"",1000000*G26/TrRoad_act!G90)</f>
        <v>1105.0228243929459</v>
      </c>
      <c r="H120" s="77">
        <f>IF(H26=0,"",1000000*H26/TrRoad_act!H90)</f>
        <v>1048.8434792468424</v>
      </c>
      <c r="I120" s="77">
        <f>IF(I26=0,"",1000000*I26/TrRoad_act!I90)</f>
        <v>1002.70296021897</v>
      </c>
      <c r="J120" s="77">
        <f>IF(J26=0,"",1000000*J26/TrRoad_act!J90)</f>
        <v>1063.2979024556344</v>
      </c>
      <c r="K120" s="77">
        <f>IF(K26=0,"",1000000*K26/TrRoad_act!K90)</f>
        <v>1061.4451216481248</v>
      </c>
      <c r="L120" s="77">
        <f>IF(L26=0,"",1000000*L26/TrRoad_act!L90)</f>
        <v>999.6985429114618</v>
      </c>
      <c r="M120" s="77">
        <f>IF(M26=0,"",1000000*M26/TrRoad_act!M90)</f>
        <v>998.98252796350982</v>
      </c>
      <c r="N120" s="77">
        <f>IF(N26=0,"",1000000*N26/TrRoad_act!N90)</f>
        <v>1054.4551295783842</v>
      </c>
      <c r="O120" s="77">
        <f>IF(O26=0,"",1000000*O26/TrRoad_act!O90)</f>
        <v>1068.1059807210029</v>
      </c>
      <c r="P120" s="77">
        <f>IF(P26=0,"",1000000*P26/TrRoad_act!P90)</f>
        <v>1153.7082088090785</v>
      </c>
      <c r="Q120" s="77">
        <f>IF(Q26=0,"",1000000*Q26/TrRoad_act!Q90)</f>
        <v>1104.1769723942573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>
        <f>IF(G27=0,"",1000000*G27/TrRoad_act!G91)</f>
        <v>1490.0952067885707</v>
      </c>
      <c r="H121" s="77">
        <f>IF(H27=0,"",1000000*H27/TrRoad_act!H91)</f>
        <v>1455.3505640299645</v>
      </c>
      <c r="I121" s="77">
        <f>IF(I27=0,"",1000000*I27/TrRoad_act!I91)</f>
        <v>1392.9357701905415</v>
      </c>
      <c r="J121" s="77">
        <f>IF(J27=0,"",1000000*J27/TrRoad_act!J91)</f>
        <v>1353.1233498549414</v>
      </c>
      <c r="K121" s="77">
        <f>IF(K27=0,"",1000000*K27/TrRoad_act!K91)</f>
        <v>1315.9528912053229</v>
      </c>
      <c r="L121" s="77">
        <f>IF(L27=0,"",1000000*L27/TrRoad_act!L91)</f>
        <v>1305.8084803967977</v>
      </c>
      <c r="M121" s="77">
        <f>IF(M27=0,"",1000000*M27/TrRoad_act!M91)</f>
        <v>1320.5841893667582</v>
      </c>
      <c r="N121" s="77">
        <f>IF(N27=0,"",1000000*N27/TrRoad_act!N91)</f>
        <v>1291.6790897908106</v>
      </c>
      <c r="O121" s="77">
        <f>IF(O27=0,"",1000000*O27/TrRoad_act!O91)</f>
        <v>1328.6483329655146</v>
      </c>
      <c r="P121" s="77">
        <f>IF(P27=0,"",1000000*P27/TrRoad_act!P91)</f>
        <v>1372.2745141247683</v>
      </c>
      <c r="Q121" s="77">
        <f>IF(Q27=0,"",1000000*Q27/TrRoad_act!Q91)</f>
        <v>1300.0145588994515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>
        <f>IF(O29=0,"",1000000*O29/TrRoad_act!O92)</f>
        <v>331.51658338539653</v>
      </c>
      <c r="P122" s="77">
        <f>IF(P29=0,"",1000000*P29/TrRoad_act!P92)</f>
        <v>308.93862316378051</v>
      </c>
      <c r="Q122" s="77">
        <f>IF(Q29=0,"",1000000*Q29/TrRoad_act!Q92)</f>
        <v>309.9123577438429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>
        <f>IF(H32=0,"",1000000*H32/TrRoad_act!H93)</f>
        <v>486.94811191218821</v>
      </c>
      <c r="I123" s="77">
        <f>IF(I32=0,"",1000000*I32/TrRoad_act!I93)</f>
        <v>488.93410975693706</v>
      </c>
      <c r="J123" s="77">
        <f>IF(J32=0,"",1000000*J32/TrRoad_act!J93)</f>
        <v>489.10904216794734</v>
      </c>
      <c r="K123" s="77">
        <f>IF(K32=0,"",1000000*K32/TrRoad_act!K93)</f>
        <v>490.86652101547463</v>
      </c>
      <c r="L123" s="77">
        <f>IF(L32=0,"",1000000*L32/TrRoad_act!L93)</f>
        <v>492.93937498115901</v>
      </c>
      <c r="M123" s="77">
        <f>IF(M32=0,"",1000000*M32/TrRoad_act!M93)</f>
        <v>494.91487843003682</v>
      </c>
      <c r="N123" s="77">
        <f>IF(N32=0,"",1000000*N32/TrRoad_act!N93)</f>
        <v>498.12656452983066</v>
      </c>
      <c r="O123" s="77">
        <f>IF(O32=0,"",1000000*O32/TrRoad_act!O93)</f>
        <v>500.9774457363896</v>
      </c>
      <c r="P123" s="77">
        <f>IF(P32=0,"",1000000*P32/TrRoad_act!P93)</f>
        <v>504.20029631663346</v>
      </c>
      <c r="Q123" s="77">
        <f>IF(Q32=0,"",1000000*Q32/TrRoad_act!Q93)</f>
        <v>508.17534928351205</v>
      </c>
    </row>
    <row r="124" spans="1:17" ht="11.45" customHeight="1" x14ac:dyDescent="0.25">
      <c r="A124" s="19" t="s">
        <v>28</v>
      </c>
      <c r="B124" s="76">
        <f>IF(B33=0,"",1000000*B33/TrRoad_act!B94)</f>
        <v>24809.20438307364</v>
      </c>
      <c r="C124" s="76">
        <f>IF(C33=0,"",1000000*C33/TrRoad_act!C94)</f>
        <v>24363.395535120417</v>
      </c>
      <c r="D124" s="76">
        <f>IF(D33=0,"",1000000*D33/TrRoad_act!D94)</f>
        <v>23941.901370292435</v>
      </c>
      <c r="E124" s="76">
        <f>IF(E33=0,"",1000000*E33/TrRoad_act!E94)</f>
        <v>23634.031815730887</v>
      </c>
      <c r="F124" s="76">
        <f>IF(F33=0,"",1000000*F33/TrRoad_act!F94)</f>
        <v>23992.619783733273</v>
      </c>
      <c r="G124" s="76">
        <f>IF(G33=0,"",1000000*G33/TrRoad_act!G94)</f>
        <v>23808.25644853988</v>
      </c>
      <c r="H124" s="76">
        <f>IF(H33=0,"",1000000*H33/TrRoad_act!H94)</f>
        <v>24223.589983505586</v>
      </c>
      <c r="I124" s="76">
        <f>IF(I33=0,"",1000000*I33/TrRoad_act!I94)</f>
        <v>24991.908517027328</v>
      </c>
      <c r="J124" s="76">
        <f>IF(J33=0,"",1000000*J33/TrRoad_act!J94)</f>
        <v>23815.039643112887</v>
      </c>
      <c r="K124" s="76">
        <f>IF(K33=0,"",1000000*K33/TrRoad_act!K94)</f>
        <v>22611.792016550389</v>
      </c>
      <c r="L124" s="76">
        <f>IF(L33=0,"",1000000*L33/TrRoad_act!L94)</f>
        <v>22255.641418435745</v>
      </c>
      <c r="M124" s="76">
        <f>IF(M33=0,"",1000000*M33/TrRoad_act!M94)</f>
        <v>22064.466970378464</v>
      </c>
      <c r="N124" s="76">
        <f>IF(N33=0,"",1000000*N33/TrRoad_act!N94)</f>
        <v>21152.394879439657</v>
      </c>
      <c r="O124" s="76">
        <f>IF(O33=0,"",1000000*O33/TrRoad_act!O94)</f>
        <v>21153.638338026085</v>
      </c>
      <c r="P124" s="76">
        <f>IF(P33=0,"",1000000*P33/TrRoad_act!P94)</f>
        <v>21616.983644140593</v>
      </c>
      <c r="Q124" s="76">
        <f>IF(Q33=0,"",1000000*Q33/TrRoad_act!Q94)</f>
        <v>22297.223693846554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24896.610146578176</v>
      </c>
      <c r="C126" s="75">
        <f>IF(C36=0,"",1000000*C36/TrRoad_act!C96)</f>
        <v>24426.650753836537</v>
      </c>
      <c r="D126" s="75">
        <f>IF(D36=0,"",1000000*D36/TrRoad_act!D96)</f>
        <v>23943.919025994855</v>
      </c>
      <c r="E126" s="75">
        <f>IF(E36=0,"",1000000*E36/TrRoad_act!E96)</f>
        <v>23541.122246752879</v>
      </c>
      <c r="F126" s="75">
        <f>IF(F36=0,"",1000000*F36/TrRoad_act!F96)</f>
        <v>23748.176241684963</v>
      </c>
      <c r="G126" s="75">
        <f>IF(G36=0,"",1000000*G36/TrRoad_act!G96)</f>
        <v>23792.350991971587</v>
      </c>
      <c r="H126" s="75">
        <f>IF(H36=0,"",1000000*H36/TrRoad_act!H96)</f>
        <v>24111.06271208579</v>
      </c>
      <c r="I126" s="75">
        <f>IF(I36=0,"",1000000*I36/TrRoad_act!I96)</f>
        <v>24950.683614527701</v>
      </c>
      <c r="J126" s="75">
        <f>IF(J36=0,"",1000000*J36/TrRoad_act!J96)</f>
        <v>23903.934573309085</v>
      </c>
      <c r="K126" s="75">
        <f>IF(K36=0,"",1000000*K36/TrRoad_act!K96)</f>
        <v>22659.612283329097</v>
      </c>
      <c r="L126" s="75">
        <f>IF(L36=0,"",1000000*L36/TrRoad_act!L96)</f>
        <v>22268.765501265909</v>
      </c>
      <c r="M126" s="75">
        <f>IF(M36=0,"",1000000*M36/TrRoad_act!M96)</f>
        <v>22101.632336075156</v>
      </c>
      <c r="N126" s="75">
        <f>IF(N36=0,"",1000000*N36/TrRoad_act!N96)</f>
        <v>21182.119947590712</v>
      </c>
      <c r="O126" s="75">
        <f>IF(O36=0,"",1000000*O36/TrRoad_act!O96)</f>
        <v>21155.64365535403</v>
      </c>
      <c r="P126" s="75">
        <f>IF(P36=0,"",1000000*P36/TrRoad_act!P96)</f>
        <v>21596.665426020834</v>
      </c>
      <c r="Q126" s="75">
        <f>IF(Q36=0,"",1000000*Q36/TrRoad_act!Q96)</f>
        <v>22442.06773417574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>
        <f>IF(F38=0,"",1000000*F38/TrRoad_act!F97)</f>
        <v>9614.6175682423691</v>
      </c>
      <c r="G127" s="75">
        <f>IF(G38=0,"",1000000*G38/TrRoad_act!G97)</f>
        <v>9790.358083589741</v>
      </c>
      <c r="H127" s="75">
        <f>IF(H38=0,"",1000000*H38/TrRoad_act!H97)</f>
        <v>10171.563488560925</v>
      </c>
      <c r="I127" s="75">
        <f>IF(I38=0,"",1000000*I38/TrRoad_act!I97)</f>
        <v>10795.58242314085</v>
      </c>
      <c r="J127" s="75">
        <f>IF(J38=0,"",1000000*J38/TrRoad_act!J97)</f>
        <v>10443.456359285035</v>
      </c>
      <c r="K127" s="75">
        <f>IF(K38=0,"",1000000*K38/TrRoad_act!K97)</f>
        <v>10070.795499664202</v>
      </c>
      <c r="L127" s="75">
        <f>IF(L38=0,"",1000000*L38/TrRoad_act!L97)</f>
        <v>10094.435549866352</v>
      </c>
      <c r="M127" s="75">
        <f>IF(M38=0,"",1000000*M38/TrRoad_act!M97)</f>
        <v>10207.443049509913</v>
      </c>
      <c r="N127" s="75">
        <f>IF(N38=0,"",1000000*N38/TrRoad_act!N97)</f>
        <v>9971.3500057660167</v>
      </c>
      <c r="O127" s="75">
        <f>IF(O38=0,"",1000000*O38/TrRoad_act!O97)</f>
        <v>10178.192671800296</v>
      </c>
      <c r="P127" s="75">
        <f>IF(P38=0,"",1000000*P38/TrRoad_act!P97)</f>
        <v>10503.666807266802</v>
      </c>
      <c r="Q127" s="75">
        <f>IF(Q38=0,"",1000000*Q38/TrRoad_act!Q97)</f>
        <v>11025.965519510704</v>
      </c>
    </row>
    <row r="128" spans="1:17" ht="11.45" customHeight="1" x14ac:dyDescent="0.25">
      <c r="A128" s="62" t="s">
        <v>56</v>
      </c>
      <c r="B128" s="75">
        <f>IF(B39=0,"",1000000*B39/TrRoad_act!B98)</f>
        <v>18545.124749082963</v>
      </c>
      <c r="C128" s="75">
        <f>IF(C39=0,"",1000000*C39/TrRoad_act!C98)</f>
        <v>20965.033277870218</v>
      </c>
      <c r="D128" s="75">
        <f>IF(D39=0,"",1000000*D39/TrRoad_act!D98)</f>
        <v>24924.28787878788</v>
      </c>
      <c r="E128" s="75">
        <f>IF(E39=0,"",1000000*E39/TrRoad_act!E98)</f>
        <v>30561.797752809038</v>
      </c>
      <c r="F128" s="75">
        <f>IF(F39=0,"",1000000*F39/TrRoad_act!F98)</f>
        <v>40936.468774094072</v>
      </c>
      <c r="G128" s="75">
        <f>IF(G39=0,"",1000000*G39/TrRoad_act!G98)</f>
        <v>25854.5700889541</v>
      </c>
      <c r="H128" s="75">
        <f>IF(H39=0,"",1000000*H39/TrRoad_act!H98)</f>
        <v>31584.571041322863</v>
      </c>
      <c r="I128" s="75">
        <f>IF(I39=0,"",1000000*I39/TrRoad_act!I98)</f>
        <v>27895.058837649885</v>
      </c>
      <c r="J128" s="75">
        <f>IF(J39=0,"",1000000*J39/TrRoad_act!J98)</f>
        <v>19950.181392140279</v>
      </c>
      <c r="K128" s="75">
        <f>IF(K39=0,"",1000000*K39/TrRoad_act!K98)</f>
        <v>21053.852196037904</v>
      </c>
      <c r="L128" s="75">
        <f>IF(L39=0,"",1000000*L39/TrRoad_act!L98)</f>
        <v>22359.466642456526</v>
      </c>
      <c r="M128" s="75">
        <f>IF(M39=0,"",1000000*M39/TrRoad_act!M98)</f>
        <v>20999.168813940443</v>
      </c>
      <c r="N128" s="75">
        <f>IF(N39=0,"",1000000*N39/TrRoad_act!N98)</f>
        <v>20455.864854700441</v>
      </c>
      <c r="O128" s="75">
        <f>IF(O39=0,"",1000000*O39/TrRoad_act!O98)</f>
        <v>21687.255318862492</v>
      </c>
      <c r="P128" s="75">
        <f>IF(P39=0,"",1000000*P39/TrRoad_act!P98)</f>
        <v>23329.040796791967</v>
      </c>
      <c r="Q128" s="75">
        <f>IF(Q39=0,"",1000000*Q39/TrRoad_act!Q98)</f>
        <v>16390.56831038068</v>
      </c>
    </row>
    <row r="129" spans="1:17" ht="11.45" customHeight="1" x14ac:dyDescent="0.25">
      <c r="A129" s="62" t="s">
        <v>55</v>
      </c>
      <c r="B129" s="75">
        <f>IF(B41=0,"",1000000*B41/TrRoad_act!B99)</f>
        <v>13372.367537450189</v>
      </c>
      <c r="C129" s="75">
        <f>IF(C41=0,"",1000000*C41/TrRoad_act!C99)</f>
        <v>13301.230117815205</v>
      </c>
      <c r="D129" s="75">
        <f>IF(D41=0,"",1000000*D41/TrRoad_act!D99)</f>
        <v>13232.753040237067</v>
      </c>
      <c r="E129" s="75">
        <f>IF(E41=0,"",1000000*E41/TrRoad_act!E99)</f>
        <v>13170.717011350971</v>
      </c>
      <c r="F129" s="75">
        <f>IF(F41=0,"",1000000*F41/TrRoad_act!F99)</f>
        <v>13154.943747337418</v>
      </c>
      <c r="G129" s="75">
        <f>IF(G41=0,"",1000000*G41/TrRoad_act!G99)</f>
        <v>13160.218607963052</v>
      </c>
      <c r="H129" s="75">
        <f>IF(H41=0,"",1000000*H41/TrRoad_act!H99)</f>
        <v>13172.399107922911</v>
      </c>
      <c r="I129" s="75">
        <f>IF(I41=0,"",1000000*I41/TrRoad_act!I99)</f>
        <v>13196.709329857387</v>
      </c>
      <c r="J129" s="75">
        <f>IF(J41=0,"",1000000*J41/TrRoad_act!J99)</f>
        <v>13225.767647985296</v>
      </c>
      <c r="K129" s="75">
        <f>IF(K41=0,"",1000000*K41/TrRoad_act!K99)</f>
        <v>13026.854720110352</v>
      </c>
      <c r="L129" s="75">
        <f>IF(L41=0,"",1000000*L41/TrRoad_act!L99)</f>
        <v>12955.506100123528</v>
      </c>
      <c r="M129" s="75">
        <f>IF(M41=0,"",1000000*M41/TrRoad_act!M99)</f>
        <v>12797.805820720956</v>
      </c>
      <c r="N129" s="75">
        <f>IF(N41=0,"",1000000*N41/TrRoad_act!N99)</f>
        <v>12784.116604466451</v>
      </c>
      <c r="O129" s="75">
        <f>IF(O41=0,"",1000000*O41/TrRoad_act!O99)</f>
        <v>12780.11517977021</v>
      </c>
      <c r="P129" s="75">
        <f>IF(P41=0,"",1000000*P41/TrRoad_act!P99)</f>
        <v>12589.00770384331</v>
      </c>
      <c r="Q129" s="75">
        <f>IF(Q41=0,"",1000000*Q41/TrRoad_act!Q99)</f>
        <v>12565.782172685434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1276.7649434543684</v>
      </c>
      <c r="C131" s="78">
        <f>IF(C43=0,"",1000000*C43/TrRoad_act!C101)</f>
        <v>1312.270854240996</v>
      </c>
      <c r="D131" s="78">
        <f>IF(D43=0,"",1000000*D43/TrRoad_act!D101)</f>
        <v>1364.5523906858473</v>
      </c>
      <c r="E131" s="78">
        <f>IF(E43=0,"",1000000*E43/TrRoad_act!E101)</f>
        <v>1368.785597518576</v>
      </c>
      <c r="F131" s="78">
        <f>IF(F43=0,"",1000000*F43/TrRoad_act!F101)</f>
        <v>1393.3261508962498</v>
      </c>
      <c r="G131" s="78">
        <f>IF(G43=0,"",1000000*G43/TrRoad_act!G101)</f>
        <v>1424.1229901314525</v>
      </c>
      <c r="H131" s="78">
        <f>IF(H43=0,"",1000000*H43/TrRoad_act!H101)</f>
        <v>1428.1969631192933</v>
      </c>
      <c r="I131" s="78">
        <f>IF(I43=0,"",1000000*I43/TrRoad_act!I101)</f>
        <v>1429.3191563539729</v>
      </c>
      <c r="J131" s="78">
        <f>IF(J43=0,"",1000000*J43/TrRoad_act!J101)</f>
        <v>1371.9119982829975</v>
      </c>
      <c r="K131" s="78">
        <f>IF(K43=0,"",1000000*K43/TrRoad_act!K101)</f>
        <v>1321.1654953080597</v>
      </c>
      <c r="L131" s="78">
        <f>IF(L43=0,"",1000000*L43/TrRoad_act!L101)</f>
        <v>1248.8075491620239</v>
      </c>
      <c r="M131" s="78">
        <f>IF(M43=0,"",1000000*M43/TrRoad_act!M101)</f>
        <v>1216.6696988996491</v>
      </c>
      <c r="N131" s="78">
        <f>IF(N43=0,"",1000000*N43/TrRoad_act!N101)</f>
        <v>1158.0005783903482</v>
      </c>
      <c r="O131" s="78">
        <f>IF(O43=0,"",1000000*O43/TrRoad_act!O101)</f>
        <v>1157.5587562450571</v>
      </c>
      <c r="P131" s="78">
        <f>IF(P43=0,"",1000000*P43/TrRoad_act!P101)</f>
        <v>1153.4910360736528</v>
      </c>
      <c r="Q131" s="78">
        <f>IF(Q43=0,"",1000000*Q43/TrRoad_act!Q101)</f>
        <v>1119.1051746092555</v>
      </c>
    </row>
    <row r="132" spans="1:17" ht="11.45" customHeight="1" x14ac:dyDescent="0.25">
      <c r="A132" s="62" t="s">
        <v>59</v>
      </c>
      <c r="B132" s="77">
        <f>IF(B44=0,"",1000000*B44/TrRoad_act!B102)</f>
        <v>1267.6771786164195</v>
      </c>
      <c r="C132" s="77">
        <f>IF(C44=0,"",1000000*C44/TrRoad_act!C102)</f>
        <v>1259.3715008835636</v>
      </c>
      <c r="D132" s="77">
        <f>IF(D44=0,"",1000000*D44/TrRoad_act!D102)</f>
        <v>1315.2697544825</v>
      </c>
      <c r="E132" s="77">
        <f>IF(E44=0,"",1000000*E44/TrRoad_act!E102)</f>
        <v>1319.9620125168547</v>
      </c>
      <c r="F132" s="77">
        <f>IF(F44=0,"",1000000*F44/TrRoad_act!F102)</f>
        <v>1340.7333571800884</v>
      </c>
      <c r="G132" s="77">
        <f>IF(G44=0,"",1000000*G44/TrRoad_act!G102)</f>
        <v>1333.165019263249</v>
      </c>
      <c r="H132" s="77">
        <f>IF(H44=0,"",1000000*H44/TrRoad_act!H102)</f>
        <v>1278.89644215168</v>
      </c>
      <c r="I132" s="77">
        <f>IF(I44=0,"",1000000*I44/TrRoad_act!I102)</f>
        <v>1239.0431289756432</v>
      </c>
      <c r="J132" s="77">
        <f>IF(J44=0,"",1000000*J44/TrRoad_act!J102)</f>
        <v>1127.1027777772799</v>
      </c>
      <c r="K132" s="77">
        <f>IF(K44=0,"",1000000*K44/TrRoad_act!K102)</f>
        <v>1079.711991659113</v>
      </c>
      <c r="L132" s="77">
        <f>IF(L44=0,"",1000000*L44/TrRoad_act!L102)</f>
        <v>1036.4911415713416</v>
      </c>
      <c r="M132" s="77">
        <f>IF(M44=0,"",1000000*M44/TrRoad_act!M102)</f>
        <v>1018.3412537557273</v>
      </c>
      <c r="N132" s="77">
        <f>IF(N44=0,"",1000000*N44/TrRoad_act!N102)</f>
        <v>966.20923755556714</v>
      </c>
      <c r="O132" s="77">
        <f>IF(O44=0,"",1000000*O44/TrRoad_act!O102)</f>
        <v>954.9496300842253</v>
      </c>
      <c r="P132" s="77">
        <f>IF(P44=0,"",1000000*P44/TrRoad_act!P102)</f>
        <v>960.54051263056738</v>
      </c>
      <c r="Q132" s="77">
        <f>IF(Q44=0,"",1000000*Q44/TrRoad_act!Q102)</f>
        <v>947.88038987841685</v>
      </c>
    </row>
    <row r="133" spans="1:17" ht="11.45" customHeight="1" x14ac:dyDescent="0.25">
      <c r="A133" s="62" t="s">
        <v>58</v>
      </c>
      <c r="B133" s="77">
        <f>IF(B46=0,"",1000000*B46/TrRoad_act!B103)</f>
        <v>1278.7019648955959</v>
      </c>
      <c r="C133" s="77">
        <f>IF(C46=0,"",1000000*C46/TrRoad_act!C103)</f>
        <v>1320.8055991993735</v>
      </c>
      <c r="D133" s="77">
        <f>IF(D46=0,"",1000000*D46/TrRoad_act!D103)</f>
        <v>1371.7816710953455</v>
      </c>
      <c r="E133" s="77">
        <f>IF(E46=0,"",1000000*E46/TrRoad_act!E103)</f>
        <v>1375.2369026717436</v>
      </c>
      <c r="F133" s="77">
        <f>IF(F46=0,"",1000000*F46/TrRoad_act!F103)</f>
        <v>1399.5402530436406</v>
      </c>
      <c r="G133" s="77">
        <f>IF(G46=0,"",1000000*G46/TrRoad_act!G103)</f>
        <v>1433.6008977553577</v>
      </c>
      <c r="H133" s="77">
        <f>IF(H46=0,"",1000000*H46/TrRoad_act!H103)</f>
        <v>1441.8461849119608</v>
      </c>
      <c r="I133" s="77">
        <f>IF(I46=0,"",1000000*I46/TrRoad_act!I103)</f>
        <v>1445.5453214227412</v>
      </c>
      <c r="J133" s="77">
        <f>IF(J46=0,"",1000000*J46/TrRoad_act!J103)</f>
        <v>1391.073878049096</v>
      </c>
      <c r="K133" s="77">
        <f>IF(K46=0,"",1000000*K46/TrRoad_act!K103)</f>
        <v>1338.8312523505549</v>
      </c>
      <c r="L133" s="77">
        <f>IF(L46=0,"",1000000*L46/TrRoad_act!L103)</f>
        <v>1262.4830953512292</v>
      </c>
      <c r="M133" s="77">
        <f>IF(M46=0,"",1000000*M46/TrRoad_act!M103)</f>
        <v>1228.7453986529063</v>
      </c>
      <c r="N133" s="77">
        <f>IF(N46=0,"",1000000*N46/TrRoad_act!N103)</f>
        <v>1168.7655871256534</v>
      </c>
      <c r="O133" s="77">
        <f>IF(O46=0,"",1000000*O46/TrRoad_act!O103)</f>
        <v>1169.0831301674775</v>
      </c>
      <c r="P133" s="77">
        <f>IF(P46=0,"",1000000*P46/TrRoad_act!P103)</f>
        <v>1164.0982407977206</v>
      </c>
      <c r="Q133" s="77">
        <f>IF(Q46=0,"",1000000*Q46/TrRoad_act!Q103)</f>
        <v>1127.9815479505808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>
        <f>IF(H48=0,"",1000000*H48/TrRoad_act!H104)</f>
        <v>1839.6123605672319</v>
      </c>
      <c r="I134" s="77">
        <f>IF(I48=0,"",1000000*I48/TrRoad_act!I104)</f>
        <v>1854.1568062482781</v>
      </c>
      <c r="J134" s="77">
        <f>IF(J48=0,"",1000000*J48/TrRoad_act!J104)</f>
        <v>1752.7236848287503</v>
      </c>
      <c r="K134" s="77">
        <f>IF(K48=0,"",1000000*K48/TrRoad_act!K104)</f>
        <v>1676.4018678498137</v>
      </c>
      <c r="L134" s="77">
        <f>IF(L48=0,"",1000000*L48/TrRoad_act!L104)</f>
        <v>1572.1745649370935</v>
      </c>
      <c r="M134" s="77">
        <f>IF(M48=0,"",1000000*M48/TrRoad_act!M104)</f>
        <v>1511.9518158593494</v>
      </c>
      <c r="N134" s="77">
        <f>IF(N48=0,"",1000000*N48/TrRoad_act!N104)</f>
        <v>1493.6138635732013</v>
      </c>
      <c r="O134" s="77">
        <f>IF(O48=0,"",1000000*O48/TrRoad_act!O104)</f>
        <v>1517.0009817968851</v>
      </c>
      <c r="P134" s="77">
        <f>IF(P48=0,"",1000000*P48/TrRoad_act!P104)</f>
        <v>1497.5296121113367</v>
      </c>
      <c r="Q134" s="77">
        <f>IF(Q48=0,"",1000000*Q48/TrRoad_act!Q104)</f>
        <v>1466.3608088888859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>
        <f>IF(H49=0,"",1000000*H49/TrRoad_act!H105)</f>
        <v>1404.8093092788479</v>
      </c>
      <c r="I135" s="77">
        <f>IF(I49=0,"",1000000*I49/TrRoad_act!I105)</f>
        <v>1458.3094617487507</v>
      </c>
      <c r="J135" s="77">
        <f>IF(J49=0,"",1000000*J49/TrRoad_act!J105)</f>
        <v>1420.0001544335948</v>
      </c>
      <c r="K135" s="77">
        <f>IF(K49=0,"",1000000*K49/TrRoad_act!K105)</f>
        <v>1361.3451532466343</v>
      </c>
      <c r="L135" s="77">
        <f>IF(L49=0,"",1000000*L49/TrRoad_act!L105)</f>
        <v>1316.2116827586028</v>
      </c>
      <c r="M135" s="77">
        <f>IF(M49=0,"",1000000*M49/TrRoad_act!M105)</f>
        <v>1258.035054493253</v>
      </c>
      <c r="N135" s="77">
        <f>IF(N49=0,"",1000000*N49/TrRoad_act!N105)</f>
        <v>1194.0448236644047</v>
      </c>
      <c r="O135" s="77">
        <f>IF(O49=0,"",1000000*O49/TrRoad_act!O105)</f>
        <v>1160.3127108412889</v>
      </c>
      <c r="P135" s="77">
        <f>IF(P49=0,"",1000000*P49/TrRoad_act!P105)</f>
        <v>1156.5296725343014</v>
      </c>
      <c r="Q135" s="77">
        <f>IF(Q49=0,"",1000000*Q49/TrRoad_act!Q105)</f>
        <v>1130.3257565203514</v>
      </c>
    </row>
    <row r="136" spans="1:17" ht="11.45" customHeight="1" x14ac:dyDescent="0.25">
      <c r="A136" s="62" t="s">
        <v>55</v>
      </c>
      <c r="B136" s="77">
        <f>IF(B51=0,"",1000000*B51/TrRoad_act!B106)</f>
        <v>554.94303425039095</v>
      </c>
      <c r="C136" s="77">
        <f>IF(C51=0,"",1000000*C51/TrRoad_act!C106)</f>
        <v>555.08211768063825</v>
      </c>
      <c r="D136" s="77">
        <f>IF(D51=0,"",1000000*D51/TrRoad_act!D106)</f>
        <v>557.8346798493609</v>
      </c>
      <c r="E136" s="77">
        <f>IF(E51=0,"",1000000*E51/TrRoad_act!E106)</f>
        <v>560.11555405875527</v>
      </c>
      <c r="F136" s="77">
        <f>IF(F51=0,"",1000000*F51/TrRoad_act!F106)</f>
        <v>561.71863397171091</v>
      </c>
      <c r="G136" s="77">
        <f>IF(G51=0,"",1000000*G51/TrRoad_act!G106)</f>
        <v>564.22331664595959</v>
      </c>
      <c r="H136" s="77">
        <f>IF(H51=0,"",1000000*H51/TrRoad_act!H106)</f>
        <v>564.2856174520449</v>
      </c>
      <c r="I136" s="77">
        <f>IF(I51=0,"",1000000*I51/TrRoad_act!I106)</f>
        <v>564.41603377347633</v>
      </c>
      <c r="J136" s="77">
        <f>IF(J51=0,"",1000000*J51/TrRoad_act!J106)</f>
        <v>564.0097640841293</v>
      </c>
      <c r="K136" s="77">
        <f>IF(K51=0,"",1000000*K51/TrRoad_act!K106)</f>
        <v>561.92017541124403</v>
      </c>
      <c r="L136" s="77">
        <f>IF(L51=0,"",1000000*L51/TrRoad_act!L106)</f>
        <v>556.03842860590328</v>
      </c>
      <c r="M136" s="77">
        <f>IF(M51=0,"",1000000*M51/TrRoad_act!M106)</f>
        <v>550.39125507048277</v>
      </c>
      <c r="N136" s="77">
        <f>IF(N51=0,"",1000000*N51/TrRoad_act!N106)</f>
        <v>541.98336487716495</v>
      </c>
      <c r="O136" s="77">
        <f>IF(O51=0,"",1000000*O51/TrRoad_act!O106)</f>
        <v>540.3798662490243</v>
      </c>
      <c r="P136" s="77">
        <f>IF(P51=0,"",1000000*P51/TrRoad_act!P106)</f>
        <v>541.8293070493944</v>
      </c>
      <c r="Q136" s="77">
        <f>IF(Q51=0,"",1000000*Q51/TrRoad_act!Q106)</f>
        <v>544.51194935162653</v>
      </c>
    </row>
    <row r="137" spans="1:17" ht="11.45" customHeight="1" x14ac:dyDescent="0.25">
      <c r="A137" s="19" t="s">
        <v>24</v>
      </c>
      <c r="B137" s="76">
        <f>IF(B52=0,"",1000000*B52/TrRoad_act!B107)</f>
        <v>16668.10898070097</v>
      </c>
      <c r="C137" s="76">
        <f>IF(C52=0,"",1000000*C52/TrRoad_act!C107)</f>
        <v>15655.301369036581</v>
      </c>
      <c r="D137" s="76">
        <f>IF(D52=0,"",1000000*D52/TrRoad_act!D107)</f>
        <v>15749.944826025629</v>
      </c>
      <c r="E137" s="76">
        <f>IF(E52=0,"",1000000*E52/TrRoad_act!E107)</f>
        <v>15630.413548945498</v>
      </c>
      <c r="F137" s="76">
        <f>IF(F52=0,"",1000000*F52/TrRoad_act!F107)</f>
        <v>15126.375845714767</v>
      </c>
      <c r="G137" s="76">
        <f>IF(G52=0,"",1000000*G52/TrRoad_act!G107)</f>
        <v>14673.557153134558</v>
      </c>
      <c r="H137" s="76">
        <f>IF(H52=0,"",1000000*H52/TrRoad_act!H107)</f>
        <v>15484.556429056893</v>
      </c>
      <c r="I137" s="76">
        <f>IF(I52=0,"",1000000*I52/TrRoad_act!I107)</f>
        <v>17349.548462060215</v>
      </c>
      <c r="J137" s="76">
        <f>IF(J52=0,"",1000000*J52/TrRoad_act!J107)</f>
        <v>17266.54792219403</v>
      </c>
      <c r="K137" s="76">
        <f>IF(K52=0,"",1000000*K52/TrRoad_act!K107)</f>
        <v>16710.95905764608</v>
      </c>
      <c r="L137" s="76">
        <f>IF(L52=0,"",1000000*L52/TrRoad_act!L107)</f>
        <v>18135.6004294835</v>
      </c>
      <c r="M137" s="76">
        <f>IF(M52=0,"",1000000*M52/TrRoad_act!M107)</f>
        <v>17681.070360396636</v>
      </c>
      <c r="N137" s="76">
        <f>IF(N52=0,"",1000000*N52/TrRoad_act!N107)</f>
        <v>18704.938651866731</v>
      </c>
      <c r="O137" s="76">
        <f>IF(O52=0,"",1000000*O52/TrRoad_act!O107)</f>
        <v>18745.103200102007</v>
      </c>
      <c r="P137" s="76">
        <f>IF(P52=0,"",1000000*P52/TrRoad_act!P107)</f>
        <v>17646.905866365396</v>
      </c>
      <c r="Q137" s="76">
        <f>IF(Q52=0,"",1000000*Q52/TrRoad_act!Q107)</f>
        <v>18180.742982166816</v>
      </c>
    </row>
    <row r="138" spans="1:17" ht="11.45" customHeight="1" x14ac:dyDescent="0.25">
      <c r="A138" s="17" t="s">
        <v>23</v>
      </c>
      <c r="B138" s="75">
        <f>IF(B53=0,"",1000000*B53/TrRoad_act!B108)</f>
        <v>12999.354476352361</v>
      </c>
      <c r="C138" s="75">
        <f>IF(C53=0,"",1000000*C53/TrRoad_act!C108)</f>
        <v>13023.726572832198</v>
      </c>
      <c r="D138" s="75">
        <f>IF(D53=0,"",1000000*D53/TrRoad_act!D108)</f>
        <v>13108.259265403018</v>
      </c>
      <c r="E138" s="75">
        <f>IF(E53=0,"",1000000*E53/TrRoad_act!E108)</f>
        <v>13402.236838730902</v>
      </c>
      <c r="F138" s="75">
        <f>IF(F53=0,"",1000000*F53/TrRoad_act!F108)</f>
        <v>13801.40663456362</v>
      </c>
      <c r="G138" s="75">
        <f>IF(G53=0,"",1000000*G53/TrRoad_act!G108)</f>
        <v>13851.687792791618</v>
      </c>
      <c r="H138" s="75">
        <f>IF(H53=0,"",1000000*H53/TrRoad_act!H108)</f>
        <v>14465.961807642145</v>
      </c>
      <c r="I138" s="75">
        <f>IF(I53=0,"",1000000*I53/TrRoad_act!I108)</f>
        <v>17613.942767839937</v>
      </c>
      <c r="J138" s="75">
        <f>IF(J53=0,"",1000000*J53/TrRoad_act!J108)</f>
        <v>18296.89139390751</v>
      </c>
      <c r="K138" s="75">
        <f>IF(K53=0,"",1000000*K53/TrRoad_act!K108)</f>
        <v>17017.39117584276</v>
      </c>
      <c r="L138" s="75">
        <f>IF(L53=0,"",1000000*L53/TrRoad_act!L108)</f>
        <v>17469.498530991037</v>
      </c>
      <c r="M138" s="75">
        <f>IF(M53=0,"",1000000*M53/TrRoad_act!M108)</f>
        <v>17682.966545873969</v>
      </c>
      <c r="N138" s="75">
        <f>IF(N53=0,"",1000000*N53/TrRoad_act!N108)</f>
        <v>17375.20185057402</v>
      </c>
      <c r="O138" s="75">
        <f>IF(O53=0,"",1000000*O53/TrRoad_act!O108)</f>
        <v>17186.786847980642</v>
      </c>
      <c r="P138" s="75">
        <f>IF(P53=0,"",1000000*P53/TrRoad_act!P108)</f>
        <v>17121.851940860921</v>
      </c>
      <c r="Q138" s="75">
        <f>IF(Q53=0,"",1000000*Q53/TrRoad_act!Q108)</f>
        <v>17222.810551168961</v>
      </c>
    </row>
    <row r="139" spans="1:17" ht="11.45" customHeight="1" x14ac:dyDescent="0.25">
      <c r="A139" s="15" t="s">
        <v>22</v>
      </c>
      <c r="B139" s="74">
        <f>IF(B55=0,"",1000000*B55/TrRoad_act!B109)</f>
        <v>54694.3613519313</v>
      </c>
      <c r="C139" s="74">
        <f>IF(C55=0,"",1000000*C55/TrRoad_act!C109)</f>
        <v>40859.690759784848</v>
      </c>
      <c r="D139" s="74">
        <f>IF(D55=0,"",1000000*D55/TrRoad_act!D109)</f>
        <v>38704.067959752232</v>
      </c>
      <c r="E139" s="74">
        <f>IF(E55=0,"",1000000*E55/TrRoad_act!E109)</f>
        <v>33801.441992445296</v>
      </c>
      <c r="F139" s="74">
        <f>IF(F55=0,"",1000000*F55/TrRoad_act!F109)</f>
        <v>24125.27502174152</v>
      </c>
      <c r="G139" s="74">
        <f>IF(G55=0,"",1000000*G55/TrRoad_act!G109)</f>
        <v>20009.397807493016</v>
      </c>
      <c r="H139" s="74">
        <f>IF(H55=0,"",1000000*H55/TrRoad_act!H109)</f>
        <v>21702.255788443959</v>
      </c>
      <c r="I139" s="74">
        <f>IF(I55=0,"",1000000*I55/TrRoad_act!I109)</f>
        <v>16066.362828256173</v>
      </c>
      <c r="J139" s="74">
        <f>IF(J55=0,"",1000000*J55/TrRoad_act!J109)</f>
        <v>12558.475918321494</v>
      </c>
      <c r="K139" s="74">
        <f>IF(K55=0,"",1000000*K55/TrRoad_act!K109)</f>
        <v>15152.256904381455</v>
      </c>
      <c r="L139" s="74">
        <f>IF(L55=0,"",1000000*L55/TrRoad_act!L109)</f>
        <v>21320.447364834457</v>
      </c>
      <c r="M139" s="74">
        <f>IF(M55=0,"",1000000*M55/TrRoad_act!M109)</f>
        <v>17671.823202456417</v>
      </c>
      <c r="N139" s="74">
        <f>IF(N55=0,"",1000000*N55/TrRoad_act!N109)</f>
        <v>25089.13149574459</v>
      </c>
      <c r="O139" s="74">
        <f>IF(O55=0,"",1000000*O55/TrRoad_act!O109)</f>
        <v>26053.43610921119</v>
      </c>
      <c r="P139" s="74">
        <f>IF(P55=0,"",1000000*P55/TrRoad_act!P109)</f>
        <v>20094.833727845136</v>
      </c>
      <c r="Q139" s="74">
        <f>IF(Q55=0,"",1000000*Q55/TrRoad_act!Q109)</f>
        <v>22735.2501394301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0.68644385298619759</v>
      </c>
      <c r="C142" s="56">
        <f t="shared" si="12"/>
        <v>0.69827001055563531</v>
      </c>
      <c r="D142" s="56">
        <f t="shared" si="12"/>
        <v>0.70247676858218044</v>
      </c>
      <c r="E142" s="56">
        <f t="shared" si="12"/>
        <v>0.70084080469061683</v>
      </c>
      <c r="F142" s="56">
        <f t="shared" si="12"/>
        <v>0.71110304485384845</v>
      </c>
      <c r="G142" s="56">
        <f t="shared" si="12"/>
        <v>0.70929421163392858</v>
      </c>
      <c r="H142" s="56">
        <f t="shared" si="12"/>
        <v>0.69720475732038989</v>
      </c>
      <c r="I142" s="56">
        <f t="shared" si="12"/>
        <v>0.6947705426949895</v>
      </c>
      <c r="J142" s="56">
        <f t="shared" si="12"/>
        <v>0.69671896490281238</v>
      </c>
      <c r="K142" s="56">
        <f t="shared" si="12"/>
        <v>0.70304288109030011</v>
      </c>
      <c r="L142" s="56">
        <f t="shared" si="12"/>
        <v>0.68572222510788539</v>
      </c>
      <c r="M142" s="56">
        <f t="shared" si="12"/>
        <v>0.68989524099343036</v>
      </c>
      <c r="N142" s="56">
        <f t="shared" si="12"/>
        <v>0.67412925340928065</v>
      </c>
      <c r="O142" s="56">
        <f t="shared" si="12"/>
        <v>0.67447091094039124</v>
      </c>
      <c r="P142" s="56">
        <f t="shared" si="12"/>
        <v>0.69216078158437966</v>
      </c>
      <c r="Q142" s="56">
        <f t="shared" si="12"/>
        <v>0.67780856082089236</v>
      </c>
    </row>
    <row r="143" spans="1:17" ht="11.45" customHeight="1" x14ac:dyDescent="0.25">
      <c r="A143" s="55" t="s">
        <v>30</v>
      </c>
      <c r="B143" s="54">
        <f t="shared" ref="B143:Q143" si="13">IF(B19=0,0,B19/B$17)</f>
        <v>8.0144274461895378E-3</v>
      </c>
      <c r="C143" s="54">
        <f t="shared" si="13"/>
        <v>8.2423734310012493E-3</v>
      </c>
      <c r="D143" s="54">
        <f t="shared" si="13"/>
        <v>8.6226292304788735E-3</v>
      </c>
      <c r="E143" s="54">
        <f t="shared" si="13"/>
        <v>8.8364978355533631E-3</v>
      </c>
      <c r="F143" s="54">
        <f t="shared" si="13"/>
        <v>9.0836509348029906E-3</v>
      </c>
      <c r="G143" s="54">
        <f t="shared" si="13"/>
        <v>9.4333564966589192E-3</v>
      </c>
      <c r="H143" s="54">
        <f t="shared" si="13"/>
        <v>9.4065181657793703E-3</v>
      </c>
      <c r="I143" s="54">
        <f t="shared" si="13"/>
        <v>8.1347791278468459E-3</v>
      </c>
      <c r="J143" s="54">
        <f t="shared" si="13"/>
        <v>8.4338594526710588E-3</v>
      </c>
      <c r="K143" s="54">
        <f t="shared" si="13"/>
        <v>8.7103439331088391E-3</v>
      </c>
      <c r="L143" s="54">
        <f t="shared" si="13"/>
        <v>8.5584795513234755E-3</v>
      </c>
      <c r="M143" s="54">
        <f t="shared" si="13"/>
        <v>8.7971691789488771E-3</v>
      </c>
      <c r="N143" s="54">
        <f t="shared" si="13"/>
        <v>8.7988208465524156E-3</v>
      </c>
      <c r="O143" s="54">
        <f t="shared" si="13"/>
        <v>8.9433994500342107E-3</v>
      </c>
      <c r="P143" s="54">
        <f t="shared" si="13"/>
        <v>9.1029313741935441E-3</v>
      </c>
      <c r="Q143" s="54">
        <f t="shared" si="13"/>
        <v>8.8927503160011849E-3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0.64082604990395597</v>
      </c>
      <c r="C144" s="50">
        <f t="shared" si="14"/>
        <v>0.65237212206442929</v>
      </c>
      <c r="D144" s="50">
        <f t="shared" si="14"/>
        <v>0.65673717269251264</v>
      </c>
      <c r="E144" s="50">
        <f t="shared" si="14"/>
        <v>0.65344819234779616</v>
      </c>
      <c r="F144" s="50">
        <f t="shared" si="14"/>
        <v>0.66343151631965236</v>
      </c>
      <c r="G144" s="50">
        <f t="shared" si="14"/>
        <v>0.66097614298236629</v>
      </c>
      <c r="H144" s="50">
        <f t="shared" si="14"/>
        <v>0.64908821692516216</v>
      </c>
      <c r="I144" s="50">
        <f t="shared" si="14"/>
        <v>0.64986335285725128</v>
      </c>
      <c r="J144" s="50">
        <f t="shared" si="14"/>
        <v>0.65273014791832373</v>
      </c>
      <c r="K144" s="50">
        <f t="shared" si="14"/>
        <v>0.65958081421238746</v>
      </c>
      <c r="L144" s="50">
        <f t="shared" si="14"/>
        <v>0.64334410348022508</v>
      </c>
      <c r="M144" s="50">
        <f t="shared" si="14"/>
        <v>0.64815564859238184</v>
      </c>
      <c r="N144" s="50">
        <f t="shared" si="14"/>
        <v>0.63352059608719591</v>
      </c>
      <c r="O144" s="50">
        <f t="shared" si="14"/>
        <v>0.63406833609402713</v>
      </c>
      <c r="P144" s="50">
        <f t="shared" si="14"/>
        <v>0.6513464699712338</v>
      </c>
      <c r="Q144" s="50">
        <f t="shared" si="14"/>
        <v>0.63568952751613372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0.52286914283775487</v>
      </c>
      <c r="C145" s="52">
        <f t="shared" si="15"/>
        <v>0.51783940074543522</v>
      </c>
      <c r="D145" s="52">
        <f t="shared" si="15"/>
        <v>0.50852685519304186</v>
      </c>
      <c r="E145" s="52">
        <f t="shared" si="15"/>
        <v>0.4863018688479161</v>
      </c>
      <c r="F145" s="52">
        <f t="shared" si="15"/>
        <v>0.46924783335826575</v>
      </c>
      <c r="G145" s="52">
        <f t="shared" si="15"/>
        <v>0.4512064835452157</v>
      </c>
      <c r="H145" s="52">
        <f t="shared" si="15"/>
        <v>0.42542125334156072</v>
      </c>
      <c r="I145" s="52">
        <f t="shared" si="15"/>
        <v>0.41204686099962606</v>
      </c>
      <c r="J145" s="52">
        <f t="shared" si="15"/>
        <v>0.40778625265680507</v>
      </c>
      <c r="K145" s="52">
        <f t="shared" si="15"/>
        <v>0.39639353787548276</v>
      </c>
      <c r="L145" s="52">
        <f t="shared" si="15"/>
        <v>0.37841685167074035</v>
      </c>
      <c r="M145" s="52">
        <f t="shared" si="15"/>
        <v>0.37296838779049768</v>
      </c>
      <c r="N145" s="52">
        <f t="shared" si="15"/>
        <v>0.35300178673675103</v>
      </c>
      <c r="O145" s="52">
        <f t="shared" si="15"/>
        <v>0.34428818853878723</v>
      </c>
      <c r="P145" s="52">
        <f t="shared" si="15"/>
        <v>0.33816396054845932</v>
      </c>
      <c r="Q145" s="52">
        <f t="shared" si="15"/>
        <v>0.32504317354633439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0.11674622174499089</v>
      </c>
      <c r="C146" s="52">
        <f t="shared" si="16"/>
        <v>0.13331638170160037</v>
      </c>
      <c r="D146" s="52">
        <f t="shared" si="16"/>
        <v>0.14676304293638309</v>
      </c>
      <c r="E146" s="52">
        <f t="shared" si="16"/>
        <v>0.16558427659424035</v>
      </c>
      <c r="F146" s="52">
        <f t="shared" si="16"/>
        <v>0.1920975609843926</v>
      </c>
      <c r="G146" s="52">
        <f t="shared" si="16"/>
        <v>0.20658970961143402</v>
      </c>
      <c r="H146" s="52">
        <f t="shared" si="16"/>
        <v>0.21945960916925281</v>
      </c>
      <c r="I146" s="52">
        <f t="shared" si="16"/>
        <v>0.23155523731962058</v>
      </c>
      <c r="J146" s="52">
        <f t="shared" si="16"/>
        <v>0.23549123393314644</v>
      </c>
      <c r="K146" s="52">
        <f t="shared" si="16"/>
        <v>0.2488977462000303</v>
      </c>
      <c r="L146" s="52">
        <f t="shared" si="16"/>
        <v>0.25116725103370724</v>
      </c>
      <c r="M146" s="52">
        <f t="shared" si="16"/>
        <v>0.2607026797792546</v>
      </c>
      <c r="N146" s="52">
        <f t="shared" si="16"/>
        <v>0.26555178789267597</v>
      </c>
      <c r="O146" s="52">
        <f t="shared" si="16"/>
        <v>0.27512085779022399</v>
      </c>
      <c r="P146" s="52">
        <f t="shared" si="16"/>
        <v>0.29803006576804558</v>
      </c>
      <c r="Q146" s="52">
        <f t="shared" si="16"/>
        <v>0.29637831213461641</v>
      </c>
    </row>
    <row r="147" spans="1:17" ht="11.45" customHeight="1" x14ac:dyDescent="0.25">
      <c r="A147" s="53" t="s">
        <v>57</v>
      </c>
      <c r="B147" s="52">
        <f t="shared" ref="B147:Q147" si="17">IF(B26=0,0,B26/B$17)</f>
        <v>1.210685321210155E-3</v>
      </c>
      <c r="C147" s="52">
        <f t="shared" si="17"/>
        <v>1.2163396173936185E-3</v>
      </c>
      <c r="D147" s="52">
        <f t="shared" si="17"/>
        <v>1.4472745630877352E-3</v>
      </c>
      <c r="E147" s="52">
        <f t="shared" si="17"/>
        <v>1.5620469056397146E-3</v>
      </c>
      <c r="F147" s="52">
        <f t="shared" si="17"/>
        <v>2.0861219769939886E-3</v>
      </c>
      <c r="G147" s="52">
        <f t="shared" si="17"/>
        <v>2.372055369933681E-3</v>
      </c>
      <c r="H147" s="52">
        <f t="shared" si="17"/>
        <v>3.3055045047982699E-3</v>
      </c>
      <c r="I147" s="52">
        <f t="shared" si="17"/>
        <v>5.3689852595481223E-3</v>
      </c>
      <c r="J147" s="52">
        <f t="shared" si="17"/>
        <v>8.5626448272210984E-3</v>
      </c>
      <c r="K147" s="52">
        <f t="shared" si="17"/>
        <v>1.2571014977985838E-2</v>
      </c>
      <c r="L147" s="52">
        <f t="shared" si="17"/>
        <v>1.2067554250467315E-2</v>
      </c>
      <c r="M147" s="52">
        <f t="shared" si="17"/>
        <v>1.213967221920904E-2</v>
      </c>
      <c r="N147" s="52">
        <f t="shared" si="17"/>
        <v>1.2147376564184952E-2</v>
      </c>
      <c r="O147" s="52">
        <f t="shared" si="17"/>
        <v>1.1587964368949379E-2</v>
      </c>
      <c r="P147" s="52">
        <f t="shared" si="17"/>
        <v>1.1965668790188469E-2</v>
      </c>
      <c r="Q147" s="52">
        <f t="shared" si="17"/>
        <v>1.1038551128275171E-2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8.0789445578296841E-4</v>
      </c>
      <c r="H148" s="52">
        <f t="shared" si="18"/>
        <v>9.0167294758018626E-4</v>
      </c>
      <c r="I148" s="52">
        <f t="shared" si="18"/>
        <v>8.9202011088554715E-4</v>
      </c>
      <c r="J148" s="52">
        <f t="shared" si="18"/>
        <v>8.8031514091988893E-4</v>
      </c>
      <c r="K148" s="52">
        <f t="shared" si="18"/>
        <v>1.6987748537631386E-3</v>
      </c>
      <c r="L148" s="52">
        <f t="shared" si="18"/>
        <v>1.6686606164369887E-3</v>
      </c>
      <c r="M148" s="52">
        <f t="shared" si="18"/>
        <v>2.2962885069802838E-3</v>
      </c>
      <c r="N148" s="52">
        <f t="shared" si="18"/>
        <v>2.7407763773874562E-3</v>
      </c>
      <c r="O148" s="52">
        <f t="shared" si="18"/>
        <v>2.9290355600656553E-3</v>
      </c>
      <c r="P148" s="52">
        <f t="shared" si="18"/>
        <v>2.9456565987464305E-3</v>
      </c>
      <c r="Q148" s="52">
        <f t="shared" si="18"/>
        <v>2.8097556326560475E-3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8.2883192424020713E-6</v>
      </c>
      <c r="P149" s="52">
        <f t="shared" si="19"/>
        <v>3.1653590431850523E-5</v>
      </c>
      <c r="Q149" s="52">
        <f t="shared" si="19"/>
        <v>9.4532622716299826E-5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1.7696197020325661E-7</v>
      </c>
      <c r="I150" s="52">
        <f t="shared" si="20"/>
        <v>2.4916757099138279E-7</v>
      </c>
      <c r="J150" s="52">
        <f t="shared" si="20"/>
        <v>9.7013602312858112E-6</v>
      </c>
      <c r="K150" s="52">
        <f t="shared" si="20"/>
        <v>1.974030512534145E-5</v>
      </c>
      <c r="L150" s="52">
        <f t="shared" si="20"/>
        <v>2.378590887316984E-5</v>
      </c>
      <c r="M150" s="52">
        <f t="shared" si="20"/>
        <v>4.8620296440125545E-5</v>
      </c>
      <c r="N150" s="52">
        <f t="shared" si="20"/>
        <v>7.8868516196411737E-5</v>
      </c>
      <c r="O150" s="52">
        <f t="shared" si="20"/>
        <v>1.340015167584005E-4</v>
      </c>
      <c r="P150" s="52">
        <f t="shared" si="20"/>
        <v>2.0946467536229132E-4</v>
      </c>
      <c r="Q150" s="52">
        <f t="shared" si="20"/>
        <v>3.2520245153537156E-4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3.7603375636052233E-2</v>
      </c>
      <c r="C151" s="50">
        <f t="shared" si="21"/>
        <v>3.7655515060204654E-2</v>
      </c>
      <c r="D151" s="50">
        <f t="shared" si="21"/>
        <v>3.7116966659188871E-2</v>
      </c>
      <c r="E151" s="50">
        <f t="shared" si="21"/>
        <v>3.855611450726721E-2</v>
      </c>
      <c r="F151" s="50">
        <f t="shared" si="21"/>
        <v>3.8587877599393167E-2</v>
      </c>
      <c r="G151" s="50">
        <f t="shared" si="21"/>
        <v>3.8884712154903203E-2</v>
      </c>
      <c r="H151" s="50">
        <f t="shared" si="21"/>
        <v>3.8710022229448429E-2</v>
      </c>
      <c r="I151" s="50">
        <f t="shared" si="21"/>
        <v>3.6772410709891276E-2</v>
      </c>
      <c r="J151" s="50">
        <f t="shared" si="21"/>
        <v>3.5554957531817553E-2</v>
      </c>
      <c r="K151" s="50">
        <f t="shared" si="21"/>
        <v>3.4751722944803755E-2</v>
      </c>
      <c r="L151" s="50">
        <f t="shared" si="21"/>
        <v>3.3819642076336899E-2</v>
      </c>
      <c r="M151" s="50">
        <f t="shared" si="21"/>
        <v>3.2942423222099684E-2</v>
      </c>
      <c r="N151" s="50">
        <f t="shared" si="21"/>
        <v>3.1809836475532281E-2</v>
      </c>
      <c r="O151" s="50">
        <f t="shared" si="21"/>
        <v>3.1459175396329885E-2</v>
      </c>
      <c r="P151" s="50">
        <f t="shared" si="21"/>
        <v>3.1711380238952293E-2</v>
      </c>
      <c r="Q151" s="50">
        <f t="shared" si="21"/>
        <v>3.3226282988757558E-2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3.7253794447074808E-2</v>
      </c>
      <c r="C153" s="52">
        <f t="shared" si="23"/>
        <v>3.7177381176990459E-2</v>
      </c>
      <c r="D153" s="52">
        <f t="shared" si="23"/>
        <v>3.6490574313323011E-2</v>
      </c>
      <c r="E153" s="52">
        <f t="shared" si="23"/>
        <v>3.7754401913624246E-2</v>
      </c>
      <c r="F153" s="52">
        <f t="shared" si="23"/>
        <v>3.7558214141780642E-2</v>
      </c>
      <c r="G153" s="52">
        <f t="shared" si="23"/>
        <v>3.821220059229874E-2</v>
      </c>
      <c r="H153" s="52">
        <f t="shared" si="23"/>
        <v>3.7823228358794057E-2</v>
      </c>
      <c r="I153" s="52">
        <f t="shared" si="23"/>
        <v>3.5939059817331698E-2</v>
      </c>
      <c r="J153" s="52">
        <f t="shared" si="23"/>
        <v>3.4978851768778733E-2</v>
      </c>
      <c r="K153" s="52">
        <f t="shared" si="23"/>
        <v>3.4073882257486872E-2</v>
      </c>
      <c r="L153" s="52">
        <f t="shared" si="23"/>
        <v>3.311024394529842E-2</v>
      </c>
      <c r="M153" s="52">
        <f t="shared" si="23"/>
        <v>3.2294423796632304E-2</v>
      </c>
      <c r="N153" s="52">
        <f t="shared" si="23"/>
        <v>3.1120848490651887E-2</v>
      </c>
      <c r="O153" s="52">
        <f t="shared" si="23"/>
        <v>3.0697256122161294E-2</v>
      </c>
      <c r="P153" s="52">
        <f t="shared" si="23"/>
        <v>3.0949432592908055E-2</v>
      </c>
      <c r="Q153" s="52">
        <f t="shared" si="23"/>
        <v>3.2686585681223963E-2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1.8084166061891776E-6</v>
      </c>
      <c r="G154" s="52">
        <f t="shared" si="24"/>
        <v>1.9057556121224074E-6</v>
      </c>
      <c r="H154" s="52">
        <f t="shared" si="24"/>
        <v>1.9455006125211607E-6</v>
      </c>
      <c r="I154" s="52">
        <f t="shared" si="24"/>
        <v>2.5391897594247663E-6</v>
      </c>
      <c r="J154" s="52">
        <f t="shared" si="24"/>
        <v>3.521438572848769E-6</v>
      </c>
      <c r="K154" s="52">
        <f t="shared" si="24"/>
        <v>4.6574914489599621E-6</v>
      </c>
      <c r="L154" s="52">
        <f t="shared" si="24"/>
        <v>5.0153310659815625E-6</v>
      </c>
      <c r="M154" s="52">
        <f t="shared" si="24"/>
        <v>4.8133262046567003E-6</v>
      </c>
      <c r="N154" s="52">
        <f t="shared" si="24"/>
        <v>4.733932814184623E-6</v>
      </c>
      <c r="O154" s="52">
        <f t="shared" si="24"/>
        <v>4.5334984763140416E-6</v>
      </c>
      <c r="P154" s="52">
        <f t="shared" si="24"/>
        <v>4.3739756654047523E-6</v>
      </c>
      <c r="Q154" s="52">
        <f t="shared" si="24"/>
        <v>4.4040841506957023E-6</v>
      </c>
    </row>
    <row r="155" spans="1:17" ht="11.45" customHeight="1" x14ac:dyDescent="0.25">
      <c r="A155" s="53" t="s">
        <v>56</v>
      </c>
      <c r="B155" s="52">
        <f t="shared" ref="B155:Q155" si="25">IF(B39=0,0,B39/B$17)</f>
        <v>3.2502205991024328E-4</v>
      </c>
      <c r="C155" s="52">
        <f t="shared" si="25"/>
        <v>4.5010002772593552E-4</v>
      </c>
      <c r="D155" s="52">
        <f t="shared" si="25"/>
        <v>5.9367894243241861E-4</v>
      </c>
      <c r="E155" s="52">
        <f t="shared" si="25"/>
        <v>7.6966179221872014E-4</v>
      </c>
      <c r="F155" s="52">
        <f t="shared" si="25"/>
        <v>9.9865809178018776E-4</v>
      </c>
      <c r="G155" s="52">
        <f t="shared" si="25"/>
        <v>6.4268305413930102E-4</v>
      </c>
      <c r="H155" s="52">
        <f t="shared" si="25"/>
        <v>8.5965370792166263E-4</v>
      </c>
      <c r="I155" s="52">
        <f t="shared" si="25"/>
        <v>8.0701475200038839E-4</v>
      </c>
      <c r="J155" s="52">
        <f t="shared" si="25"/>
        <v>5.4844997175352021E-4</v>
      </c>
      <c r="K155" s="52">
        <f t="shared" si="25"/>
        <v>6.4856093793938562E-4</v>
      </c>
      <c r="L155" s="52">
        <f t="shared" si="25"/>
        <v>6.8121021673745743E-4</v>
      </c>
      <c r="M155" s="52">
        <f t="shared" si="25"/>
        <v>6.1929829621172171E-4</v>
      </c>
      <c r="N155" s="52">
        <f t="shared" si="25"/>
        <v>6.5997683822485286E-4</v>
      </c>
      <c r="O155" s="52">
        <f t="shared" si="25"/>
        <v>7.3288358402356436E-4</v>
      </c>
      <c r="P155" s="52">
        <f t="shared" si="25"/>
        <v>7.2993213050001388E-4</v>
      </c>
      <c r="Q155" s="52">
        <f t="shared" si="25"/>
        <v>5.0254937067857066E-4</v>
      </c>
    </row>
    <row r="156" spans="1:17" ht="11.45" customHeight="1" x14ac:dyDescent="0.25">
      <c r="A156" s="53" t="s">
        <v>55</v>
      </c>
      <c r="B156" s="52">
        <f t="shared" ref="B156:Q156" si="26">IF(B41=0,0,B41/B$17)</f>
        <v>2.4559129067187828E-5</v>
      </c>
      <c r="C156" s="52">
        <f t="shared" si="26"/>
        <v>2.8033855488259924E-5</v>
      </c>
      <c r="D156" s="52">
        <f t="shared" si="26"/>
        <v>3.2713403433441517E-5</v>
      </c>
      <c r="E156" s="52">
        <f t="shared" si="26"/>
        <v>3.2050801424247359E-5</v>
      </c>
      <c r="F156" s="52">
        <f t="shared" si="26"/>
        <v>2.9196949226147669E-5</v>
      </c>
      <c r="G156" s="52">
        <f t="shared" si="26"/>
        <v>2.7922752853038931E-5</v>
      </c>
      <c r="H156" s="52">
        <f t="shared" si="26"/>
        <v>2.5194662120191824E-5</v>
      </c>
      <c r="I156" s="52">
        <f t="shared" si="26"/>
        <v>2.3796950799769589E-5</v>
      </c>
      <c r="J156" s="52">
        <f t="shared" si="26"/>
        <v>2.4134352712454404E-5</v>
      </c>
      <c r="K156" s="52">
        <f t="shared" si="26"/>
        <v>2.4622257928540216E-5</v>
      </c>
      <c r="L156" s="52">
        <f t="shared" si="26"/>
        <v>2.3172583235044222E-5</v>
      </c>
      <c r="M156" s="52">
        <f t="shared" si="26"/>
        <v>2.3887803050998783E-5</v>
      </c>
      <c r="N156" s="52">
        <f t="shared" si="26"/>
        <v>2.42772138413557E-5</v>
      </c>
      <c r="O156" s="52">
        <f t="shared" si="26"/>
        <v>2.45021916687069E-5</v>
      </c>
      <c r="P156" s="52">
        <f t="shared" si="26"/>
        <v>2.7641539878818902E-5</v>
      </c>
      <c r="Q156" s="52">
        <f t="shared" si="26"/>
        <v>3.2743852704328528E-5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0.31355614701380236</v>
      </c>
      <c r="C157" s="56">
        <f t="shared" si="27"/>
        <v>0.30172998944436474</v>
      </c>
      <c r="D157" s="56">
        <f t="shared" si="27"/>
        <v>0.29752323141781956</v>
      </c>
      <c r="E157" s="56">
        <f t="shared" si="27"/>
        <v>0.29915919530938323</v>
      </c>
      <c r="F157" s="56">
        <f t="shared" si="27"/>
        <v>0.28889695514615144</v>
      </c>
      <c r="G157" s="56">
        <f t="shared" si="27"/>
        <v>0.29070578836607147</v>
      </c>
      <c r="H157" s="56">
        <f t="shared" si="27"/>
        <v>0.30279524267961011</v>
      </c>
      <c r="I157" s="56">
        <f t="shared" si="27"/>
        <v>0.3052294573050105</v>
      </c>
      <c r="J157" s="56">
        <f t="shared" si="27"/>
        <v>0.30328103509718751</v>
      </c>
      <c r="K157" s="56">
        <f t="shared" si="27"/>
        <v>0.29695711890969989</v>
      </c>
      <c r="L157" s="56">
        <f t="shared" si="27"/>
        <v>0.31427777489211461</v>
      </c>
      <c r="M157" s="56">
        <f t="shared" si="27"/>
        <v>0.3101047590065697</v>
      </c>
      <c r="N157" s="56">
        <f t="shared" si="27"/>
        <v>0.32587074659071935</v>
      </c>
      <c r="O157" s="56">
        <f t="shared" si="27"/>
        <v>0.32552908905960881</v>
      </c>
      <c r="P157" s="56">
        <f t="shared" si="27"/>
        <v>0.30783921841562045</v>
      </c>
      <c r="Q157" s="56">
        <f t="shared" si="27"/>
        <v>0.32219143917910764</v>
      </c>
    </row>
    <row r="158" spans="1:17" ht="11.45" customHeight="1" x14ac:dyDescent="0.25">
      <c r="A158" s="55" t="s">
        <v>27</v>
      </c>
      <c r="B158" s="54">
        <f t="shared" ref="B158:Q158" si="28">IF(B43=0,0,B43/B$17)</f>
        <v>3.8679376143903731E-2</v>
      </c>
      <c r="C158" s="54">
        <f t="shared" si="28"/>
        <v>4.0780640405840715E-2</v>
      </c>
      <c r="D158" s="54">
        <f t="shared" si="28"/>
        <v>4.2873539454241584E-2</v>
      </c>
      <c r="E158" s="54">
        <f t="shared" si="28"/>
        <v>4.46955701508139E-2</v>
      </c>
      <c r="F158" s="54">
        <f t="shared" si="28"/>
        <v>4.533291507357317E-2</v>
      </c>
      <c r="G158" s="54">
        <f t="shared" si="28"/>
        <v>4.8145803291456263E-2</v>
      </c>
      <c r="H158" s="54">
        <f t="shared" si="28"/>
        <v>4.8705498309180535E-2</v>
      </c>
      <c r="I158" s="54">
        <f t="shared" si="28"/>
        <v>5.0786342965161095E-2</v>
      </c>
      <c r="J158" s="54">
        <f t="shared" si="28"/>
        <v>5.029433590708305E-2</v>
      </c>
      <c r="K158" s="54">
        <f t="shared" si="28"/>
        <v>5.0109429840645946E-2</v>
      </c>
      <c r="L158" s="54">
        <f t="shared" si="28"/>
        <v>4.8516021437983212E-2</v>
      </c>
      <c r="M158" s="54">
        <f t="shared" si="28"/>
        <v>4.8662520140089156E-2</v>
      </c>
      <c r="N158" s="54">
        <f t="shared" si="28"/>
        <v>4.7909227925645587E-2</v>
      </c>
      <c r="O158" s="54">
        <f t="shared" si="28"/>
        <v>4.7724214032545495E-2</v>
      </c>
      <c r="P158" s="54">
        <f t="shared" si="28"/>
        <v>4.7734147972619233E-2</v>
      </c>
      <c r="Q158" s="54">
        <f t="shared" si="28"/>
        <v>4.8237266624648091E-2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5.4097632189233462E-3</v>
      </c>
      <c r="C159" s="52">
        <f t="shared" si="29"/>
        <v>5.1825046080007618E-3</v>
      </c>
      <c r="D159" s="52">
        <f t="shared" si="29"/>
        <v>4.9884226478504705E-3</v>
      </c>
      <c r="E159" s="52">
        <f t="shared" si="29"/>
        <v>4.731592858340081E-3</v>
      </c>
      <c r="F159" s="52">
        <f t="shared" si="29"/>
        <v>4.3306948702785189E-3</v>
      </c>
      <c r="G159" s="52">
        <f t="shared" si="29"/>
        <v>4.0926137330708108E-3</v>
      </c>
      <c r="H159" s="52">
        <f t="shared" si="29"/>
        <v>3.6029496753771546E-3</v>
      </c>
      <c r="I159" s="52">
        <f t="shared" si="29"/>
        <v>3.5289602946156698E-3</v>
      </c>
      <c r="J159" s="52">
        <f t="shared" si="29"/>
        <v>3.1402762777569143E-3</v>
      </c>
      <c r="K159" s="52">
        <f t="shared" si="29"/>
        <v>2.9633865300414653E-3</v>
      </c>
      <c r="L159" s="52">
        <f t="shared" si="29"/>
        <v>2.7156505018379015E-3</v>
      </c>
      <c r="M159" s="52">
        <f t="shared" si="29"/>
        <v>2.5683468126640814E-3</v>
      </c>
      <c r="N159" s="52">
        <f t="shared" si="29"/>
        <v>2.3645796229788047E-3</v>
      </c>
      <c r="O159" s="52">
        <f t="shared" si="29"/>
        <v>2.2376390769060658E-3</v>
      </c>
      <c r="P159" s="52">
        <f t="shared" si="29"/>
        <v>2.1543377738771036E-3</v>
      </c>
      <c r="Q159" s="52">
        <f t="shared" si="29"/>
        <v>2.1033970130190796E-3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3.3260692628817652E-2</v>
      </c>
      <c r="C160" s="52">
        <f t="shared" si="30"/>
        <v>3.5589133526459676E-2</v>
      </c>
      <c r="D160" s="52">
        <f t="shared" si="30"/>
        <v>3.7876339182860083E-2</v>
      </c>
      <c r="E160" s="52">
        <f t="shared" si="30"/>
        <v>3.995537643398054E-2</v>
      </c>
      <c r="F160" s="52">
        <f t="shared" si="30"/>
        <v>4.0994021464992134E-2</v>
      </c>
      <c r="G160" s="52">
        <f t="shared" si="30"/>
        <v>4.4045336737311383E-2</v>
      </c>
      <c r="H160" s="52">
        <f t="shared" si="30"/>
        <v>4.477838035465511E-2</v>
      </c>
      <c r="I160" s="52">
        <f t="shared" si="30"/>
        <v>4.6777458700087024E-2</v>
      </c>
      <c r="J160" s="52">
        <f t="shared" si="30"/>
        <v>4.6494907781639797E-2</v>
      </c>
      <c r="K160" s="52">
        <f t="shared" si="30"/>
        <v>4.6313558925456494E-2</v>
      </c>
      <c r="L160" s="52">
        <f t="shared" si="30"/>
        <v>4.4882351070952606E-2</v>
      </c>
      <c r="M160" s="52">
        <f t="shared" si="30"/>
        <v>4.515028989115432E-2</v>
      </c>
      <c r="N160" s="52">
        <f t="shared" si="30"/>
        <v>4.457374958590242E-2</v>
      </c>
      <c r="O160" s="52">
        <f t="shared" si="30"/>
        <v>4.4561086340501974E-2</v>
      </c>
      <c r="P160" s="52">
        <f t="shared" si="30"/>
        <v>4.4659528181942194E-2</v>
      </c>
      <c r="Q160" s="52">
        <f t="shared" si="30"/>
        <v>4.5231169206353332E-2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5.2954939546477316E-5</v>
      </c>
      <c r="I161" s="52">
        <f t="shared" si="31"/>
        <v>8.1334420402998713E-5</v>
      </c>
      <c r="J161" s="52">
        <f t="shared" si="31"/>
        <v>1.5741525346277941E-4</v>
      </c>
      <c r="K161" s="52">
        <f t="shared" si="31"/>
        <v>2.0272252777999957E-4</v>
      </c>
      <c r="L161" s="52">
        <f t="shared" si="31"/>
        <v>2.2861850429830213E-4</v>
      </c>
      <c r="M161" s="52">
        <f t="shared" si="31"/>
        <v>2.5476502792738594E-4</v>
      </c>
      <c r="N161" s="52">
        <f t="shared" si="31"/>
        <v>2.8804165257311783E-4</v>
      </c>
      <c r="O161" s="52">
        <f t="shared" si="31"/>
        <v>2.666632498778215E-4</v>
      </c>
      <c r="P161" s="52">
        <f t="shared" si="31"/>
        <v>2.5281586724878969E-4</v>
      </c>
      <c r="Q161" s="52">
        <f t="shared" si="31"/>
        <v>2.5124007026825125E-4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2.6420867515527158E-4</v>
      </c>
      <c r="I162" s="52">
        <f t="shared" si="32"/>
        <v>3.9233903760338309E-4</v>
      </c>
      <c r="J162" s="52">
        <f t="shared" si="32"/>
        <v>4.9520338736908445E-4</v>
      </c>
      <c r="K162" s="52">
        <f t="shared" si="32"/>
        <v>6.2255317720185028E-4</v>
      </c>
      <c r="L162" s="52">
        <f t="shared" si="32"/>
        <v>6.7997527491742333E-4</v>
      </c>
      <c r="M162" s="52">
        <f t="shared" si="32"/>
        <v>6.7630375201846536E-4</v>
      </c>
      <c r="N162" s="52">
        <f t="shared" si="32"/>
        <v>6.6012814914709111E-4</v>
      </c>
      <c r="O162" s="52">
        <f t="shared" si="32"/>
        <v>6.3325967065222392E-4</v>
      </c>
      <c r="P162" s="52">
        <f t="shared" si="32"/>
        <v>6.3740600565131598E-4</v>
      </c>
      <c r="Q162" s="52">
        <f t="shared" si="32"/>
        <v>6.1208364458743782E-4</v>
      </c>
    </row>
    <row r="163" spans="1:17" ht="11.45" customHeight="1" x14ac:dyDescent="0.25">
      <c r="A163" s="53" t="s">
        <v>55</v>
      </c>
      <c r="B163" s="52">
        <f t="shared" ref="B163:Q163" si="33">IF(B51=0,0,B51/B$17)</f>
        <v>8.9202961627256161E-6</v>
      </c>
      <c r="C163" s="52">
        <f t="shared" si="33"/>
        <v>9.0022713802782106E-6</v>
      </c>
      <c r="D163" s="52">
        <f t="shared" si="33"/>
        <v>8.7776235310392493E-6</v>
      </c>
      <c r="E163" s="52">
        <f t="shared" si="33"/>
        <v>8.6008584932785284E-6</v>
      </c>
      <c r="F163" s="52">
        <f t="shared" si="33"/>
        <v>8.1987383025162727E-6</v>
      </c>
      <c r="G163" s="52">
        <f t="shared" si="33"/>
        <v>7.8528210740661529E-6</v>
      </c>
      <c r="H163" s="52">
        <f t="shared" si="33"/>
        <v>7.004664446525567E-6</v>
      </c>
      <c r="I163" s="52">
        <f t="shared" si="33"/>
        <v>6.2505124520231236E-6</v>
      </c>
      <c r="J163" s="52">
        <f t="shared" si="33"/>
        <v>6.5332068544806853E-6</v>
      </c>
      <c r="K163" s="52">
        <f t="shared" si="33"/>
        <v>7.2086801661399438E-6</v>
      </c>
      <c r="L163" s="52">
        <f t="shared" si="33"/>
        <v>9.4260859769730818E-6</v>
      </c>
      <c r="M163" s="52">
        <f t="shared" si="33"/>
        <v>1.2814656324899567E-5</v>
      </c>
      <c r="N163" s="52">
        <f t="shared" si="33"/>
        <v>2.2728915044148133E-5</v>
      </c>
      <c r="O163" s="52">
        <f t="shared" si="33"/>
        <v>2.5565694607414443E-5</v>
      </c>
      <c r="P163" s="52">
        <f t="shared" si="33"/>
        <v>3.0060143899812571E-5</v>
      </c>
      <c r="Q163" s="52">
        <f t="shared" si="33"/>
        <v>3.9376690419983517E-5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0.27487677086989865</v>
      </c>
      <c r="C164" s="50">
        <f t="shared" si="34"/>
        <v>0.26094934903852401</v>
      </c>
      <c r="D164" s="50">
        <f t="shared" si="34"/>
        <v>0.25464969196357795</v>
      </c>
      <c r="E164" s="50">
        <f t="shared" si="34"/>
        <v>0.2544636251585693</v>
      </c>
      <c r="F164" s="50">
        <f t="shared" si="34"/>
        <v>0.24356404007257829</v>
      </c>
      <c r="G164" s="50">
        <f t="shared" si="34"/>
        <v>0.24255998507461518</v>
      </c>
      <c r="H164" s="50">
        <f t="shared" si="34"/>
        <v>0.25408974437042958</v>
      </c>
      <c r="I164" s="50">
        <f t="shared" si="34"/>
        <v>0.2544431143398494</v>
      </c>
      <c r="J164" s="50">
        <f t="shared" si="34"/>
        <v>0.25298669919010447</v>
      </c>
      <c r="K164" s="50">
        <f t="shared" si="34"/>
        <v>0.24684768906905394</v>
      </c>
      <c r="L164" s="50">
        <f t="shared" si="34"/>
        <v>0.26576175345413139</v>
      </c>
      <c r="M164" s="50">
        <f t="shared" si="34"/>
        <v>0.26144223886648055</v>
      </c>
      <c r="N164" s="50">
        <f t="shared" si="34"/>
        <v>0.27796151866507379</v>
      </c>
      <c r="O164" s="50">
        <f t="shared" si="34"/>
        <v>0.27780487502706336</v>
      </c>
      <c r="P164" s="50">
        <f t="shared" si="34"/>
        <v>0.26010507044300119</v>
      </c>
      <c r="Q164" s="50">
        <f t="shared" si="34"/>
        <v>0.27395417255445953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0.19551179901984975</v>
      </c>
      <c r="C165" s="48">
        <f t="shared" si="35"/>
        <v>0.19656218302564415</v>
      </c>
      <c r="D165" s="48">
        <f t="shared" si="35"/>
        <v>0.19006449344541684</v>
      </c>
      <c r="E165" s="48">
        <f t="shared" si="35"/>
        <v>0.19435637581151277</v>
      </c>
      <c r="F165" s="48">
        <f t="shared" si="35"/>
        <v>0.19370844754671401</v>
      </c>
      <c r="G165" s="48">
        <f t="shared" si="35"/>
        <v>0.19841297200954391</v>
      </c>
      <c r="H165" s="48">
        <f t="shared" si="35"/>
        <v>0.20396197013344769</v>
      </c>
      <c r="I165" s="48">
        <f t="shared" si="35"/>
        <v>0.2141881818415399</v>
      </c>
      <c r="J165" s="48">
        <f t="shared" si="35"/>
        <v>0.21994828890123508</v>
      </c>
      <c r="K165" s="48">
        <f t="shared" si="35"/>
        <v>0.21007467763769633</v>
      </c>
      <c r="L165" s="48">
        <f t="shared" si="35"/>
        <v>0.21171995690221429</v>
      </c>
      <c r="M165" s="48">
        <f t="shared" si="35"/>
        <v>0.21697769303579031</v>
      </c>
      <c r="N165" s="48">
        <f t="shared" si="35"/>
        <v>0.21369215053829907</v>
      </c>
      <c r="O165" s="48">
        <f t="shared" si="35"/>
        <v>0.20994498763231104</v>
      </c>
      <c r="P165" s="48">
        <f t="shared" si="35"/>
        <v>0.20779608130384</v>
      </c>
      <c r="Q165" s="48">
        <f t="shared" si="35"/>
        <v>0.21442126927162725</v>
      </c>
    </row>
    <row r="166" spans="1:17" ht="11.45" customHeight="1" x14ac:dyDescent="0.25">
      <c r="A166" s="47" t="s">
        <v>22</v>
      </c>
      <c r="B166" s="46">
        <f t="shared" ref="B166:Q166" si="36">IF(B55=0,0,B55/B$17)</f>
        <v>7.9364971850048913E-2</v>
      </c>
      <c r="C166" s="46">
        <f t="shared" si="36"/>
        <v>6.4387166012879887E-2</v>
      </c>
      <c r="D166" s="46">
        <f t="shared" si="36"/>
        <v>6.458519851816108E-2</v>
      </c>
      <c r="E166" s="46">
        <f t="shared" si="36"/>
        <v>6.0107249347056572E-2</v>
      </c>
      <c r="F166" s="46">
        <f t="shared" si="36"/>
        <v>4.9855592525864252E-2</v>
      </c>
      <c r="G166" s="46">
        <f t="shared" si="36"/>
        <v>4.4147013065071281E-2</v>
      </c>
      <c r="H166" s="46">
        <f t="shared" si="36"/>
        <v>5.0127774236981885E-2</v>
      </c>
      <c r="I166" s="46">
        <f t="shared" si="36"/>
        <v>4.0254932498309519E-2</v>
      </c>
      <c r="J166" s="46">
        <f t="shared" si="36"/>
        <v>3.3038410288869391E-2</v>
      </c>
      <c r="K166" s="46">
        <f t="shared" si="36"/>
        <v>3.6773011431357583E-2</v>
      </c>
      <c r="L166" s="46">
        <f t="shared" si="36"/>
        <v>5.4041796551917105E-2</v>
      </c>
      <c r="M166" s="46">
        <f t="shared" si="36"/>
        <v>4.4464545830690282E-2</v>
      </c>
      <c r="N166" s="46">
        <f t="shared" si="36"/>
        <v>6.4269368126774709E-2</v>
      </c>
      <c r="O166" s="46">
        <f t="shared" si="36"/>
        <v>6.7859887394752294E-2</v>
      </c>
      <c r="P166" s="46">
        <f t="shared" si="36"/>
        <v>5.2308989139161197E-2</v>
      </c>
      <c r="Q166" s="46">
        <f t="shared" si="36"/>
        <v>5.9532903282832242E-2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170425.71955869251</v>
      </c>
      <c r="C4" s="104">
        <f t="shared" ref="C4:Q4" si="0">C5+C9+C10+C15</f>
        <v>166642.94654571844</v>
      </c>
      <c r="D4" s="104">
        <f t="shared" si="0"/>
        <v>164461.80885243631</v>
      </c>
      <c r="E4" s="104">
        <f t="shared" si="0"/>
        <v>156824.51544360325</v>
      </c>
      <c r="F4" s="104">
        <f t="shared" si="0"/>
        <v>156778.68631568202</v>
      </c>
      <c r="G4" s="104">
        <f t="shared" si="0"/>
        <v>148760.068792837</v>
      </c>
      <c r="H4" s="104">
        <f t="shared" si="0"/>
        <v>147138.66407732244</v>
      </c>
      <c r="I4" s="104">
        <f t="shared" si="0"/>
        <v>142162.00800923083</v>
      </c>
      <c r="J4" s="104">
        <f t="shared" si="0"/>
        <v>142894.6908354421</v>
      </c>
      <c r="K4" s="104">
        <f t="shared" si="0"/>
        <v>141798.20983699127</v>
      </c>
      <c r="L4" s="104">
        <f t="shared" si="0"/>
        <v>142999.50011749106</v>
      </c>
      <c r="M4" s="104">
        <f t="shared" si="0"/>
        <v>145063.96820868683</v>
      </c>
      <c r="N4" s="104">
        <f t="shared" si="0"/>
        <v>143781.05349223191</v>
      </c>
      <c r="O4" s="104">
        <f t="shared" si="0"/>
        <v>147891.49641894328</v>
      </c>
      <c r="P4" s="104">
        <f t="shared" si="0"/>
        <v>151280.384770531</v>
      </c>
      <c r="Q4" s="104">
        <f t="shared" si="0"/>
        <v>151320.23842485828</v>
      </c>
    </row>
    <row r="5" spans="1:17" ht="11.45" customHeight="1" x14ac:dyDescent="0.25">
      <c r="A5" s="95" t="s">
        <v>91</v>
      </c>
      <c r="B5" s="75">
        <f>SUM(B6:B8)</f>
        <v>170382.07374873135</v>
      </c>
      <c r="C5" s="75">
        <f t="shared" ref="C5:Q5" si="1">SUM(C6:C8)</f>
        <v>166583.7569872223</v>
      </c>
      <c r="D5" s="75">
        <f t="shared" si="1"/>
        <v>164384.53336258861</v>
      </c>
      <c r="E5" s="75">
        <f t="shared" si="1"/>
        <v>156728.68461576325</v>
      </c>
      <c r="F5" s="75">
        <f t="shared" si="1"/>
        <v>156653.97799529394</v>
      </c>
      <c r="G5" s="75">
        <f t="shared" si="1"/>
        <v>148585.03682090394</v>
      </c>
      <c r="H5" s="75">
        <f t="shared" si="1"/>
        <v>146889.92659056268</v>
      </c>
      <c r="I5" s="75">
        <f t="shared" si="1"/>
        <v>141911.3919329021</v>
      </c>
      <c r="J5" s="75">
        <f t="shared" si="1"/>
        <v>142667.56277757723</v>
      </c>
      <c r="K5" s="75">
        <f t="shared" si="1"/>
        <v>141454.34688895792</v>
      </c>
      <c r="L5" s="75">
        <f t="shared" si="1"/>
        <v>142674.11987509025</v>
      </c>
      <c r="M5" s="75">
        <f t="shared" si="1"/>
        <v>144672.95143490841</v>
      </c>
      <c r="N5" s="75">
        <f t="shared" si="1"/>
        <v>143382.07040910874</v>
      </c>
      <c r="O5" s="75">
        <f t="shared" si="1"/>
        <v>147478.20765496098</v>
      </c>
      <c r="P5" s="75">
        <f t="shared" si="1"/>
        <v>150862.32782312407</v>
      </c>
      <c r="Q5" s="75">
        <f t="shared" si="1"/>
        <v>150905.80467617034</v>
      </c>
    </row>
    <row r="6" spans="1:17" ht="11.45" customHeight="1" x14ac:dyDescent="0.25">
      <c r="A6" s="17" t="s">
        <v>90</v>
      </c>
      <c r="B6" s="75">
        <v>182.86369618359225</v>
      </c>
      <c r="C6" s="75">
        <v>179.91087310584004</v>
      </c>
      <c r="D6" s="75">
        <v>211.88857922449205</v>
      </c>
      <c r="E6" s="75">
        <v>218.75897558955603</v>
      </c>
      <c r="F6" s="75">
        <v>293.26559710273204</v>
      </c>
      <c r="G6" s="75">
        <v>322.19333097879149</v>
      </c>
      <c r="H6" s="75">
        <v>464.15125834419609</v>
      </c>
      <c r="I6" s="75">
        <v>734.96726771814008</v>
      </c>
      <c r="J6" s="75">
        <v>1161.928646623656</v>
      </c>
      <c r="K6" s="75">
        <v>1678.9100558231523</v>
      </c>
      <c r="L6" s="75">
        <v>1635.2383940602858</v>
      </c>
      <c r="M6" s="75">
        <v>1667.2085288267147</v>
      </c>
      <c r="N6" s="75">
        <v>1661.423615656872</v>
      </c>
      <c r="O6" s="75">
        <v>1617.8213924276101</v>
      </c>
      <c r="P6" s="75">
        <v>1705.9708994912517</v>
      </c>
      <c r="Q6" s="75">
        <v>1568.7263212095961</v>
      </c>
    </row>
    <row r="7" spans="1:17" ht="11.45" customHeight="1" x14ac:dyDescent="0.25">
      <c r="A7" s="17" t="s">
        <v>89</v>
      </c>
      <c r="B7" s="75">
        <v>88962.6986391518</v>
      </c>
      <c r="C7" s="75">
        <v>86302.591788286256</v>
      </c>
      <c r="D7" s="75">
        <v>83956.180925452616</v>
      </c>
      <c r="E7" s="75">
        <v>76884.541654528846</v>
      </c>
      <c r="F7" s="75">
        <v>74333.443068270542</v>
      </c>
      <c r="G7" s="75">
        <v>68826.803171869993</v>
      </c>
      <c r="H7" s="75">
        <v>65552.671070789365</v>
      </c>
      <c r="I7" s="75">
        <v>61865.354949576955</v>
      </c>
      <c r="J7" s="75">
        <v>60178.724769497792</v>
      </c>
      <c r="K7" s="75">
        <v>57218.587158037539</v>
      </c>
      <c r="L7" s="75">
        <v>54719.809561636655</v>
      </c>
      <c r="M7" s="75">
        <v>54487.540561706104</v>
      </c>
      <c r="N7" s="75">
        <v>51116.941558697086</v>
      </c>
      <c r="O7" s="75">
        <v>51038.501823836697</v>
      </c>
      <c r="P7" s="75">
        <v>51304.095175728064</v>
      </c>
      <c r="Q7" s="75">
        <v>49110.960731006286</v>
      </c>
    </row>
    <row r="8" spans="1:17" ht="11.45" customHeight="1" x14ac:dyDescent="0.25">
      <c r="A8" s="17" t="s">
        <v>88</v>
      </c>
      <c r="B8" s="75">
        <v>81236.511413395972</v>
      </c>
      <c r="C8" s="75">
        <v>80101.254325830188</v>
      </c>
      <c r="D8" s="75">
        <v>80216.463857911513</v>
      </c>
      <c r="E8" s="75">
        <v>79625.383985644847</v>
      </c>
      <c r="F8" s="75">
        <v>82027.269329920673</v>
      </c>
      <c r="G8" s="75">
        <v>79436.040318055151</v>
      </c>
      <c r="H8" s="75">
        <v>80873.104261429122</v>
      </c>
      <c r="I8" s="75">
        <v>79311.069715607024</v>
      </c>
      <c r="J8" s="75">
        <v>81326.909361455779</v>
      </c>
      <c r="K8" s="75">
        <v>82556.849675097241</v>
      </c>
      <c r="L8" s="75">
        <v>86319.071919393304</v>
      </c>
      <c r="M8" s="75">
        <v>88518.20234437559</v>
      </c>
      <c r="N8" s="75">
        <v>90603.705234754772</v>
      </c>
      <c r="O8" s="75">
        <v>94821.884438696652</v>
      </c>
      <c r="P8" s="75">
        <v>97852.261747904748</v>
      </c>
      <c r="Q8" s="75">
        <v>100226.11762395446</v>
      </c>
    </row>
    <row r="9" spans="1:17" ht="11.45" customHeight="1" x14ac:dyDescent="0.25">
      <c r="A9" s="95" t="s">
        <v>25</v>
      </c>
      <c r="B9" s="75">
        <v>43.645809961149368</v>
      </c>
      <c r="C9" s="75">
        <v>59.18955849615601</v>
      </c>
      <c r="D9" s="75">
        <v>77.275489847688021</v>
      </c>
      <c r="E9" s="75">
        <v>95.830827840000168</v>
      </c>
      <c r="F9" s="75">
        <v>124.70832038808005</v>
      </c>
      <c r="G9" s="75">
        <v>175.03197193307119</v>
      </c>
      <c r="H9" s="75">
        <v>248.73748675973994</v>
      </c>
      <c r="I9" s="75">
        <v>250.6160763287279</v>
      </c>
      <c r="J9" s="75">
        <v>227.12805786488394</v>
      </c>
      <c r="K9" s="75">
        <v>343.86294803335204</v>
      </c>
      <c r="L9" s="75">
        <v>325.38024240080722</v>
      </c>
      <c r="M9" s="75">
        <v>391.01677377842174</v>
      </c>
      <c r="N9" s="75">
        <v>398.98308312316624</v>
      </c>
      <c r="O9" s="75">
        <v>413.28876398231063</v>
      </c>
      <c r="P9" s="75">
        <v>418.05694740692508</v>
      </c>
      <c r="Q9" s="75">
        <v>414.43374868793575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170425.71955869248</v>
      </c>
      <c r="C17" s="71">
        <f t="shared" si="3"/>
        <v>166642.94654571844</v>
      </c>
      <c r="D17" s="71">
        <f t="shared" si="3"/>
        <v>164461.80885243631</v>
      </c>
      <c r="E17" s="71">
        <f t="shared" si="3"/>
        <v>156824.51544360328</v>
      </c>
      <c r="F17" s="71">
        <f t="shared" si="3"/>
        <v>156778.68631568205</v>
      </c>
      <c r="G17" s="71">
        <f t="shared" si="3"/>
        <v>148760.068792837</v>
      </c>
      <c r="H17" s="71">
        <f t="shared" si="3"/>
        <v>147138.66407732241</v>
      </c>
      <c r="I17" s="71">
        <f t="shared" si="3"/>
        <v>142162.00800923083</v>
      </c>
      <c r="J17" s="71">
        <f t="shared" si="3"/>
        <v>142894.6908354421</v>
      </c>
      <c r="K17" s="71">
        <f t="shared" si="3"/>
        <v>141798.20983699127</v>
      </c>
      <c r="L17" s="71">
        <f t="shared" si="3"/>
        <v>142999.50011749106</v>
      </c>
      <c r="M17" s="71">
        <f t="shared" si="3"/>
        <v>145063.96820868683</v>
      </c>
      <c r="N17" s="71">
        <f t="shared" si="3"/>
        <v>143781.05349223188</v>
      </c>
      <c r="O17" s="71">
        <f t="shared" si="3"/>
        <v>147891.49641894328</v>
      </c>
      <c r="P17" s="71">
        <f t="shared" si="3"/>
        <v>151280.38477053097</v>
      </c>
      <c r="Q17" s="71">
        <f t="shared" si="3"/>
        <v>151320.23842485831</v>
      </c>
    </row>
    <row r="18" spans="1:17" ht="11.45" customHeight="1" x14ac:dyDescent="0.25">
      <c r="A18" s="25" t="s">
        <v>39</v>
      </c>
      <c r="B18" s="24">
        <f t="shared" ref="B18:Q18" si="4">SUM(B19,B20,B27)</f>
        <v>115362.59720554523</v>
      </c>
      <c r="C18" s="24">
        <f t="shared" si="4"/>
        <v>114941.39441364951</v>
      </c>
      <c r="D18" s="24">
        <f t="shared" si="4"/>
        <v>114339.80667338523</v>
      </c>
      <c r="E18" s="24">
        <f t="shared" si="4"/>
        <v>108999.08528403398</v>
      </c>
      <c r="F18" s="24">
        <f t="shared" si="4"/>
        <v>110719.09182730014</v>
      </c>
      <c r="G18" s="24">
        <f t="shared" si="4"/>
        <v>105311.46956490201</v>
      </c>
      <c r="H18" s="24">
        <f t="shared" si="4"/>
        <v>103099.95952500372</v>
      </c>
      <c r="I18" s="24">
        <f t="shared" si="4"/>
        <v>99581.466109803907</v>
      </c>
      <c r="J18" s="24">
        <f t="shared" si="4"/>
        <v>99631.173251870016</v>
      </c>
      <c r="K18" s="24">
        <f t="shared" si="4"/>
        <v>99275.135286691759</v>
      </c>
      <c r="L18" s="24">
        <f t="shared" si="4"/>
        <v>97440.275246100748</v>
      </c>
      <c r="M18" s="24">
        <f t="shared" si="4"/>
        <v>99327.239545139731</v>
      </c>
      <c r="N18" s="24">
        <f t="shared" si="4"/>
        <v>96145.168300885693</v>
      </c>
      <c r="O18" s="24">
        <f t="shared" si="4"/>
        <v>98804.896433029819</v>
      </c>
      <c r="P18" s="24">
        <f t="shared" si="4"/>
        <v>103800.99422424598</v>
      </c>
      <c r="Q18" s="24">
        <f t="shared" si="4"/>
        <v>101560.0195448489</v>
      </c>
    </row>
    <row r="19" spans="1:17" ht="11.45" customHeight="1" x14ac:dyDescent="0.25">
      <c r="A19" s="23" t="s">
        <v>30</v>
      </c>
      <c r="B19" s="102">
        <v>1329.468500016128</v>
      </c>
      <c r="C19" s="102">
        <v>1338.9535453238063</v>
      </c>
      <c r="D19" s="102">
        <v>1386.4594198640079</v>
      </c>
      <c r="E19" s="102">
        <v>1359.133656562396</v>
      </c>
      <c r="F19" s="102">
        <v>1398.9475015105884</v>
      </c>
      <c r="G19" s="102">
        <v>1397.0786106537837</v>
      </c>
      <c r="H19" s="102">
        <v>1406.4306205079113</v>
      </c>
      <c r="I19" s="102">
        <v>1187.7470086406165</v>
      </c>
      <c r="J19" s="102">
        <v>1210.2690688045216</v>
      </c>
      <c r="K19" s="102">
        <v>1221.3515079074696</v>
      </c>
      <c r="L19" s="102">
        <v>1201.768563167285</v>
      </c>
      <c r="M19" s="102">
        <v>1247.1866461667053</v>
      </c>
      <c r="N19" s="102">
        <v>1235.068114140995</v>
      </c>
      <c r="O19" s="102">
        <v>1284.0793706239942</v>
      </c>
      <c r="P19" s="102">
        <v>1336.4669033156047</v>
      </c>
      <c r="Q19" s="102">
        <v>1299.4051315968627</v>
      </c>
    </row>
    <row r="20" spans="1:17" ht="11.45" customHeight="1" x14ac:dyDescent="0.25">
      <c r="A20" s="19" t="s">
        <v>29</v>
      </c>
      <c r="B20" s="18">
        <f t="shared" ref="B20" si="5">SUM(B21:B26)</f>
        <v>107440.85087416806</v>
      </c>
      <c r="C20" s="18">
        <f t="shared" ref="C20:Q20" si="6">SUM(C21:C26)</f>
        <v>107166.91457102886</v>
      </c>
      <c r="D20" s="18">
        <f t="shared" si="6"/>
        <v>106723.75977339289</v>
      </c>
      <c r="E20" s="18">
        <f t="shared" si="6"/>
        <v>101504.6183073461</v>
      </c>
      <c r="F20" s="18">
        <f t="shared" si="6"/>
        <v>103203.90458292639</v>
      </c>
      <c r="G20" s="18">
        <f t="shared" si="6"/>
        <v>98124.531515310053</v>
      </c>
      <c r="H20" s="18">
        <f t="shared" si="6"/>
        <v>96087.601190388188</v>
      </c>
      <c r="I20" s="18">
        <f t="shared" si="6"/>
        <v>93284.728845116289</v>
      </c>
      <c r="J20" s="18">
        <f t="shared" si="6"/>
        <v>93364.52632272047</v>
      </c>
      <c r="K20" s="18">
        <f t="shared" si="6"/>
        <v>93095.468176613358</v>
      </c>
      <c r="L20" s="18">
        <f t="shared" si="6"/>
        <v>91360.521455029069</v>
      </c>
      <c r="M20" s="18">
        <f t="shared" si="6"/>
        <v>93244.239933842342</v>
      </c>
      <c r="N20" s="18">
        <f t="shared" si="6"/>
        <v>90290.668220573891</v>
      </c>
      <c r="O20" s="18">
        <f t="shared" si="6"/>
        <v>92815.665744734739</v>
      </c>
      <c r="P20" s="18">
        <f t="shared" si="6"/>
        <v>97613.987767107959</v>
      </c>
      <c r="Q20" s="18">
        <f t="shared" si="6"/>
        <v>95153.076947666763</v>
      </c>
    </row>
    <row r="21" spans="1:17" ht="11.45" customHeight="1" x14ac:dyDescent="0.25">
      <c r="A21" s="62" t="s">
        <v>59</v>
      </c>
      <c r="B21" s="101">
        <v>86735.834805483479</v>
      </c>
      <c r="C21" s="101">
        <v>84121.75295632401</v>
      </c>
      <c r="D21" s="101">
        <v>81767.617485398572</v>
      </c>
      <c r="E21" s="101">
        <v>74797.646024546862</v>
      </c>
      <c r="F21" s="101">
        <v>72267.537444737827</v>
      </c>
      <c r="G21" s="101">
        <v>66823.609112259495</v>
      </c>
      <c r="H21" s="101">
        <v>63607.539662349729</v>
      </c>
      <c r="I21" s="101">
        <v>60162.349693887823</v>
      </c>
      <c r="J21" s="101">
        <v>58517.822243045826</v>
      </c>
      <c r="K21" s="101">
        <v>55581.713985914103</v>
      </c>
      <c r="L21" s="101">
        <v>53136.71352294206</v>
      </c>
      <c r="M21" s="101">
        <v>52876.235892761732</v>
      </c>
      <c r="N21" s="101">
        <v>49549.963414039557</v>
      </c>
      <c r="O21" s="101">
        <v>49432.362148430017</v>
      </c>
      <c r="P21" s="101">
        <v>49648.286094783267</v>
      </c>
      <c r="Q21" s="101">
        <v>47495.178959051329</v>
      </c>
    </row>
    <row r="22" spans="1:17" ht="11.45" customHeight="1" x14ac:dyDescent="0.25">
      <c r="A22" s="62" t="s">
        <v>58</v>
      </c>
      <c r="B22" s="101">
        <v>20522.152372500987</v>
      </c>
      <c r="C22" s="101">
        <v>22865.250741599011</v>
      </c>
      <c r="D22" s="101">
        <v>24744.253708769818</v>
      </c>
      <c r="E22" s="101">
        <v>26488.213307209669</v>
      </c>
      <c r="F22" s="101">
        <v>30643.35554685989</v>
      </c>
      <c r="G22" s="101">
        <v>30881.504229630682</v>
      </c>
      <c r="H22" s="101">
        <v>31912.767100459776</v>
      </c>
      <c r="I22" s="101">
        <v>32291.823199299004</v>
      </c>
      <c r="J22" s="101">
        <v>33602.288394724339</v>
      </c>
      <c r="K22" s="101">
        <v>35665.401676689697</v>
      </c>
      <c r="L22" s="101">
        <v>36440.427016012531</v>
      </c>
      <c r="M22" s="101">
        <v>38485.722280791961</v>
      </c>
      <c r="N22" s="101">
        <v>38849.100058137425</v>
      </c>
      <c r="O22" s="101">
        <v>41519.858829832228</v>
      </c>
      <c r="P22" s="101">
        <v>46007.057601780863</v>
      </c>
      <c r="Q22" s="101">
        <v>45818.927384154798</v>
      </c>
    </row>
    <row r="23" spans="1:17" ht="11.45" customHeight="1" x14ac:dyDescent="0.25">
      <c r="A23" s="62" t="s">
        <v>57</v>
      </c>
      <c r="B23" s="101">
        <v>182.86369618359225</v>
      </c>
      <c r="C23" s="101">
        <v>179.91087310584004</v>
      </c>
      <c r="D23" s="101">
        <v>211.88857922449205</v>
      </c>
      <c r="E23" s="101">
        <v>218.75897558955603</v>
      </c>
      <c r="F23" s="101">
        <v>293.01159132866496</v>
      </c>
      <c r="G23" s="101">
        <v>321.93468236736567</v>
      </c>
      <c r="H23" s="101">
        <v>456.56821141954237</v>
      </c>
      <c r="I23" s="101">
        <v>723.66230649180909</v>
      </c>
      <c r="J23" s="101">
        <v>1140.4928461607083</v>
      </c>
      <c r="K23" s="101">
        <v>1651.663097207756</v>
      </c>
      <c r="L23" s="101">
        <v>1604.1806608500053</v>
      </c>
      <c r="M23" s="101">
        <v>1632.3055124429488</v>
      </c>
      <c r="N23" s="101">
        <v>1622.3224643363912</v>
      </c>
      <c r="O23" s="101">
        <v>1580.8248547548096</v>
      </c>
      <c r="P23" s="101">
        <v>1670.0743550881225</v>
      </c>
      <c r="Q23" s="101">
        <v>1533.2181947904548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97.483491052515902</v>
      </c>
      <c r="H24" s="101">
        <v>110.72621615915324</v>
      </c>
      <c r="I24" s="101">
        <v>106.89364543764631</v>
      </c>
      <c r="J24" s="101">
        <v>103.92283878960075</v>
      </c>
      <c r="K24" s="101">
        <v>196.68941680180635</v>
      </c>
      <c r="L24" s="101">
        <v>179.2002552244758</v>
      </c>
      <c r="M24" s="101">
        <v>249.97624784569382</v>
      </c>
      <c r="N24" s="101">
        <v>269.28228406051431</v>
      </c>
      <c r="O24" s="101">
        <v>281.83634220887268</v>
      </c>
      <c r="P24" s="101">
        <v>285.52137933694695</v>
      </c>
      <c r="Q24" s="101">
        <v>296.72330245763573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0.78356950880107645</v>
      </c>
      <c r="P25" s="101">
        <v>3.0483361187717333</v>
      </c>
      <c r="Q25" s="101">
        <v>9.0291072125323026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6592.277831361047</v>
      </c>
      <c r="C27" s="18">
        <f t="shared" ref="C27:Q27" si="8">SUM(C28:C32)</f>
        <v>6435.5262972968439</v>
      </c>
      <c r="D27" s="18">
        <f t="shared" si="8"/>
        <v>6229.5874801283389</v>
      </c>
      <c r="E27" s="18">
        <f t="shared" si="8"/>
        <v>6135.3333201254864</v>
      </c>
      <c r="F27" s="18">
        <f t="shared" si="8"/>
        <v>6116.2397428631712</v>
      </c>
      <c r="G27" s="18">
        <f t="shared" si="8"/>
        <v>5789.8594389381697</v>
      </c>
      <c r="H27" s="18">
        <f t="shared" si="8"/>
        <v>5605.9277141076273</v>
      </c>
      <c r="I27" s="18">
        <f t="shared" si="8"/>
        <v>5108.9902560470146</v>
      </c>
      <c r="J27" s="18">
        <f t="shared" si="8"/>
        <v>5056.3778603450228</v>
      </c>
      <c r="K27" s="18">
        <f t="shared" si="8"/>
        <v>4958.3156021709246</v>
      </c>
      <c r="L27" s="18">
        <f t="shared" si="8"/>
        <v>4877.9852279043962</v>
      </c>
      <c r="M27" s="18">
        <f t="shared" si="8"/>
        <v>4835.8129651306781</v>
      </c>
      <c r="N27" s="18">
        <f t="shared" si="8"/>
        <v>4619.4319661707996</v>
      </c>
      <c r="O27" s="18">
        <f t="shared" si="8"/>
        <v>4705.1513176710796</v>
      </c>
      <c r="P27" s="18">
        <f t="shared" si="8"/>
        <v>4850.5395538224138</v>
      </c>
      <c r="Q27" s="18">
        <f t="shared" si="8"/>
        <v>5107.5374655852665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6548.6320213998979</v>
      </c>
      <c r="C29" s="16">
        <v>6376.3367388006882</v>
      </c>
      <c r="D29" s="16">
        <v>6152.3119902806511</v>
      </c>
      <c r="E29" s="16">
        <v>6039.5024922854864</v>
      </c>
      <c r="F29" s="16">
        <v>5991.2774167010239</v>
      </c>
      <c r="G29" s="16">
        <v>5712.0523094461887</v>
      </c>
      <c r="H29" s="16">
        <v>5500.092777277885</v>
      </c>
      <c r="I29" s="16">
        <v>5011.9408303834389</v>
      </c>
      <c r="J29" s="16">
        <v>4991.163287213556</v>
      </c>
      <c r="K29" s="16">
        <v>4882.6112749561426</v>
      </c>
      <c r="L29" s="16">
        <v>4804.1622182191495</v>
      </c>
      <c r="M29" s="16">
        <v>4767.7483355388904</v>
      </c>
      <c r="N29" s="16">
        <v>4553.9567673742667</v>
      </c>
      <c r="O29" s="16">
        <v>4634.0136652827096</v>
      </c>
      <c r="P29" s="16">
        <v>4779.1770233809402</v>
      </c>
      <c r="Q29" s="16">
        <v>5053.8541949206065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0.25400577406706532</v>
      </c>
      <c r="G30" s="16">
        <v>0.25864861142579698</v>
      </c>
      <c r="H30" s="16">
        <v>0.26871956570775246</v>
      </c>
      <c r="I30" s="16">
        <v>0.34224640767226872</v>
      </c>
      <c r="J30" s="16">
        <v>0.46903446091338064</v>
      </c>
      <c r="K30" s="16">
        <v>0.61193203295668819</v>
      </c>
      <c r="L30" s="16">
        <v>0.66670486304184662</v>
      </c>
      <c r="M30" s="16">
        <v>0.64720189764391678</v>
      </c>
      <c r="N30" s="16">
        <v>0.63223244200351381</v>
      </c>
      <c r="O30" s="16">
        <v>0.61845781037727332</v>
      </c>
      <c r="P30" s="16">
        <v>0.61048527388304263</v>
      </c>
      <c r="Q30" s="16">
        <v>0.61171270330384542</v>
      </c>
    </row>
    <row r="31" spans="1:17" ht="11.45" customHeight="1" x14ac:dyDescent="0.25">
      <c r="A31" s="62" t="s">
        <v>56</v>
      </c>
      <c r="B31" s="16">
        <v>43.645809961149368</v>
      </c>
      <c r="C31" s="16">
        <v>59.18955849615601</v>
      </c>
      <c r="D31" s="16">
        <v>77.275489847688021</v>
      </c>
      <c r="E31" s="16">
        <v>95.830827840000168</v>
      </c>
      <c r="F31" s="16">
        <v>124.70832038808005</v>
      </c>
      <c r="G31" s="16">
        <v>77.548480880555289</v>
      </c>
      <c r="H31" s="16">
        <v>105.5662172640337</v>
      </c>
      <c r="I31" s="16">
        <v>96.707179255903554</v>
      </c>
      <c r="J31" s="16">
        <v>64.745538670553188</v>
      </c>
      <c r="K31" s="16">
        <v>75.092395181825992</v>
      </c>
      <c r="L31" s="16">
        <v>73.156304822205016</v>
      </c>
      <c r="M31" s="16">
        <v>67.417427694144052</v>
      </c>
      <c r="N31" s="16">
        <v>64.842966354529807</v>
      </c>
      <c r="O31" s="16">
        <v>70.519194577992906</v>
      </c>
      <c r="P31" s="16">
        <v>70.75204516759112</v>
      </c>
      <c r="Q31" s="16">
        <v>53.071557961356042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55063.122353147264</v>
      </c>
      <c r="C33" s="24">
        <f t="shared" ref="C33:Q33" si="10">C34+C40</f>
        <v>51701.552132068922</v>
      </c>
      <c r="D33" s="24">
        <f t="shared" si="10"/>
        <v>50122.00217905108</v>
      </c>
      <c r="E33" s="24">
        <f t="shared" si="10"/>
        <v>47825.430159569281</v>
      </c>
      <c r="F33" s="24">
        <f t="shared" si="10"/>
        <v>46059.594488381903</v>
      </c>
      <c r="G33" s="24">
        <f t="shared" si="10"/>
        <v>43448.599227934996</v>
      </c>
      <c r="H33" s="24">
        <f t="shared" si="10"/>
        <v>44038.704552318697</v>
      </c>
      <c r="I33" s="24">
        <f t="shared" si="10"/>
        <v>42580.541899426942</v>
      </c>
      <c r="J33" s="24">
        <f t="shared" si="10"/>
        <v>43263.517583572102</v>
      </c>
      <c r="K33" s="24">
        <f t="shared" si="10"/>
        <v>42523.074550299527</v>
      </c>
      <c r="L33" s="24">
        <f t="shared" si="10"/>
        <v>45559.224871390295</v>
      </c>
      <c r="M33" s="24">
        <f t="shared" si="10"/>
        <v>45736.728663547103</v>
      </c>
      <c r="N33" s="24">
        <f t="shared" si="10"/>
        <v>47635.885191346199</v>
      </c>
      <c r="O33" s="24">
        <f t="shared" si="10"/>
        <v>49086.599985913461</v>
      </c>
      <c r="P33" s="24">
        <f t="shared" si="10"/>
        <v>47479.390546285002</v>
      </c>
      <c r="Q33" s="24">
        <f t="shared" si="10"/>
        <v>49760.218880009415</v>
      </c>
    </row>
    <row r="34" spans="1:17" ht="11.45" customHeight="1" x14ac:dyDescent="0.25">
      <c r="A34" s="23" t="s">
        <v>27</v>
      </c>
      <c r="B34" s="102">
        <f t="shared" ref="B34" si="11">SUM(B35:B39)</f>
        <v>6744.1027640175053</v>
      </c>
      <c r="C34" s="102">
        <f t="shared" ref="C34:Q34" si="12">SUM(C35:C39)</f>
        <v>6945.8197872023738</v>
      </c>
      <c r="D34" s="102">
        <f t="shared" si="12"/>
        <v>7188.0560115668022</v>
      </c>
      <c r="E34" s="102">
        <f t="shared" si="12"/>
        <v>7119.350326621653</v>
      </c>
      <c r="F34" s="102">
        <f t="shared" si="12"/>
        <v>7206.3165538562162</v>
      </c>
      <c r="G34" s="102">
        <f t="shared" si="12"/>
        <v>7190.1452766020911</v>
      </c>
      <c r="H34" s="102">
        <f t="shared" si="12"/>
        <v>7090.0567903322199</v>
      </c>
      <c r="I34" s="102">
        <f t="shared" si="12"/>
        <v>7096.7583142007325</v>
      </c>
      <c r="J34" s="102">
        <f t="shared" si="12"/>
        <v>7164.6218976182845</v>
      </c>
      <c r="K34" s="102">
        <f t="shared" si="12"/>
        <v>7151.0763820555167</v>
      </c>
      <c r="L34" s="102">
        <f t="shared" si="12"/>
        <v>6998.2716726092722</v>
      </c>
      <c r="M34" s="102">
        <f t="shared" si="12"/>
        <v>7139.0190096128745</v>
      </c>
      <c r="N34" s="102">
        <f t="shared" si="12"/>
        <v>6961.3979292426675</v>
      </c>
      <c r="O34" s="102">
        <f t="shared" si="12"/>
        <v>7149.5729639442288</v>
      </c>
      <c r="P34" s="102">
        <f t="shared" si="12"/>
        <v>7314.2519681461217</v>
      </c>
      <c r="Q34" s="102">
        <f t="shared" si="12"/>
        <v>7402.6447059261736</v>
      </c>
    </row>
    <row r="35" spans="1:17" ht="11.45" customHeight="1" x14ac:dyDescent="0.25">
      <c r="A35" s="62" t="s">
        <v>59</v>
      </c>
      <c r="B35" s="101">
        <v>897.39533365217915</v>
      </c>
      <c r="C35" s="101">
        <v>841.88528663844409</v>
      </c>
      <c r="D35" s="101">
        <v>802.10402019003834</v>
      </c>
      <c r="E35" s="101">
        <v>727.76197341959244</v>
      </c>
      <c r="F35" s="101">
        <v>666.95812202213961</v>
      </c>
      <c r="G35" s="101">
        <v>606.11544895671489</v>
      </c>
      <c r="H35" s="101">
        <v>538.700787931729</v>
      </c>
      <c r="I35" s="101">
        <v>515.25824704852187</v>
      </c>
      <c r="J35" s="101">
        <v>450.63345764745003</v>
      </c>
      <c r="K35" s="101">
        <v>415.52166421596598</v>
      </c>
      <c r="L35" s="101">
        <v>381.32747552730598</v>
      </c>
      <c r="M35" s="101">
        <v>364.11802277766304</v>
      </c>
      <c r="N35" s="101">
        <v>331.91003051652598</v>
      </c>
      <c r="O35" s="101">
        <v>321.27673527387896</v>
      </c>
      <c r="P35" s="101">
        <v>316.29384151041597</v>
      </c>
      <c r="Q35" s="101">
        <v>307.34753314557594</v>
      </c>
    </row>
    <row r="36" spans="1:17" ht="11.45" customHeight="1" x14ac:dyDescent="0.25">
      <c r="A36" s="62" t="s">
        <v>58</v>
      </c>
      <c r="B36" s="101">
        <v>5846.7074303653262</v>
      </c>
      <c r="C36" s="101">
        <v>6103.9345005639298</v>
      </c>
      <c r="D36" s="101">
        <v>6385.9519913767635</v>
      </c>
      <c r="E36" s="101">
        <v>6391.5883532020607</v>
      </c>
      <c r="F36" s="101">
        <v>6539.3584318340763</v>
      </c>
      <c r="G36" s="101">
        <v>6584.0298276453759</v>
      </c>
      <c r="H36" s="101">
        <v>6511.5966217049918</v>
      </c>
      <c r="I36" s="101">
        <v>6523.5221006983729</v>
      </c>
      <c r="J36" s="101">
        <v>6634.5619935640707</v>
      </c>
      <c r="K36" s="101">
        <v>6636.8385552073914</v>
      </c>
      <c r="L36" s="101">
        <v>6513.5294863806012</v>
      </c>
      <c r="M36" s="101">
        <v>6667.0220741105049</v>
      </c>
      <c r="N36" s="101">
        <v>6526.1611471395427</v>
      </c>
      <c r="O36" s="101">
        <v>6730.9849216124812</v>
      </c>
      <c r="P36" s="101">
        <v>6900.8885446040722</v>
      </c>
      <c r="Q36" s="101">
        <v>6995.7618707958163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7.3143273589459712</v>
      </c>
      <c r="I37" s="101">
        <v>10.962714818658732</v>
      </c>
      <c r="J37" s="101">
        <v>20.966766002034344</v>
      </c>
      <c r="K37" s="101">
        <v>26.635026582439622</v>
      </c>
      <c r="L37" s="101">
        <v>30.391028347238457</v>
      </c>
      <c r="M37" s="101">
        <v>34.255814486122006</v>
      </c>
      <c r="N37" s="101">
        <v>38.46891887847729</v>
      </c>
      <c r="O37" s="101">
        <v>36.378079862423</v>
      </c>
      <c r="P37" s="101">
        <v>35.286059129246254</v>
      </c>
      <c r="Q37" s="101">
        <v>34.896413715837504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32.445053336553002</v>
      </c>
      <c r="I38" s="101">
        <v>47.015251635178032</v>
      </c>
      <c r="J38" s="101">
        <v>58.459680404730022</v>
      </c>
      <c r="K38" s="101">
        <v>72.081136049719731</v>
      </c>
      <c r="L38" s="101">
        <v>73.023682354126379</v>
      </c>
      <c r="M38" s="101">
        <v>73.623098238583879</v>
      </c>
      <c r="N38" s="101">
        <v>64.857832708122103</v>
      </c>
      <c r="O38" s="101">
        <v>60.933227195445035</v>
      </c>
      <c r="P38" s="101">
        <v>61.783522902387013</v>
      </c>
      <c r="Q38" s="101">
        <v>64.638888268944001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48319.019589129755</v>
      </c>
      <c r="C40" s="18">
        <f t="shared" ref="C40:Q40" si="14">SUM(C41:C42)</f>
        <v>44755.732344866548</v>
      </c>
      <c r="D40" s="18">
        <f t="shared" si="14"/>
        <v>42933.946167484275</v>
      </c>
      <c r="E40" s="18">
        <f t="shared" si="14"/>
        <v>40706.079832947631</v>
      </c>
      <c r="F40" s="18">
        <f t="shared" si="14"/>
        <v>38853.277934525686</v>
      </c>
      <c r="G40" s="18">
        <f t="shared" si="14"/>
        <v>36258.453951332907</v>
      </c>
      <c r="H40" s="18">
        <f t="shared" si="14"/>
        <v>36948.647761986475</v>
      </c>
      <c r="I40" s="18">
        <f t="shared" si="14"/>
        <v>35483.783585226207</v>
      </c>
      <c r="J40" s="18">
        <f t="shared" si="14"/>
        <v>36098.895685953816</v>
      </c>
      <c r="K40" s="18">
        <f t="shared" si="14"/>
        <v>35371.998168244012</v>
      </c>
      <c r="L40" s="18">
        <f t="shared" si="14"/>
        <v>38560.953198781026</v>
      </c>
      <c r="M40" s="18">
        <f t="shared" si="14"/>
        <v>38597.709653934231</v>
      </c>
      <c r="N40" s="18">
        <f t="shared" si="14"/>
        <v>40674.487262103532</v>
      </c>
      <c r="O40" s="18">
        <f t="shared" si="14"/>
        <v>41937.027021969232</v>
      </c>
      <c r="P40" s="18">
        <f t="shared" si="14"/>
        <v>40165.138578138882</v>
      </c>
      <c r="Q40" s="18">
        <f t="shared" si="14"/>
        <v>42357.574174083238</v>
      </c>
    </row>
    <row r="41" spans="1:17" ht="11.45" customHeight="1" x14ac:dyDescent="0.25">
      <c r="A41" s="17" t="s">
        <v>23</v>
      </c>
      <c r="B41" s="16">
        <v>34367.903904173225</v>
      </c>
      <c r="C41" s="16">
        <v>33712.613137500695</v>
      </c>
      <c r="D41" s="16">
        <v>32044.879642355256</v>
      </c>
      <c r="E41" s="16">
        <v>31090.833296490837</v>
      </c>
      <c r="F41" s="16">
        <v>30900.325633271965</v>
      </c>
      <c r="G41" s="16">
        <v>29659.251532119455</v>
      </c>
      <c r="H41" s="16">
        <v>29659.280463972165</v>
      </c>
      <c r="I41" s="16">
        <v>29869.965672668939</v>
      </c>
      <c r="J41" s="16">
        <v>31384.615723941133</v>
      </c>
      <c r="K41" s="16">
        <v>30102.615668062186</v>
      </c>
      <c r="L41" s="16">
        <v>30719.707569822651</v>
      </c>
      <c r="M41" s="16">
        <v>32033.240051363548</v>
      </c>
      <c r="N41" s="16">
        <v>31269.863169637712</v>
      </c>
      <c r="O41" s="16">
        <v>31692.995375280963</v>
      </c>
      <c r="P41" s="16">
        <v>32087.642072290568</v>
      </c>
      <c r="Q41" s="16">
        <v>33152.861783364657</v>
      </c>
    </row>
    <row r="42" spans="1:17" ht="11.45" customHeight="1" x14ac:dyDescent="0.25">
      <c r="A42" s="15" t="s">
        <v>22</v>
      </c>
      <c r="B42" s="14">
        <v>13951.115684956529</v>
      </c>
      <c r="C42" s="14">
        <v>11043.119207365851</v>
      </c>
      <c r="D42" s="14">
        <v>10889.066525129019</v>
      </c>
      <c r="E42" s="14">
        <v>9615.2465364567961</v>
      </c>
      <c r="F42" s="14">
        <v>7952.9523012537238</v>
      </c>
      <c r="G42" s="14">
        <v>6599.2024192134522</v>
      </c>
      <c r="H42" s="14">
        <v>7289.3672980143065</v>
      </c>
      <c r="I42" s="14">
        <v>5613.8179125572706</v>
      </c>
      <c r="J42" s="14">
        <v>4714.2799620126825</v>
      </c>
      <c r="K42" s="14">
        <v>5269.3825001818223</v>
      </c>
      <c r="L42" s="14">
        <v>7841.2456289583752</v>
      </c>
      <c r="M42" s="14">
        <v>6564.4696025706826</v>
      </c>
      <c r="N42" s="14">
        <v>9404.6240924658196</v>
      </c>
      <c r="O42" s="14">
        <v>10244.031646688267</v>
      </c>
      <c r="P42" s="14">
        <v>8077.4965058483112</v>
      </c>
      <c r="Q42" s="14">
        <v>9204.7123907185833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2.9809211892597953</v>
      </c>
      <c r="C47" s="100">
        <f>IF(C4=0,0,C4/TrRoad_ene!C4)</f>
        <v>2.9764319108538411</v>
      </c>
      <c r="D47" s="100">
        <f>IF(D4=0,0,D4/TrRoad_ene!D4)</f>
        <v>2.9677001424932645</v>
      </c>
      <c r="E47" s="100">
        <f>IF(E4=0,0,E4/TrRoad_ene!E4)</f>
        <v>2.9583783730430349</v>
      </c>
      <c r="F47" s="100">
        <f>IF(F4=0,0,F4/TrRoad_ene!F4)</f>
        <v>2.9488555089938262</v>
      </c>
      <c r="G47" s="100">
        <f>IF(G4=0,0,G4/TrRoad_ene!G4)</f>
        <v>2.8957095699784259</v>
      </c>
      <c r="H47" s="100">
        <f>IF(H4=0,0,H4/TrRoad_ene!H4)</f>
        <v>2.8143004898893476</v>
      </c>
      <c r="I47" s="100">
        <f>IF(I4=0,0,I4/TrRoad_ene!I4)</f>
        <v>2.7864508275049196</v>
      </c>
      <c r="J47" s="100">
        <f>IF(J4=0,0,J4/TrRoad_ene!J4)</f>
        <v>2.8342818296473635</v>
      </c>
      <c r="K47" s="100">
        <f>IF(K4=0,0,K4/TrRoad_ene!K4)</f>
        <v>2.8512231009549325</v>
      </c>
      <c r="L47" s="100">
        <f>IF(L4=0,0,L4/TrRoad_ene!L4)</f>
        <v>2.8419214994882296</v>
      </c>
      <c r="M47" s="100">
        <f>IF(M4=0,0,M4/TrRoad_ene!M4)</f>
        <v>2.8502085689809582</v>
      </c>
      <c r="N47" s="100">
        <f>IF(N4=0,0,N4/TrRoad_ene!N4)</f>
        <v>2.8441896315916759</v>
      </c>
      <c r="O47" s="100">
        <f>IF(O4=0,0,O4/TrRoad_ene!O4)</f>
        <v>2.8640340284136223</v>
      </c>
      <c r="P47" s="100">
        <f>IF(P4=0,0,P4/TrRoad_ene!P4)</f>
        <v>2.8634879859357363</v>
      </c>
      <c r="Q47" s="100">
        <f>IF(Q4=0,0,Q4/TrRoad_ene!Q4)</f>
        <v>2.87817171440043</v>
      </c>
    </row>
    <row r="48" spans="1:17" ht="11.45" customHeight="1" x14ac:dyDescent="0.25">
      <c r="A48" s="95" t="s">
        <v>166</v>
      </c>
      <c r="B48" s="20">
        <f>IF(B7=0,0,(B7+B12)/(TrRoad_ene!B7+TrRoad_ene!B12))</f>
        <v>2.9014888631991669</v>
      </c>
      <c r="C48" s="20">
        <f>IF(C7=0,0,(C7+C12)/(TrRoad_ene!C7+TrRoad_ene!C12))</f>
        <v>2.9014977529856121</v>
      </c>
      <c r="D48" s="20">
        <f>IF(D7=0,0,(D7+D12)/(TrRoad_ene!D7+TrRoad_ene!D12))</f>
        <v>2.9014988697474808</v>
      </c>
      <c r="E48" s="20">
        <f>IF(E7=0,0,(E7+E12)/(TrRoad_ene!E7+TrRoad_ene!E12))</f>
        <v>2.901494531383038</v>
      </c>
      <c r="F48" s="20">
        <f>IF(F7=0,0,(F7+F12)/(TrRoad_ene!F7+TrRoad_ene!F12))</f>
        <v>2.8967262312953017</v>
      </c>
      <c r="G48" s="20">
        <f>IF(G7=0,0,(G7+G12)/(TrRoad_ene!G7+TrRoad_ene!G12))</f>
        <v>2.8828578427671663</v>
      </c>
      <c r="H48" s="20">
        <f>IF(H7=0,0,(H7+H12)/(TrRoad_ene!H7+TrRoad_ene!H12))</f>
        <v>2.8597829483952593</v>
      </c>
      <c r="I48" s="20">
        <f>IF(I7=0,0,(I7+I12)/(TrRoad_ene!I7+TrRoad_ene!I12))</f>
        <v>2.8618443784287888</v>
      </c>
      <c r="J48" s="20">
        <f>IF(J7=0,0,(J7+J12)/(TrRoad_ene!J7+TrRoad_ene!J12))</f>
        <v>2.8463120675642513</v>
      </c>
      <c r="K48" s="20">
        <f>IF(K7=0,0,(K7+K12)/(TrRoad_ene!K7+TrRoad_ene!K12))</f>
        <v>2.819459251281704</v>
      </c>
      <c r="L48" s="20">
        <f>IF(L7=0,0,(L7+L12)/(TrRoad_ene!L7+TrRoad_ene!L12))</f>
        <v>2.7906269245039765</v>
      </c>
      <c r="M48" s="20">
        <f>IF(M7=0,0,(M7+M12)/(TrRoad_ene!M7+TrRoad_ene!M12))</f>
        <v>2.785515607585209</v>
      </c>
      <c r="N48" s="20">
        <f>IF(N7=0,0,(N7+N12)/(TrRoad_ene!N7+TrRoad_ene!N12))</f>
        <v>2.7766639517451406</v>
      </c>
      <c r="O48" s="20">
        <f>IF(O7=0,0,(O7+O12)/(TrRoad_ene!O7+TrRoad_ene!O12))</f>
        <v>2.7805083946266205</v>
      </c>
      <c r="P48" s="20">
        <f>IF(P7=0,0,(P7+P12)/(TrRoad_ene!P7+TrRoad_ene!P12))</f>
        <v>2.7790072798935248</v>
      </c>
      <c r="Q48" s="20">
        <f>IF(Q7=0,0,(Q7+Q12)/(TrRoad_ene!Q7+TrRoad_ene!Q12))</f>
        <v>2.7792535094466215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3.0746482006214011</v>
      </c>
      <c r="C49" s="20">
        <f>IF(C8=0,0,(C8+C13+C14)/(TrRoad_ene!C8+TrRoad_ene!C13+TrRoad_ene!C14))</f>
        <v>3.0633841858986779</v>
      </c>
      <c r="D49" s="20">
        <f>IF(D8=0,0,(D8+D13+D14)/(TrRoad_ene!D8+TrRoad_ene!D13+TrRoad_ene!D14))</f>
        <v>3.0423740438083819</v>
      </c>
      <c r="E49" s="20">
        <f>IF(E8=0,0,(E8+E13+E14)/(TrRoad_ene!E8+TrRoad_ene!E13+TrRoad_ene!E14))</f>
        <v>3.0176810431196825</v>
      </c>
      <c r="F49" s="20">
        <f>IF(F8=0,0,(F8+F13+F14)/(TrRoad_ene!F8+TrRoad_ene!F13+TrRoad_ene!F14))</f>
        <v>3.0004125102799937</v>
      </c>
      <c r="G49" s="20">
        <f>IF(G8=0,0,(G8+G13+G14)/(TrRoad_ene!G8+TrRoad_ene!G13+TrRoad_ene!G14))</f>
        <v>2.9097706432589781</v>
      </c>
      <c r="H49" s="20">
        <f>IF(H8=0,0,(H8+H13+H14)/(TrRoad_ene!H8+TrRoad_ene!H13+TrRoad_ene!H14))</f>
        <v>2.7813463822475737</v>
      </c>
      <c r="I49" s="20">
        <f>IF(I8=0,0,(I8+I13+I14)/(TrRoad_ene!I8+TrRoad_ene!I13+TrRoad_ene!I14))</f>
        <v>2.7334243438298564</v>
      </c>
      <c r="J49" s="20">
        <f>IF(J8=0,0,(J8+J13+J14)/(TrRoad_ene!J8+TrRoad_ene!J13+TrRoad_ene!J14))</f>
        <v>2.8302393177563938</v>
      </c>
      <c r="K49" s="20">
        <f>IF(K8=0,0,(K8+K13+K14)/(TrRoad_ene!K8+TrRoad_ene!K13+TrRoad_ene!K14))</f>
        <v>2.8813161048045268</v>
      </c>
      <c r="L49" s="20">
        <f>IF(L8=0,0,(L8+L13+L14)/(TrRoad_ene!L8+TrRoad_ene!L13+TrRoad_ene!L14))</f>
        <v>2.8835307267270065</v>
      </c>
      <c r="M49" s="20">
        <f>IF(M8=0,0,(M8+M13+M14)/(TrRoad_ene!M8+TrRoad_ene!M13+TrRoad_ene!M14))</f>
        <v>2.90065153630895</v>
      </c>
      <c r="N49" s="20">
        <f>IF(N8=0,0,(N8+N13+N14)/(TrRoad_ene!N8+TrRoad_ene!N13+TrRoad_ene!N14))</f>
        <v>2.8944520155621798</v>
      </c>
      <c r="O49" s="20">
        <f>IF(O8=0,0,(O8+O13+O14)/(TrRoad_ene!O8+TrRoad_ene!O13+TrRoad_ene!O14))</f>
        <v>2.9231872090343596</v>
      </c>
      <c r="P49" s="20">
        <f>IF(P8=0,0,(P8+P13+P14)/(TrRoad_ene!P8+TrRoad_ene!P13+TrRoad_ene!P14))</f>
        <v>2.9226020603536891</v>
      </c>
      <c r="Q49" s="20">
        <f>IF(Q8=0,0,(Q8+Q13+Q14)/(TrRoad_ene!Q8+TrRoad_ene!Q13+TrRoad_ene!Q14))</f>
        <v>2.9407486458556029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2.341530232058981</v>
      </c>
      <c r="K51" s="20">
        <f>IF(K9=0,0,(K9+K11)/(TrRoad_ene!K9+TrRoad_ene!K11))</f>
        <v>2.3281213951503106</v>
      </c>
      <c r="L51" s="20">
        <f>IF(L9=0,0,(L9+L11)/(TrRoad_ene!L9+TrRoad_ene!L11))</f>
        <v>2.1342641340646629</v>
      </c>
      <c r="M51" s="20">
        <f>IF(M9=0,0,(M9+M11)/(TrRoad_ene!M9+TrRoad_ene!M11))</f>
        <v>2.1388945845945804</v>
      </c>
      <c r="N51" s="20">
        <f>IF(N9=0,0,(N9+N11)/(TrRoad_ene!N9+TrRoad_ene!N11))</f>
        <v>1.9435291884304766</v>
      </c>
      <c r="O51" s="20">
        <f>IF(O9=0,0,(O9+O11)/(TrRoad_ene!O9+TrRoad_ene!O11))</f>
        <v>1.8634052717043827</v>
      </c>
      <c r="P51" s="20">
        <f>IF(P9=0,0,(P9+P11)/(TrRoad_ene!P9+TrRoad_ene!P11))</f>
        <v>1.8347177475441496</v>
      </c>
      <c r="Q51" s="20">
        <f>IF(Q9=0,0,(Q9+Q11)/(TrRoad_ene!Q9+TrRoad_ene!Q11))</f>
        <v>2.0086431466018637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284.38837379712527</v>
      </c>
      <c r="C54" s="68">
        <f>IF(TrRoad_act!C30=0,"",C17/TrRoad_act!C30*1000
)</f>
        <v>274.10644173333833</v>
      </c>
      <c r="D54" s="68">
        <f>IF(TrRoad_act!D30=0,"",D17/TrRoad_act!D30*1000
)</f>
        <v>269.77321941476487</v>
      </c>
      <c r="E54" s="68">
        <f>IF(TrRoad_act!E30=0,"",E17/TrRoad_act!E30*1000
)</f>
        <v>267.04907347012846</v>
      </c>
      <c r="F54" s="68">
        <f>IF(TrRoad_act!F30=0,"",F17/TrRoad_act!F30*1000
)</f>
        <v>259.51949802758475</v>
      </c>
      <c r="G54" s="68">
        <f>IF(TrRoad_act!G30=0,"",G17/TrRoad_act!G30*1000
)</f>
        <v>253.16040027254149</v>
      </c>
      <c r="H54" s="68">
        <f>IF(TrRoad_act!H30=0,"",H17/TrRoad_act!H30*1000
)</f>
        <v>248.33746919768086</v>
      </c>
      <c r="I54" s="68">
        <f>IF(TrRoad_act!I30=0,"",I17/TrRoad_act!I30*1000
)</f>
        <v>244.19173718518573</v>
      </c>
      <c r="J54" s="68">
        <f>IF(TrRoad_act!J30=0,"",J17/TrRoad_act!J30*1000
)</f>
        <v>246.82343087895092</v>
      </c>
      <c r="K54" s="68">
        <f>IF(TrRoad_act!K30=0,"",K17/TrRoad_act!K30*1000
)</f>
        <v>245.35286084722262</v>
      </c>
      <c r="L54" s="68">
        <f>IF(TrRoad_act!L30=0,"",L17/TrRoad_act!L30*1000
)</f>
        <v>249.41996200265385</v>
      </c>
      <c r="M54" s="68">
        <f>IF(TrRoad_act!M30=0,"",M17/TrRoad_act!M30*1000
)</f>
        <v>246.85971876053048</v>
      </c>
      <c r="N54" s="68">
        <f>IF(TrRoad_act!N30=0,"",N17/TrRoad_act!N30*1000
)</f>
        <v>249.97101950948951</v>
      </c>
      <c r="O54" s="68">
        <f>IF(TrRoad_act!O30=0,"",O17/TrRoad_act!O30*1000
)</f>
        <v>249.63679104802495</v>
      </c>
      <c r="P54" s="68">
        <f>IF(TrRoad_act!P30=0,"",P17/TrRoad_act!P30*1000
)</f>
        <v>241.47713846645166</v>
      </c>
      <c r="Q54" s="68">
        <f>IF(TrRoad_act!Q30=0,"",Q17/TrRoad_act!Q30*1000
)</f>
        <v>245.2912649359512</v>
      </c>
    </row>
    <row r="55" spans="1:17" ht="11.45" customHeight="1" x14ac:dyDescent="0.25">
      <c r="A55" s="25" t="s">
        <v>39</v>
      </c>
      <c r="B55" s="79">
        <f>IF(TrRoad_act!B31=0,"",B18/TrRoad_act!B31*1000
)</f>
        <v>212.23333001293065</v>
      </c>
      <c r="C55" s="79">
        <f>IF(TrRoad_act!C31=0,"",C18/TrRoad_act!C31*1000
)</f>
        <v>208.89272586674127</v>
      </c>
      <c r="D55" s="79">
        <f>IF(TrRoad_act!D31=0,"",D18/TrRoad_act!D31*1000
)</f>
        <v>207.38617220077745</v>
      </c>
      <c r="E55" s="79">
        <f>IF(TrRoad_act!E31=0,"",E18/TrRoad_act!E31*1000
)</f>
        <v>206.01941464126898</v>
      </c>
      <c r="F55" s="79">
        <f>IF(TrRoad_act!F31=0,"",F18/TrRoad_act!F31*1000
)</f>
        <v>203.70917247682721</v>
      </c>
      <c r="G55" s="79">
        <f>IF(TrRoad_act!G31=0,"",G18/TrRoad_act!G31*1000
)</f>
        <v>200.1909145427812</v>
      </c>
      <c r="H55" s="79">
        <f>IF(TrRoad_act!H31=0,"",H18/TrRoad_act!H31*1000
)</f>
        <v>195.14764775576748</v>
      </c>
      <c r="I55" s="79">
        <f>IF(TrRoad_act!I31=0,"",I18/TrRoad_act!I31*1000
)</f>
        <v>193.04180019483911</v>
      </c>
      <c r="J55" s="79">
        <f>IF(TrRoad_act!J31=0,"",J18/TrRoad_act!J31*1000
)</f>
        <v>194.53127214788995</v>
      </c>
      <c r="K55" s="79">
        <f>IF(TrRoad_act!K31=0,"",K18/TrRoad_act!K31*1000
)</f>
        <v>193.10409355897383</v>
      </c>
      <c r="L55" s="79">
        <f>IF(TrRoad_act!L31=0,"",L18/TrRoad_act!L31*1000
)</f>
        <v>191.35070958597609</v>
      </c>
      <c r="M55" s="79">
        <f>IF(TrRoad_act!M31=0,"",M18/TrRoad_act!M31*1000
)</f>
        <v>190.433951708384</v>
      </c>
      <c r="N55" s="79">
        <f>IF(TrRoad_act!N31=0,"",N18/TrRoad_act!N31*1000
)</f>
        <v>188.39793605390921</v>
      </c>
      <c r="O55" s="79">
        <f>IF(TrRoad_act!O31=0,"",O18/TrRoad_act!O31*1000
)</f>
        <v>187.70114108831731</v>
      </c>
      <c r="P55" s="79">
        <f>IF(TrRoad_act!P31=0,"",P18/TrRoad_act!P31*1000
)</f>
        <v>185.79931278773887</v>
      </c>
      <c r="Q55" s="79">
        <f>IF(TrRoad_act!Q31=0,"",Q18/TrRoad_act!Q31*1000
)</f>
        <v>185.28449271536391</v>
      </c>
    </row>
    <row r="56" spans="1:17" ht="11.45" customHeight="1" x14ac:dyDescent="0.25">
      <c r="A56" s="23" t="s">
        <v>30</v>
      </c>
      <c r="B56" s="78">
        <f>IF(TrRoad_act!B32=0,"",B19/TrRoad_act!B32*1000
)</f>
        <v>136.70458750753207</v>
      </c>
      <c r="C56" s="78">
        <f>IF(TrRoad_act!C32=0,"",C19/TrRoad_act!C32*1000
)</f>
        <v>135.53447006912762</v>
      </c>
      <c r="D56" s="78">
        <f>IF(TrRoad_act!D32=0,"",D19/TrRoad_act!D32*1000
)</f>
        <v>134.85619150285365</v>
      </c>
      <c r="E56" s="78">
        <f>IF(TrRoad_act!E32=0,"",E19/TrRoad_act!E32*1000
)</f>
        <v>133.61437605662499</v>
      </c>
      <c r="F56" s="78">
        <f>IF(TrRoad_act!F32=0,"",F19/TrRoad_act!F32*1000
)</f>
        <v>132.08056929607</v>
      </c>
      <c r="G56" s="78">
        <f>IF(TrRoad_act!G32=0,"",G19/TrRoad_act!G32*1000
)</f>
        <v>129.94427881863226</v>
      </c>
      <c r="H56" s="78">
        <f>IF(TrRoad_act!H32=0,"",H19/TrRoad_act!H32*1000
)</f>
        <v>127.51188784093195</v>
      </c>
      <c r="I56" s="78">
        <f>IF(TrRoad_act!I32=0,"",I19/TrRoad_act!I32*1000
)</f>
        <v>124.39746634275414</v>
      </c>
      <c r="J56" s="78">
        <f>IF(TrRoad_act!J32=0,"",J19/TrRoad_act!J32*1000
)</f>
        <v>123.39107997272966</v>
      </c>
      <c r="K56" s="78">
        <f>IF(TrRoad_act!K32=0,"",K19/TrRoad_act!K32*1000
)</f>
        <v>121.34046313381947</v>
      </c>
      <c r="L56" s="78">
        <f>IF(TrRoad_act!L32=0,"",L19/TrRoad_act!L32*1000
)</f>
        <v>119.79250792189687</v>
      </c>
      <c r="M56" s="78">
        <f>IF(TrRoad_act!M32=0,"",M19/TrRoad_act!M32*1000
)</f>
        <v>119.01173057681322</v>
      </c>
      <c r="N56" s="78">
        <f>IF(TrRoad_act!N32=0,"",N19/TrRoad_act!N32*1000
)</f>
        <v>118.2861821715984</v>
      </c>
      <c r="O56" s="78">
        <f>IF(TrRoad_act!O32=0,"",O19/TrRoad_act!O32*1000
)</f>
        <v>117.00066664742293</v>
      </c>
      <c r="P56" s="78">
        <f>IF(TrRoad_act!P32=0,"",P19/TrRoad_act!P32*1000
)</f>
        <v>116.33594334182247</v>
      </c>
      <c r="Q56" s="78">
        <f>IF(TrRoad_act!Q32=0,"",Q19/TrRoad_act!Q32*1000
)</f>
        <v>114.56903312979595</v>
      </c>
    </row>
    <row r="57" spans="1:17" ht="11.45" customHeight="1" x14ac:dyDescent="0.25">
      <c r="A57" s="19" t="s">
        <v>29</v>
      </c>
      <c r="B57" s="76">
        <f>IF(TrRoad_act!B33=0,"",B20/TrRoad_act!B33*1000
)</f>
        <v>202.66076596774619</v>
      </c>
      <c r="C57" s="76">
        <f>IF(TrRoad_act!C33=0,"",C20/TrRoad_act!C33*1000
)</f>
        <v>199.68114146309728</v>
      </c>
      <c r="D57" s="76">
        <f>IF(TrRoad_act!D33=0,"",D20/TrRoad_act!D33*1000
)</f>
        <v>198.57431235837981</v>
      </c>
      <c r="E57" s="76">
        <f>IF(TrRoad_act!E33=0,"",E20/TrRoad_act!E33*1000
)</f>
        <v>196.98330646519878</v>
      </c>
      <c r="F57" s="76">
        <f>IF(TrRoad_act!F33=0,"",F20/TrRoad_act!F33*1000
)</f>
        <v>194.97895104132414</v>
      </c>
      <c r="G57" s="76">
        <f>IF(TrRoad_act!G33=0,"",G20/TrRoad_act!G33*1000
)</f>
        <v>191.74802796614262</v>
      </c>
      <c r="H57" s="76">
        <f>IF(TrRoad_act!H33=0,"",H20/TrRoad_act!H33*1000
)</f>
        <v>187.06889684864157</v>
      </c>
      <c r="I57" s="76">
        <f>IF(TrRoad_act!I33=0,"",I20/TrRoad_act!I33*1000
)</f>
        <v>185.50007896426351</v>
      </c>
      <c r="J57" s="76">
        <f>IF(TrRoad_act!J33=0,"",J20/TrRoad_act!J33*1000
)</f>
        <v>187.08196791201135</v>
      </c>
      <c r="K57" s="76">
        <f>IF(TrRoad_act!K33=0,"",K20/TrRoad_act!K33*1000
)</f>
        <v>185.88029779736902</v>
      </c>
      <c r="L57" s="76">
        <f>IF(TrRoad_act!L33=0,"",L20/TrRoad_act!L33*1000
)</f>
        <v>184.18857354194103</v>
      </c>
      <c r="M57" s="76">
        <f>IF(TrRoad_act!M33=0,"",M20/TrRoad_act!M33*1000
)</f>
        <v>183.56899740647722</v>
      </c>
      <c r="N57" s="76">
        <f>IF(TrRoad_act!N33=0,"",N20/TrRoad_act!N33*1000
)</f>
        <v>181.7293366898711</v>
      </c>
      <c r="O57" s="76">
        <f>IF(TrRoad_act!O33=0,"",O20/TrRoad_act!O33*1000
)</f>
        <v>181.1684565182176</v>
      </c>
      <c r="P57" s="76">
        <f>IF(TrRoad_act!P33=0,"",P20/TrRoad_act!P33*1000
)</f>
        <v>179.43908380794289</v>
      </c>
      <c r="Q57" s="76">
        <f>IF(TrRoad_act!Q33=0,"",Q20/TrRoad_act!Q33*1000
)</f>
        <v>178.37282219482245</v>
      </c>
    </row>
    <row r="58" spans="1:17" ht="11.45" customHeight="1" x14ac:dyDescent="0.25">
      <c r="A58" s="62" t="s">
        <v>59</v>
      </c>
      <c r="B58" s="77">
        <f>IF(TrRoad_act!B34=0,"",B21/TrRoad_act!B34*1000
)</f>
        <v>207.86647989542408</v>
      </c>
      <c r="C58" s="77">
        <f>IF(TrRoad_act!C34=0,"",C21/TrRoad_act!C34*1000
)</f>
        <v>207.09477155773979</v>
      </c>
      <c r="D58" s="77">
        <f>IF(TrRoad_act!D34=0,"",D21/TrRoad_act!D34*1000
)</f>
        <v>207.2905122579092</v>
      </c>
      <c r="E58" s="77">
        <f>IF(TrRoad_act!E34=0,"",E21/TrRoad_act!E34*1000
)</f>
        <v>207.32822273506673</v>
      </c>
      <c r="F58" s="77">
        <f>IF(TrRoad_act!F34=0,"",F21/TrRoad_act!F34*1000
)</f>
        <v>207.10403891156128</v>
      </c>
      <c r="G58" s="77">
        <f>IF(TrRoad_act!G34=0,"",G21/TrRoad_act!G34*1000
)</f>
        <v>205.9426396989405</v>
      </c>
      <c r="H58" s="77">
        <f>IF(TrRoad_act!H34=0,"",H21/TrRoad_act!H34*1000
)</f>
        <v>204.02209166102674</v>
      </c>
      <c r="I58" s="77">
        <f>IF(TrRoad_act!I34=0,"",I21/TrRoad_act!I34*1000
)</f>
        <v>203.94282670387318</v>
      </c>
      <c r="J58" s="77">
        <f>IF(TrRoad_act!J34=0,"",J21/TrRoad_act!J34*1000
)</f>
        <v>202.01971187290036</v>
      </c>
      <c r="K58" s="77">
        <f>IF(TrRoad_act!K34=0,"",K21/TrRoad_act!K34*1000
)</f>
        <v>198.1514522632333</v>
      </c>
      <c r="L58" s="77">
        <f>IF(TrRoad_act!L34=0,"",L21/TrRoad_act!L34*1000
)</f>
        <v>195.0557535327213</v>
      </c>
      <c r="M58" s="77">
        <f>IF(TrRoad_act!M34=0,"",M21/TrRoad_act!M34*1000
)</f>
        <v>193.41593255129106</v>
      </c>
      <c r="N58" s="77">
        <f>IF(TrRoad_act!N34=0,"",N21/TrRoad_act!N34*1000
)</f>
        <v>191.00154817773767</v>
      </c>
      <c r="O58" s="77">
        <f>IF(TrRoad_act!O34=0,"",O21/TrRoad_act!O34*1000
)</f>
        <v>189.5893519834606</v>
      </c>
      <c r="P58" s="77">
        <f>IF(TrRoad_act!P34=0,"",P21/TrRoad_act!P34*1000
)</f>
        <v>187.68925041814572</v>
      </c>
      <c r="Q58" s="77">
        <f>IF(TrRoad_act!Q34=0,"",Q21/TrRoad_act!Q34*1000
)</f>
        <v>185.89037688739037</v>
      </c>
    </row>
    <row r="59" spans="1:17" ht="11.45" customHeight="1" x14ac:dyDescent="0.25">
      <c r="A59" s="62" t="s">
        <v>58</v>
      </c>
      <c r="B59" s="77">
        <f>IF(TrRoad_act!B35=0,"",B22/TrRoad_act!B35*1000
)</f>
        <v>183.34264359189976</v>
      </c>
      <c r="C59" s="77">
        <f>IF(TrRoad_act!C35=0,"",C22/TrRoad_act!C35*1000
)</f>
        <v>176.49318657943729</v>
      </c>
      <c r="D59" s="77">
        <f>IF(TrRoad_act!D35=0,"",D22/TrRoad_act!D35*1000
)</f>
        <v>174.42612129837272</v>
      </c>
      <c r="E59" s="77">
        <f>IF(TrRoad_act!E35=0,"",E22/TrRoad_act!E35*1000
)</f>
        <v>172.71063219494164</v>
      </c>
      <c r="F59" s="77">
        <f>IF(TrRoad_act!F35=0,"",F22/TrRoad_act!F35*1000
)</f>
        <v>171.3473257181619</v>
      </c>
      <c r="G59" s="77">
        <f>IF(TrRoad_act!G35=0,"",G22/TrRoad_act!G35*1000
)</f>
        <v>166.81069525773927</v>
      </c>
      <c r="H59" s="77">
        <f>IF(TrRoad_act!H35=0,"",H22/TrRoad_act!H35*1000
)</f>
        <v>160.45047974805337</v>
      </c>
      <c r="I59" s="77">
        <f>IF(TrRoad_act!I35=0,"",I22/TrRoad_act!I35*1000
)</f>
        <v>158.7231378847593</v>
      </c>
      <c r="J59" s="77">
        <f>IF(TrRoad_act!J35=0,"",J22/TrRoad_act!J35*1000
)</f>
        <v>165.41794015287292</v>
      </c>
      <c r="K59" s="77">
        <f>IF(TrRoad_act!K35=0,"",K22/TrRoad_act!K35*1000
)</f>
        <v>169.02142495209785</v>
      </c>
      <c r="L59" s="77">
        <f>IF(TrRoad_act!L35=0,"",L22/TrRoad_act!L35*1000
)</f>
        <v>170.10480281494719</v>
      </c>
      <c r="M59" s="77">
        <f>IF(TrRoad_act!M35=0,"",M22/TrRoad_act!M35*1000
)</f>
        <v>171.44072289333192</v>
      </c>
      <c r="N59" s="77">
        <f>IF(TrRoad_act!N35=0,"",N22/TrRoad_act!N35*1000
)</f>
        <v>170.56042890392382</v>
      </c>
      <c r="O59" s="77">
        <f>IF(TrRoad_act!O35=0,"",O22/TrRoad_act!O35*1000
)</f>
        <v>171.7378886177423</v>
      </c>
      <c r="P59" s="77">
        <f>IF(TrRoad_act!P35=0,"",P22/TrRoad_act!P35*1000
)</f>
        <v>170.895959218337</v>
      </c>
      <c r="Q59" s="77">
        <f>IF(TrRoad_act!Q35=0,"",Q22/TrRoad_act!Q35*1000
)</f>
        <v>170.90783516933385</v>
      </c>
    </row>
    <row r="60" spans="1:17" ht="11.45" customHeight="1" x14ac:dyDescent="0.25">
      <c r="A60" s="62" t="s">
        <v>57</v>
      </c>
      <c r="B60" s="77">
        <f>IF(TrRoad_act!B36=0,"",B23/TrRoad_act!B36*1000
)</f>
        <v>192.32110959488412</v>
      </c>
      <c r="C60" s="77">
        <f>IF(TrRoad_act!C36=0,"",C23/TrRoad_act!C36*1000
)</f>
        <v>191.85543248523521</v>
      </c>
      <c r="D60" s="77">
        <f>IF(TrRoad_act!D36=0,"",D23/TrRoad_act!D36*1000
)</f>
        <v>187.5133659237099</v>
      </c>
      <c r="E60" s="77">
        <f>IF(TrRoad_act!E36=0,"",E23/TrRoad_act!E36*1000
)</f>
        <v>188.79649796765355</v>
      </c>
      <c r="F60" s="77">
        <f>IF(TrRoad_act!F36=0,"",F23/TrRoad_act!F36*1000
)</f>
        <v>191.87387614844428</v>
      </c>
      <c r="G60" s="77">
        <f>IF(TrRoad_act!G36=0,"",G23/TrRoad_act!G36*1000
)</f>
        <v>199.41965160382594</v>
      </c>
      <c r="H60" s="77">
        <f>IF(TrRoad_act!H36=0,"",H23/TrRoad_act!H36*1000
)</f>
        <v>190.29585369114602</v>
      </c>
      <c r="I60" s="77">
        <f>IF(TrRoad_act!I36=0,"",I23/TrRoad_act!I36*1000
)</f>
        <v>186.79642903797486</v>
      </c>
      <c r="J60" s="77">
        <f>IF(TrRoad_act!J36=0,"",J23/TrRoad_act!J36*1000
)</f>
        <v>200.37998305466982</v>
      </c>
      <c r="K60" s="77">
        <f>IF(TrRoad_act!K36=0,"",K23/TrRoad_act!K36*1000
)</f>
        <v>201.39437699342699</v>
      </c>
      <c r="L60" s="77">
        <f>IF(TrRoad_act!L36=0,"",L23/TrRoad_act!L36*1000
)</f>
        <v>194.33373991237451</v>
      </c>
      <c r="M60" s="77">
        <f>IF(TrRoad_act!M36=0,"",M23/TrRoad_act!M36*1000
)</f>
        <v>192.35229104832084</v>
      </c>
      <c r="N60" s="77">
        <f>IF(TrRoad_act!N36=0,"",N23/TrRoad_act!N36*1000
)</f>
        <v>210.36079397346916</v>
      </c>
      <c r="O60" s="77">
        <f>IF(TrRoad_act!O36=0,"",O23/TrRoad_act!O36*1000
)</f>
        <v>208.42757445935064</v>
      </c>
      <c r="P60" s="77">
        <f>IF(TrRoad_act!P36=0,"",P23/TrRoad_act!P36*1000
)</f>
        <v>214.18103677277412</v>
      </c>
      <c r="Q60" s="77">
        <f>IF(TrRoad_act!Q36=0,"",Q23/TrRoad_act!Q36*1000
)</f>
        <v>212.54925513959162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>
        <f>IF(TrRoad_act!G37=0,"",G24/TrRoad_act!G37*1000
)</f>
        <v>188.6851051237397</v>
      </c>
      <c r="H61" s="77">
        <f>IF(TrRoad_act!H37=0,"",H24/TrRoad_act!H37*1000
)</f>
        <v>188.97890542909994</v>
      </c>
      <c r="I61" s="77">
        <f>IF(TrRoad_act!I37=0,"",I24/TrRoad_act!I37*1000
)</f>
        <v>189.43254889252978</v>
      </c>
      <c r="J61" s="77">
        <f>IF(TrRoad_act!J37=0,"",J24/TrRoad_act!J37*1000
)</f>
        <v>189.28616419731202</v>
      </c>
      <c r="K61" s="77">
        <f>IF(TrRoad_act!K37=0,"",K24/TrRoad_act!K37*1000
)</f>
        <v>180.59435450788251</v>
      </c>
      <c r="L61" s="77">
        <f>IF(TrRoad_act!L37=0,"",L24/TrRoad_act!L37*1000
)</f>
        <v>165.95216839345812</v>
      </c>
      <c r="M61" s="77">
        <f>IF(TrRoad_act!M37=0,"",M24/TrRoad_act!M37*1000
)</f>
        <v>164.65819012978784</v>
      </c>
      <c r="N61" s="77">
        <f>IF(TrRoad_act!N37=0,"",N24/TrRoad_act!N37*1000
)</f>
        <v>149.46815625472138</v>
      </c>
      <c r="O61" s="77">
        <f>IF(TrRoad_act!O37=0,"",O24/TrRoad_act!O37*1000
)</f>
        <v>141.30273031838726</v>
      </c>
      <c r="P61" s="77">
        <f>IF(TrRoad_act!P37=0,"",P24/TrRoad_act!P37*1000
)</f>
        <v>139.44014456707274</v>
      </c>
      <c r="Q61" s="77">
        <f>IF(TrRoad_act!Q37=0,"",Q24/TrRoad_act!Q37*1000
)</f>
        <v>152.95532728572061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>
        <f>IF(TrRoad_act!O38=0,"",O25/TrRoad_act!O38*1000
)</f>
        <v>66.229152530085997</v>
      </c>
      <c r="P62" s="77">
        <f>IF(TrRoad_act!P38=0,"",P25/TrRoad_act!P38*1000
)</f>
        <v>60.123766105806119</v>
      </c>
      <c r="Q62" s="77">
        <f>IF(TrRoad_act!Q38=0,"",Q25/TrRoad_act!Q38*1000
)</f>
        <v>62.305227443681339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>
        <f>IF(TrRoad_act!H39=0,"",H26/TrRoad_act!H39*1000
)</f>
        <v>0</v>
      </c>
      <c r="I63" s="77">
        <f>IF(TrRoad_act!I39=0,"",I26/TrRoad_act!I39*1000
)</f>
        <v>0</v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1787.1999022187522</v>
      </c>
      <c r="C64" s="76">
        <f>IF(TrRoad_act!C40=0,"",C27/TrRoad_act!C40*1000
)</f>
        <v>1752.6075969035105</v>
      </c>
      <c r="D64" s="76">
        <f>IF(TrRoad_act!D40=0,"",D27/TrRoad_act!D40*1000
)</f>
        <v>1727.2458116547141</v>
      </c>
      <c r="E64" s="76">
        <f>IF(TrRoad_act!E40=0,"",E27/TrRoad_act!E40*1000
)</f>
        <v>1702.2195362509535</v>
      </c>
      <c r="F64" s="76">
        <f>IF(TrRoad_act!F40=0,"",F27/TrRoad_act!F40*1000
)</f>
        <v>1691.4635943002795</v>
      </c>
      <c r="G64" s="76">
        <f>IF(TrRoad_act!G40=0,"",G27/TrRoad_act!G40*1000
)</f>
        <v>1623.1849056256078</v>
      </c>
      <c r="H64" s="76">
        <f>IF(TrRoad_act!H40=0,"",H27/TrRoad_act!H40*1000
)</f>
        <v>1540.2080918809131</v>
      </c>
      <c r="I64" s="76">
        <f>IF(TrRoad_act!I40=0,"",I27/TrRoad_act!I40*1000
)</f>
        <v>1492.1116402006467</v>
      </c>
      <c r="J64" s="76">
        <f>IF(TrRoad_act!J40=0,"",J27/TrRoad_act!J40*1000
)</f>
        <v>1534.5608073884741</v>
      </c>
      <c r="K64" s="76">
        <f>IF(TrRoad_act!K40=0,"",K27/TrRoad_act!K40*1000
)</f>
        <v>1549.192254195134</v>
      </c>
      <c r="L64" s="76">
        <f>IF(TrRoad_act!L40=0,"",L27/TrRoad_act!L40*1000
)</f>
        <v>1536.2896129045916</v>
      </c>
      <c r="M64" s="76">
        <f>IF(TrRoad_act!M40=0,"",M27/TrRoad_act!M40*1000
)</f>
        <v>1534.1362149083909</v>
      </c>
      <c r="N64" s="76">
        <f>IF(TrRoad_act!N40=0,"",N27/TrRoad_act!N40*1000
)</f>
        <v>1515.8344267106409</v>
      </c>
      <c r="O64" s="76">
        <f>IF(TrRoad_act!O40=0,"",O27/TrRoad_act!O40*1000
)</f>
        <v>1516.3912690556692</v>
      </c>
      <c r="P64" s="76">
        <f>IF(TrRoad_act!P40=0,"",P27/TrRoad_act!P40*1000
)</f>
        <v>1520.7731288288551</v>
      </c>
      <c r="Q64" s="76">
        <f>IF(TrRoad_act!Q40=0,"",Q27/TrRoad_act!Q40*1000
)</f>
        <v>1530.140082205193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1795.9080229879532</v>
      </c>
      <c r="C66" s="75">
        <f>IF(TrRoad_act!C42=0,"",C29/TrRoad_act!C42*1000
)</f>
        <v>1764.1576571729279</v>
      </c>
      <c r="D66" s="75">
        <f>IF(TrRoad_act!D42=0,"",D29/TrRoad_act!D42*1000
)</f>
        <v>1742.2896368354595</v>
      </c>
      <c r="E66" s="75">
        <f>IF(TrRoad_act!E42=0,"",E29/TrRoad_act!E42*1000
)</f>
        <v>1718.6974580416252</v>
      </c>
      <c r="F66" s="75">
        <f>IF(TrRoad_act!F42=0,"",F29/TrRoad_act!F42*1000
)</f>
        <v>1698.6987850111902</v>
      </c>
      <c r="G66" s="75">
        <f>IF(TrRoad_act!G42=0,"",G29/TrRoad_act!G42*1000
)</f>
        <v>1636.2654352387194</v>
      </c>
      <c r="H66" s="75">
        <f>IF(TrRoad_act!H42=0,"",H29/TrRoad_act!H42*1000
)</f>
        <v>1553.5611843700649</v>
      </c>
      <c r="I66" s="75">
        <f>IF(TrRoad_act!I42=0,"",I29/TrRoad_act!I42*1000
)</f>
        <v>1505.1050788242535</v>
      </c>
      <c r="J66" s="75">
        <f>IF(TrRoad_act!J42=0,"",J29/TrRoad_act!J42*1000
)</f>
        <v>1545.9007655257619</v>
      </c>
      <c r="K66" s="75">
        <f>IF(TrRoad_act!K42=0,"",K29/TrRoad_act!K42*1000
)</f>
        <v>1563.1356638287834</v>
      </c>
      <c r="L66" s="75">
        <f>IF(TrRoad_act!L42=0,"",L29/TrRoad_act!L42*1000
)</f>
        <v>1552.8012620689772</v>
      </c>
      <c r="M66" s="75">
        <f>IF(TrRoad_act!M42=0,"",M29/TrRoad_act!M42*1000
)</f>
        <v>1549.7399625066219</v>
      </c>
      <c r="N66" s="75">
        <f>IF(TrRoad_act!N42=0,"",N29/TrRoad_act!N42*1000
)</f>
        <v>1534.8588427629852</v>
      </c>
      <c r="O66" s="75">
        <f>IF(TrRoad_act!O42=0,"",O29/TrRoad_act!O42*1000
)</f>
        <v>1538.5737096081227</v>
      </c>
      <c r="P66" s="75">
        <f>IF(TrRoad_act!P42=0,"",P29/TrRoad_act!P42*1000
)</f>
        <v>1538.1940870964957</v>
      </c>
      <c r="Q66" s="75">
        <f>IF(TrRoad_act!Q42=0,"",Q29/TrRoad_act!Q42*1000
)</f>
        <v>1544.6583064000961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>
        <f>IF(TrRoad_act!F43=0,"",F30/TrRoad_act!F43*1000
)</f>
        <v>1138.5434743798919</v>
      </c>
      <c r="G67" s="75">
        <f>IF(TrRoad_act!G43=0,"",G30/TrRoad_act!G43*1000
)</f>
        <v>1141.3898330658415</v>
      </c>
      <c r="H67" s="75">
        <f>IF(TrRoad_act!H43=0,"",H30/TrRoad_act!H43*1000
)</f>
        <v>1144.2433076485058</v>
      </c>
      <c r="I67" s="75">
        <f>IF(TrRoad_act!I43=0,"",I30/TrRoad_act!I43*1000
)</f>
        <v>1145.677175661338</v>
      </c>
      <c r="J67" s="75">
        <f>IF(TrRoad_act!J43=0,"",J30/TrRoad_act!J43*1000
)</f>
        <v>1145.6008114767858</v>
      </c>
      <c r="K67" s="75">
        <f>IF(TrRoad_act!K43=0,"",K30/TrRoad_act!K43*1000
)</f>
        <v>1145.8766380814116</v>
      </c>
      <c r="L67" s="75">
        <f>IF(TrRoad_act!L43=0,"",L30/TrRoad_act!L43*1000
)</f>
        <v>1147.1093172662024</v>
      </c>
      <c r="M67" s="75">
        <f>IF(TrRoad_act!M43=0,"",M30/TrRoad_act!M43*1000
)</f>
        <v>1149.6170508654893</v>
      </c>
      <c r="N67" s="75">
        <f>IF(TrRoad_act!N43=0,"",N30/TrRoad_act!N43*1000
)</f>
        <v>1152.4910934926529</v>
      </c>
      <c r="O67" s="75">
        <f>IF(TrRoad_act!O43=0,"",O30/TrRoad_act!O43*1000
)</f>
        <v>1154.9790145496497</v>
      </c>
      <c r="P67" s="75">
        <f>IF(TrRoad_act!P43=0,"",P30/TrRoad_act!P43*1000
)</f>
        <v>1157.4363276022859</v>
      </c>
      <c r="Q67" s="75">
        <f>IF(TrRoad_act!Q43=0,"",Q30/TrRoad_act!Q43*1000
)</f>
        <v>1159.8576409994439</v>
      </c>
    </row>
    <row r="68" spans="1:17" ht="11.45" customHeight="1" x14ac:dyDescent="0.25">
      <c r="A68" s="62" t="s">
        <v>56</v>
      </c>
      <c r="B68" s="75">
        <f>IF(TrRoad_act!B44=0,"",B31/TrRoad_act!B44*1000
)</f>
        <v>1143.0369965691275</v>
      </c>
      <c r="C68" s="75">
        <f>IF(TrRoad_act!C44=0,"",C31/TrRoad_act!C44*1000
)</f>
        <v>1114.8713994438597</v>
      </c>
      <c r="D68" s="75">
        <f>IF(TrRoad_act!D44=0,"",D31/TrRoad_act!D44*1000
)</f>
        <v>1099.7539177196923</v>
      </c>
      <c r="E68" s="75">
        <f>IF(TrRoad_act!E44=0,"",E31/TrRoad_act!E44*1000
)</f>
        <v>1122.2841508346851</v>
      </c>
      <c r="F68" s="75">
        <f>IF(TrRoad_act!F44=0,"",F31/TrRoad_act!F44*1000
)</f>
        <v>1480.5078474253025</v>
      </c>
      <c r="G68" s="75">
        <f>IF(TrRoad_act!G44=0,"",G31/TrRoad_act!G44*1000
)</f>
        <v>1081.9542395613653</v>
      </c>
      <c r="H68" s="75">
        <f>IF(TrRoad_act!H44=0,"",H31/TrRoad_act!H44*1000
)</f>
        <v>1107.1793905401846</v>
      </c>
      <c r="I68" s="75">
        <f>IF(TrRoad_act!I44=0,"",I31/TrRoad_act!I44*1000
)</f>
        <v>1071.9952521200769</v>
      </c>
      <c r="J68" s="75">
        <f>IF(TrRoad_act!J44=0,"",J31/TrRoad_act!J44*1000
)</f>
        <v>1037.4045584771079</v>
      </c>
      <c r="K68" s="75">
        <f>IF(TrRoad_act!K44=0,"",K31/TrRoad_act!K44*1000
)</f>
        <v>1031.1155547941451</v>
      </c>
      <c r="L68" s="75">
        <f>IF(TrRoad_act!L44=0,"",L31/TrRoad_act!L44*1000
)</f>
        <v>946.93419171470828</v>
      </c>
      <c r="M68" s="75">
        <f>IF(TrRoad_act!M44=0,"",M31/TrRoad_act!M44*1000
)</f>
        <v>943.76974606227748</v>
      </c>
      <c r="N68" s="75">
        <f>IF(TrRoad_act!N44=0,"",N31/TrRoad_act!N44*1000
)</f>
        <v>851.20794031070261</v>
      </c>
      <c r="O68" s="75">
        <f>IF(TrRoad_act!O44=0,"",O31/TrRoad_act!O44*1000
)</f>
        <v>814.18273800304826</v>
      </c>
      <c r="P68" s="75">
        <f>IF(TrRoad_act!P44=0,"",P31/TrRoad_act!P44*1000
)</f>
        <v>912.85694282556153</v>
      </c>
      <c r="Q68" s="75">
        <f>IF(TrRoad_act!Q44=0,"",Q31/TrRoad_act!Q44*1000
)</f>
        <v>880.18390157564409</v>
      </c>
    </row>
    <row r="69" spans="1:17" ht="11.45" customHeight="1" x14ac:dyDescent="0.25">
      <c r="A69" s="62" t="s">
        <v>55</v>
      </c>
      <c r="B69" s="75">
        <f>IF(TrRoad_act!B45=0,"",B32/TrRoad_act!B45*1000
)</f>
        <v>0</v>
      </c>
      <c r="C69" s="75">
        <f>IF(TrRoad_act!C45=0,"",C32/TrRoad_act!C45*1000
)</f>
        <v>0</v>
      </c>
      <c r="D69" s="75">
        <f>IF(TrRoad_act!D45=0,"",D32/TrRoad_act!D45*1000
)</f>
        <v>0</v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988.45748328523143</v>
      </c>
      <c r="C70" s="79">
        <f>IF(TrRoad_act!C46=0,"",C33/TrRoad_act!C46*1000
)</f>
        <v>895.90855522372453</v>
      </c>
      <c r="D70" s="79">
        <f>IF(TrRoad_act!D46=0,"",D33/TrRoad_act!D46*1000
)</f>
        <v>859.84067945541676</v>
      </c>
      <c r="E70" s="79">
        <f>IF(TrRoad_act!E46=0,"",E33/TrRoad_act!E46*1000
)</f>
        <v>822.05506386397326</v>
      </c>
      <c r="F70" s="79">
        <f>IF(TrRoad_act!F46=0,"",F33/TrRoad_act!F46*1000
)</f>
        <v>760.11073247936702</v>
      </c>
      <c r="G70" s="79">
        <f>IF(TrRoad_act!G46=0,"",G33/TrRoad_act!G46*1000
)</f>
        <v>705.83020531330692</v>
      </c>
      <c r="H70" s="79">
        <f>IF(TrRoad_act!H46=0,"",H33/TrRoad_act!H46*1000
)</f>
        <v>686.20585584840649</v>
      </c>
      <c r="I70" s="79">
        <f>IF(TrRoad_act!I46=0,"",I33/TrRoad_act!I46*1000
)</f>
        <v>642.05371969045029</v>
      </c>
      <c r="J70" s="79">
        <f>IF(TrRoad_act!J46=0,"",J33/TrRoad_act!J46*1000
)</f>
        <v>647.90302996562798</v>
      </c>
      <c r="K70" s="79">
        <f>IF(TrRoad_act!K46=0,"",K33/TrRoad_act!K46*1000
)</f>
        <v>666.14908348149982</v>
      </c>
      <c r="L70" s="79">
        <f>IF(TrRoad_act!L46=0,"",L33/TrRoad_act!L46*1000
)</f>
        <v>710.69996387777974</v>
      </c>
      <c r="M70" s="79">
        <f>IF(TrRoad_act!M46=0,"",M33/TrRoad_act!M46*1000
)</f>
        <v>692.41854353319036</v>
      </c>
      <c r="N70" s="79">
        <f>IF(TrRoad_act!N46=0,"",N33/TrRoad_act!N46*1000
)</f>
        <v>734.43453560694036</v>
      </c>
      <c r="O70" s="79">
        <f>IF(TrRoad_act!O46=0,"",O33/TrRoad_act!O46*1000
)</f>
        <v>743.37674918532821</v>
      </c>
      <c r="P70" s="79">
        <f>IF(TrRoad_act!P46=0,"",P33/TrRoad_act!P46*1000
)</f>
        <v>700.21918240469506</v>
      </c>
      <c r="Q70" s="79">
        <f>IF(TrRoad_act!Q46=0,"",Q33/TrRoad_act!Q46*1000
)</f>
        <v>723.57379380214707</v>
      </c>
    </row>
    <row r="71" spans="1:17" ht="11.45" customHeight="1" x14ac:dyDescent="0.25">
      <c r="A71" s="23" t="s">
        <v>27</v>
      </c>
      <c r="B71" s="78">
        <f>IF(TrRoad_act!B47=0,"",B34/TrRoad_act!B47*1000
)</f>
        <v>280.47284199239397</v>
      </c>
      <c r="C71" s="78">
        <f>IF(TrRoad_act!C47=0,"",C34/TrRoad_act!C47*1000
)</f>
        <v>271.24343686206106</v>
      </c>
      <c r="D71" s="78">
        <f>IF(TrRoad_act!D47=0,"",D34/TrRoad_act!D47*1000
)</f>
        <v>267.37425804766809</v>
      </c>
      <c r="E71" s="78">
        <f>IF(TrRoad_act!E47=0,"",E34/TrRoad_act!E47*1000
)</f>
        <v>263.67631475159232</v>
      </c>
      <c r="F71" s="78">
        <f>IF(TrRoad_act!F47=0,"",F34/TrRoad_act!F47*1000
)</f>
        <v>260.22124954740912</v>
      </c>
      <c r="G71" s="78">
        <f>IF(TrRoad_act!G47=0,"",G34/TrRoad_act!G47*1000
)</f>
        <v>253.28572967556627</v>
      </c>
      <c r="H71" s="78">
        <f>IF(TrRoad_act!H47=0,"",H34/TrRoad_act!H47*1000
)</f>
        <v>242.01166084966042</v>
      </c>
      <c r="I71" s="78">
        <f>IF(TrRoad_act!I47=0,"",I34/TrRoad_act!I47*1000
)</f>
        <v>237.13794182897229</v>
      </c>
      <c r="J71" s="78">
        <f>IF(TrRoad_act!J47=0,"",J34/TrRoad_act!J47*1000
)</f>
        <v>243.29922145225964</v>
      </c>
      <c r="K71" s="78">
        <f>IF(TrRoad_act!K47=0,"",K34/TrRoad_act!K47*1000
)</f>
        <v>245.78330272426518</v>
      </c>
      <c r="L71" s="78">
        <f>IF(TrRoad_act!L47=0,"",L34/TrRoad_act!L47*1000
)</f>
        <v>245.76391442273751</v>
      </c>
      <c r="M71" s="78">
        <f>IF(TrRoad_act!M47=0,"",M34/TrRoad_act!M47*1000
)</f>
        <v>244.37448006511104</v>
      </c>
      <c r="N71" s="78">
        <f>IF(TrRoad_act!N47=0,"",N34/TrRoad_act!N47*1000
)</f>
        <v>242.4194244436292</v>
      </c>
      <c r="O71" s="78">
        <f>IF(TrRoad_act!O47=0,"",O34/TrRoad_act!O47*1000
)</f>
        <v>243.80746217404962</v>
      </c>
      <c r="P71" s="78">
        <f>IF(TrRoad_act!P47=0,"",P34/TrRoad_act!P47*1000
)</f>
        <v>242.58808912500103</v>
      </c>
      <c r="Q71" s="78">
        <f>IF(TrRoad_act!Q47=0,"",Q34/TrRoad_act!Q47*1000
)</f>
        <v>242.64472248234802</v>
      </c>
    </row>
    <row r="72" spans="1:17" ht="11.45" customHeight="1" x14ac:dyDescent="0.25">
      <c r="A72" s="62" t="s">
        <v>59</v>
      </c>
      <c r="B72" s="77">
        <f>IF(TrRoad_act!B48=0,"",B35/TrRoad_act!B48*1000
)</f>
        <v>272.93169504744861</v>
      </c>
      <c r="C72" s="77">
        <f>IF(TrRoad_act!C48=0,"",C35/TrRoad_act!C48*1000
)</f>
        <v>269.82015682604646</v>
      </c>
      <c r="D72" s="77">
        <f>IF(TrRoad_act!D48=0,"",D35/TrRoad_act!D48*1000
)</f>
        <v>268.9686673412902</v>
      </c>
      <c r="E72" s="77">
        <f>IF(TrRoad_act!E48=0,"",E35/TrRoad_act!E48*1000
)</f>
        <v>267.87989846781318</v>
      </c>
      <c r="F72" s="77">
        <f>IF(TrRoad_act!F48=0,"",F35/TrRoad_act!F48*1000
)</f>
        <v>266.38443117707544</v>
      </c>
      <c r="G72" s="77">
        <f>IF(TrRoad_act!G48=0,"",G35/TrRoad_act!G48*1000
)</f>
        <v>263.77245027191975</v>
      </c>
      <c r="H72" s="77">
        <f>IF(TrRoad_act!H48=0,"",H35/TrRoad_act!H48*1000
)</f>
        <v>260.15977217028797</v>
      </c>
      <c r="I72" s="77">
        <f>IF(TrRoad_act!I48=0,"",I35/TrRoad_act!I48*1000
)</f>
        <v>259.39254282447718</v>
      </c>
      <c r="J72" s="77">
        <f>IF(TrRoad_act!J48=0,"",J35/TrRoad_act!J48*1000
)</f>
        <v>256.69518525514053</v>
      </c>
      <c r="K72" s="77">
        <f>IF(TrRoad_act!K48=0,"",K35/TrRoad_act!K48*1000
)</f>
        <v>251.90125311580292</v>
      </c>
      <c r="L72" s="77">
        <f>IF(TrRoad_act!L48=0,"",L35/TrRoad_act!L48*1000
)</f>
        <v>245.70047041828278</v>
      </c>
      <c r="M72" s="77">
        <f>IF(TrRoad_act!M48=0,"",M35/TrRoad_act!M48*1000
)</f>
        <v>240.13327227098986</v>
      </c>
      <c r="N72" s="77">
        <f>IF(TrRoad_act!N48=0,"",N35/TrRoad_act!N48*1000
)</f>
        <v>234.5131261954667</v>
      </c>
      <c r="O72" s="77">
        <f>IF(TrRoad_act!O48=0,"",O35/TrRoad_act!O48*1000
)</f>
        <v>231.06916308303019</v>
      </c>
      <c r="P72" s="77">
        <f>IF(TrRoad_act!P48=0,"",P35/TrRoad_act!P48*1000
)</f>
        <v>226.86296983476248</v>
      </c>
      <c r="Q72" s="77">
        <f>IF(TrRoad_act!Q48=0,"",Q35/TrRoad_act!Q48*1000
)</f>
        <v>224.65615180384495</v>
      </c>
    </row>
    <row r="73" spans="1:17" ht="11.45" customHeight="1" x14ac:dyDescent="0.25">
      <c r="A73" s="62" t="s">
        <v>58</v>
      </c>
      <c r="B73" s="77">
        <f>IF(TrRoad_act!B49=0,"",B36/TrRoad_act!B49*1000
)</f>
        <v>281.81294410502539</v>
      </c>
      <c r="C73" s="77">
        <f>IF(TrRoad_act!C49=0,"",C36/TrRoad_act!C49*1000
)</f>
        <v>271.56920136687</v>
      </c>
      <c r="D73" s="77">
        <f>IF(TrRoad_act!D49=0,"",D36/TrRoad_act!D49*1000
)</f>
        <v>267.28970698731916</v>
      </c>
      <c r="E73" s="77">
        <f>IF(TrRoad_act!E49=0,"",E36/TrRoad_act!E49*1000
)</f>
        <v>263.30975737793739</v>
      </c>
      <c r="F73" s="77">
        <f>IF(TrRoad_act!F49=0,"",F36/TrRoad_act!F49*1000
)</f>
        <v>259.70273655275378</v>
      </c>
      <c r="G73" s="77">
        <f>IF(TrRoad_act!G49=0,"",G36/TrRoad_act!G49*1000
)</f>
        <v>252.44364867716573</v>
      </c>
      <c r="H73" s="77">
        <f>IF(TrRoad_act!H49=0,"",H36/TrRoad_act!H49*1000
)</f>
        <v>240.77783583008741</v>
      </c>
      <c r="I73" s="77">
        <f>IF(TrRoad_act!I49=0,"",I36/TrRoad_act!I49*1000
)</f>
        <v>235.67159671214154</v>
      </c>
      <c r="J73" s="77">
        <f>IF(TrRoad_act!J49=0,"",J36/TrRoad_act!J49*1000
)</f>
        <v>242.65330900139065</v>
      </c>
      <c r="K73" s="77">
        <f>IF(TrRoad_act!K49=0,"",K36/TrRoad_act!K49*1000
)</f>
        <v>245.76951111249804</v>
      </c>
      <c r="L73" s="77">
        <f>IF(TrRoad_act!L49=0,"",L36/TrRoad_act!L49*1000
)</f>
        <v>246.46982702335026</v>
      </c>
      <c r="M73" s="77">
        <f>IF(TrRoad_act!M49=0,"",M36/TrRoad_act!M49*1000
)</f>
        <v>245.28675749565414</v>
      </c>
      <c r="N73" s="77">
        <f>IF(TrRoad_act!N49=0,"",N36/TrRoad_act!N49*1000
)</f>
        <v>243.78476738510244</v>
      </c>
      <c r="O73" s="77">
        <f>IF(TrRoad_act!O49=0,"",O36/TrRoad_act!O49*1000
)</f>
        <v>245.53259483734919</v>
      </c>
      <c r="P73" s="77">
        <f>IF(TrRoad_act!P49=0,"",P36/TrRoad_act!P49*1000
)</f>
        <v>244.51284406708666</v>
      </c>
      <c r="Q73" s="77">
        <f>IF(TrRoad_act!Q49=0,"",Q36/TrRoad_act!Q49*1000
)</f>
        <v>244.49071804399691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>
        <f>IF(TrRoad_act!H50=0,"",H37/TrRoad_act!H50*1000
)</f>
        <v>271.04152341514612</v>
      </c>
      <c r="I74" s="77">
        <f>IF(TrRoad_act!I50=0,"",I37/TrRoad_act!I50*1000
)</f>
        <v>272.91047157582938</v>
      </c>
      <c r="J74" s="77">
        <f>IF(TrRoad_act!J50=0,"",J37/TrRoad_act!J50*1000
)</f>
        <v>274.12251518055342</v>
      </c>
      <c r="K74" s="77">
        <f>IF(TrRoad_act!K50=0,"",K37/TrRoad_act!K50*1000
)</f>
        <v>273.74076106009466</v>
      </c>
      <c r="L74" s="77">
        <f>IF(TrRoad_act!L50=0,"",L37/TrRoad_act!L50*1000
)</f>
        <v>273.78692344060806</v>
      </c>
      <c r="M74" s="77">
        <f>IF(TrRoad_act!M50=0,"",M37/TrRoad_act!M50*1000
)</f>
        <v>275.070247506106</v>
      </c>
      <c r="N74" s="77">
        <f>IF(TrRoad_act!N50=0,"",N37/TrRoad_act!N50*1000
)</f>
        <v>276.39236555574547</v>
      </c>
      <c r="O74" s="77">
        <f>IF(TrRoad_act!O50=0,"",O37/TrRoad_act!O50*1000
)</f>
        <v>276.84667418447674</v>
      </c>
      <c r="P74" s="77">
        <f>IF(TrRoad_act!P50=0,"",P37/TrRoad_act!P50*1000
)</f>
        <v>275.84359639942471</v>
      </c>
      <c r="Q74" s="77">
        <f>IF(TrRoad_act!Q50=0,"",Q37/TrRoad_act!Q50*1000
)</f>
        <v>277.45347686202706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>
        <f>IF(TrRoad_act!H51=0,"",H38/TrRoad_act!H51*1000
)</f>
        <v>220.64582114437138</v>
      </c>
      <c r="I75" s="77">
        <f>IF(TrRoad_act!I51=0,"",I38/TrRoad_act!I51*1000
)</f>
        <v>220.82787333566318</v>
      </c>
      <c r="J75" s="77">
        <f>IF(TrRoad_act!J51=0,"",J38/TrRoad_act!J51*1000
)</f>
        <v>218.84201106452949</v>
      </c>
      <c r="K75" s="77">
        <f>IF(TrRoad_act!K51=0,"",K38/TrRoad_act!K51*1000
)</f>
        <v>214.31806679292293</v>
      </c>
      <c r="L75" s="77">
        <f>IF(TrRoad_act!L51=0,"",L38/TrRoad_act!L51*1000
)</f>
        <v>194.64144700673714</v>
      </c>
      <c r="M75" s="77">
        <f>IF(TrRoad_act!M51=0,"",M38/TrRoad_act!M51*1000
)</f>
        <v>194.77682049387471</v>
      </c>
      <c r="N75" s="77">
        <f>IF(TrRoad_act!N51=0,"",N38/TrRoad_act!N51*1000
)</f>
        <v>176.99611732285211</v>
      </c>
      <c r="O75" s="77">
        <f>IF(TrRoad_act!O51=0,"",O38/TrRoad_act!O51*1000
)</f>
        <v>169.26776099028746</v>
      </c>
      <c r="P75" s="77">
        <f>IF(TrRoad_act!P51=0,"",P38/TrRoad_act!P51*1000
)</f>
        <v>166.5982784211692</v>
      </c>
      <c r="Q75" s="77">
        <f>IF(TrRoad_act!Q51=0,"",Q38/TrRoad_act!Q51*1000
)</f>
        <v>181.88314586918369</v>
      </c>
    </row>
    <row r="76" spans="1:17" ht="11.45" customHeight="1" x14ac:dyDescent="0.25">
      <c r="A76" s="62" t="s">
        <v>55</v>
      </c>
      <c r="B76" s="77">
        <f>IF(TrRoad_act!B52=0,"",B39/TrRoad_act!B52*1000
)</f>
        <v>0</v>
      </c>
      <c r="C76" s="77">
        <f>IF(TrRoad_act!C52=0,"",C39/TrRoad_act!C52*1000
)</f>
        <v>0</v>
      </c>
      <c r="D76" s="77">
        <f>IF(TrRoad_act!D52=0,"",D39/TrRoad_act!D52*1000
)</f>
        <v>0</v>
      </c>
      <c r="E76" s="77">
        <f>IF(TrRoad_act!E52=0,"",E39/TrRoad_act!E52*1000
)</f>
        <v>0</v>
      </c>
      <c r="F76" s="77">
        <f>IF(TrRoad_act!F52=0,"",F39/TrRoad_act!F52*1000
)</f>
        <v>0</v>
      </c>
      <c r="G76" s="77">
        <f>IF(TrRoad_act!G52=0,"",G39/TrRoad_act!G52*1000
)</f>
        <v>0</v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1526.1544263535673</v>
      </c>
      <c r="C77" s="76">
        <f>IF(TrRoad_act!C53=0,"",C40/TrRoad_act!C53*1000
)</f>
        <v>1394.2080484215869</v>
      </c>
      <c r="D77" s="76">
        <f>IF(TrRoad_act!D53=0,"",D40/TrRoad_act!D53*1000
)</f>
        <v>1366.9608235415169</v>
      </c>
      <c r="E77" s="76">
        <f>IF(TrRoad_act!E53=0,"",E40/TrRoad_act!E53*1000
)</f>
        <v>1305.6214808632519</v>
      </c>
      <c r="F77" s="76">
        <f>IF(TrRoad_act!F53=0,"",F40/TrRoad_act!F53*1000
)</f>
        <v>1180.8478930003525</v>
      </c>
      <c r="G77" s="76">
        <f>IF(TrRoad_act!G53=0,"",G40/TrRoad_act!G53*1000
)</f>
        <v>1093.1348003568453</v>
      </c>
      <c r="H77" s="76">
        <f>IF(TrRoad_act!H53=0,"",H40/TrRoad_act!H53*1000
)</f>
        <v>1059.2844725211494</v>
      </c>
      <c r="I77" s="76">
        <f>IF(TrRoad_act!I53=0,"",I40/TrRoad_act!I53*1000
)</f>
        <v>975.02816949357896</v>
      </c>
      <c r="J77" s="76">
        <f>IF(TrRoad_act!J53=0,"",J40/TrRoad_act!J53*1000
)</f>
        <v>967.10134938721978</v>
      </c>
      <c r="K77" s="76">
        <f>IF(TrRoad_act!K53=0,"",K40/TrRoad_act!K53*1000
)</f>
        <v>1018.2178629312568</v>
      </c>
      <c r="L77" s="76">
        <f>IF(TrRoad_act!L53=0,"",L40/TrRoad_act!L53*1000
)</f>
        <v>1082.2870395191883</v>
      </c>
      <c r="M77" s="76">
        <f>IF(TrRoad_act!M53=0,"",M40/TrRoad_act!M53*1000
)</f>
        <v>1047.7077779312742</v>
      </c>
      <c r="N77" s="76">
        <f>IF(TrRoad_act!N53=0,"",N40/TrRoad_act!N53*1000
)</f>
        <v>1125.336432108282</v>
      </c>
      <c r="O77" s="76">
        <f>IF(TrRoad_act!O53=0,"",O40/TrRoad_act!O53*1000
)</f>
        <v>1142.4722898209986</v>
      </c>
      <c r="P77" s="76">
        <f>IF(TrRoad_act!P53=0,"",P40/TrRoad_act!P53*1000
)</f>
        <v>1066.6456873692916</v>
      </c>
      <c r="Q77" s="76">
        <f>IF(TrRoad_act!Q53=0,"",Q40/TrRoad_act!Q53*1000
)</f>
        <v>1107.0430023172089</v>
      </c>
    </row>
    <row r="78" spans="1:17" ht="11.45" customHeight="1" x14ac:dyDescent="0.25">
      <c r="A78" s="17" t="s">
        <v>23</v>
      </c>
      <c r="B78" s="75">
        <f>IF(TrRoad_act!B54=0,"",B41/TrRoad_act!B54*1000
)</f>
        <v>1396.5583284234722</v>
      </c>
      <c r="C78" s="75">
        <f>IF(TrRoad_act!C54=0,"",C41/TrRoad_act!C54*1000
)</f>
        <v>1370.3200202219614</v>
      </c>
      <c r="D78" s="75">
        <f>IF(TrRoad_act!D54=0,"",D41/TrRoad_act!D54*1000
)</f>
        <v>1360.8323272615617</v>
      </c>
      <c r="E78" s="75">
        <f>IF(TrRoad_act!E54=0,"",E41/TrRoad_act!E54*1000
)</f>
        <v>1342.1469154539536</v>
      </c>
      <c r="F78" s="75">
        <f>IF(TrRoad_act!F54=0,"",F41/TrRoad_act!F54*1000
)</f>
        <v>1311.336175236461</v>
      </c>
      <c r="G78" s="75">
        <f>IF(TrRoad_act!G54=0,"",G41/TrRoad_act!G54*1000
)</f>
        <v>1260.2188881291461</v>
      </c>
      <c r="H78" s="75">
        <f>IF(TrRoad_act!H54=0,"",H41/TrRoad_act!H54*1000
)</f>
        <v>1204.8781468951968</v>
      </c>
      <c r="I78" s="75">
        <f>IF(TrRoad_act!I54=0,"",I41/TrRoad_act!I54*1000
)</f>
        <v>1170.1322393022658</v>
      </c>
      <c r="J78" s="75">
        <f>IF(TrRoad_act!J54=0,"",J41/TrRoad_act!J54*1000
)</f>
        <v>1204.6449823030412</v>
      </c>
      <c r="K78" s="75">
        <f>IF(TrRoad_act!K54=0,"",K41/TrRoad_act!K54*1000
)</f>
        <v>1229.6820125842396</v>
      </c>
      <c r="L78" s="75">
        <f>IF(TrRoad_act!L54=0,"",L41/TrRoad_act!L54*1000
)</f>
        <v>1239.2975459828406</v>
      </c>
      <c r="M78" s="75">
        <f>IF(TrRoad_act!M54=0,"",M41/TrRoad_act!M54*1000
)</f>
        <v>1234.1837815975168</v>
      </c>
      <c r="N78" s="75">
        <f>IF(TrRoad_act!N54=0,"",N41/TrRoad_act!N54*1000
)</f>
        <v>1243.9775299215385</v>
      </c>
      <c r="O78" s="75">
        <f>IF(TrRoad_act!O54=0,"",O41/TrRoad_act!O54*1000
)</f>
        <v>1253.9266221673972</v>
      </c>
      <c r="P78" s="75">
        <f>IF(TrRoad_act!P54=0,"",P41/TrRoad_act!P54*1000
)</f>
        <v>1235.7560684083251</v>
      </c>
      <c r="Q78" s="75">
        <f>IF(TrRoad_act!Q54=0,"",Q41/TrRoad_act!Q54*1000
)</f>
        <v>1248.2252177471632</v>
      </c>
    </row>
    <row r="79" spans="1:17" ht="11.45" customHeight="1" x14ac:dyDescent="0.25">
      <c r="A79" s="15" t="s">
        <v>22</v>
      </c>
      <c r="B79" s="74">
        <f>IF(TrRoad_act!B55=0,"",B42/TrRoad_act!B55*1000
)</f>
        <v>1978.422584880615</v>
      </c>
      <c r="C79" s="74">
        <f>IF(TrRoad_act!C55=0,"",C42/TrRoad_act!C55*1000
)</f>
        <v>1472.5756531086499</v>
      </c>
      <c r="D79" s="74">
        <f>IF(TrRoad_act!D55=0,"",D42/TrRoad_act!D55*1000
)</f>
        <v>1385.3206088299507</v>
      </c>
      <c r="E79" s="74">
        <f>IF(TrRoad_act!E55=0,"",E42/TrRoad_act!E55*1000
)</f>
        <v>1200.0231850671969</v>
      </c>
      <c r="F79" s="74">
        <f>IF(TrRoad_act!F55=0,"",F42/TrRoad_act!F55*1000
)</f>
        <v>851.59737632444978</v>
      </c>
      <c r="G79" s="74">
        <f>IF(TrRoad_act!G55=0,"",G42/TrRoad_act!G55*1000
)</f>
        <v>684.97362376281899</v>
      </c>
      <c r="H79" s="74">
        <f>IF(TrRoad_act!H55=0,"",H42/TrRoad_act!H55*1000
)</f>
        <v>710.13517062726805</v>
      </c>
      <c r="I79" s="74">
        <f>IF(TrRoad_act!I55=0,"",I42/TrRoad_act!I55*1000
)</f>
        <v>516.66102147553465</v>
      </c>
      <c r="J79" s="74">
        <f>IF(TrRoad_act!J55=0,"",J42/TrRoad_act!J55*1000
)</f>
        <v>418.15874013445858</v>
      </c>
      <c r="K79" s="74">
        <f>IF(TrRoad_act!K55=0,"",K42/TrRoad_act!K55*1000
)</f>
        <v>513.62881555848139</v>
      </c>
      <c r="L79" s="74">
        <f>IF(TrRoad_act!L55=0,"",L42/TrRoad_act!L55*1000
)</f>
        <v>723.28627824576711</v>
      </c>
      <c r="M79" s="74">
        <f>IF(TrRoad_act!M55=0,"",M42/TrRoad_act!M55*1000
)</f>
        <v>603.06663459015454</v>
      </c>
      <c r="N79" s="74">
        <f>IF(TrRoad_act!N55=0,"",N42/TrRoad_act!N55*1000
)</f>
        <v>854.39952974105927</v>
      </c>
      <c r="O79" s="74">
        <f>IF(TrRoad_act!O55=0,"",O42/TrRoad_act!O55*1000
)</f>
        <v>896.06358949326511</v>
      </c>
      <c r="P79" s="74">
        <f>IF(TrRoad_act!P55=0,"",P42/TrRoad_act!P55*1000
)</f>
        <v>691.00101861398446</v>
      </c>
      <c r="Q79" s="74">
        <f>IF(TrRoad_act!Q55=0,"",Q42/TrRoad_act!Q55*1000
)</f>
        <v>786.59948092934792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126.4958938007982</v>
      </c>
      <c r="C82" s="79">
        <f>IF(TrRoad_act!C4=0,"",C18/TrRoad_act!C4*1000)</f>
        <v>123.16445903258006</v>
      </c>
      <c r="D82" s="79">
        <f>IF(TrRoad_act!D4=0,"",D18/TrRoad_act!D4*1000)</f>
        <v>121.26720680493051</v>
      </c>
      <c r="E82" s="79">
        <f>IF(TrRoad_act!E4=0,"",E18/TrRoad_act!E4*1000)</f>
        <v>116.25973916247048</v>
      </c>
      <c r="F82" s="79">
        <f>IF(TrRoad_act!F4=0,"",F18/TrRoad_act!F4*1000)</f>
        <v>116.6291949013231</v>
      </c>
      <c r="G82" s="79">
        <f>IF(TrRoad_act!G4=0,"",G18/TrRoad_act!G4*1000)</f>
        <v>112.38164225852107</v>
      </c>
      <c r="H82" s="79">
        <f>IF(TrRoad_act!H4=0,"",H18/TrRoad_act!H4*1000)</f>
        <v>109.33164822387738</v>
      </c>
      <c r="I82" s="79">
        <f>IF(TrRoad_act!I4=0,"",I18/TrRoad_act!I4*1000)</f>
        <v>105.54017392216295</v>
      </c>
      <c r="J82" s="79">
        <f>IF(TrRoad_act!J4=0,"",J18/TrRoad_act!J4*1000)</f>
        <v>105.2111518269315</v>
      </c>
      <c r="K82" s="79">
        <f>IF(TrRoad_act!K4=0,"",K18/TrRoad_act!K4*1000)</f>
        <v>103.90880866692106</v>
      </c>
      <c r="L82" s="79">
        <f>IF(TrRoad_act!L4=0,"",L18/TrRoad_act!L4*1000)</f>
        <v>101.40362749060057</v>
      </c>
      <c r="M82" s="79">
        <f>IF(TrRoad_act!M4=0,"",M18/TrRoad_act!M4*1000)</f>
        <v>102.5390330769763</v>
      </c>
      <c r="N82" s="79">
        <f>IF(TrRoad_act!N4=0,"",N18/TrRoad_act!N4*1000)</f>
        <v>99.266315876441155</v>
      </c>
      <c r="O82" s="79">
        <f>IF(TrRoad_act!O4=0,"",O18/TrRoad_act!O4*1000)</f>
        <v>101.1316615401384</v>
      </c>
      <c r="P82" s="79">
        <f>IF(TrRoad_act!P4=0,"",P18/TrRoad_act!P4*1000)</f>
        <v>104.58387987864349</v>
      </c>
      <c r="Q82" s="79">
        <f>IF(TrRoad_act!Q4=0,"",Q18/TrRoad_act!Q4*1000)</f>
        <v>100.85019330424096</v>
      </c>
    </row>
    <row r="83" spans="1:17" ht="11.45" customHeight="1" x14ac:dyDescent="0.25">
      <c r="A83" s="23" t="s">
        <v>30</v>
      </c>
      <c r="B83" s="78">
        <f>IF(TrRoad_act!B5=0,"",B19/TrRoad_act!B5*1000)</f>
        <v>113.43250604807515</v>
      </c>
      <c r="C83" s="78">
        <f>IF(TrRoad_act!C5=0,"",C19/TrRoad_act!C5*1000)</f>
        <v>112.46374213851222</v>
      </c>
      <c r="D83" s="78">
        <f>IF(TrRoad_act!D5=0,"",D19/TrRoad_act!D5*1000)</f>
        <v>111.92036803721628</v>
      </c>
      <c r="E83" s="78">
        <f>IF(TrRoad_act!E5=0,"",E19/TrRoad_act!E5*1000)</f>
        <v>110.39102275019893</v>
      </c>
      <c r="F83" s="78">
        <f>IF(TrRoad_act!F5=0,"",F19/TrRoad_act!F5*1000)</f>
        <v>108.7008824198101</v>
      </c>
      <c r="G83" s="78">
        <f>IF(TrRoad_act!G5=0,"",G19/TrRoad_act!G5*1000)</f>
        <v>106.2349933375922</v>
      </c>
      <c r="H83" s="78">
        <f>IF(TrRoad_act!H5=0,"",H19/TrRoad_act!H5*1000)</f>
        <v>104.25751486279297</v>
      </c>
      <c r="I83" s="78">
        <f>IF(TrRoad_act!I5=0,"",I19/TrRoad_act!I5*1000)</f>
        <v>102.19062731250175</v>
      </c>
      <c r="J83" s="78">
        <f>IF(TrRoad_act!J5=0,"",J19/TrRoad_act!J5*1000)</f>
        <v>100.48729648463029</v>
      </c>
      <c r="K83" s="78">
        <f>IF(TrRoad_act!K5=0,"",K19/TrRoad_act!K5*1000)</f>
        <v>100.03414023264627</v>
      </c>
      <c r="L83" s="78">
        <f>IF(TrRoad_act!L5=0,"",L19/TrRoad_act!L5*1000)</f>
        <v>98.92659167840614</v>
      </c>
      <c r="M83" s="78">
        <f>IF(TrRoad_act!M5=0,"",M19/TrRoad_act!M5*1000)</f>
        <v>96.85113576329681</v>
      </c>
      <c r="N83" s="78">
        <f>IF(TrRoad_act!N5=0,"",N19/TrRoad_act!N5*1000)</f>
        <v>96.055659207204314</v>
      </c>
      <c r="O83" s="78">
        <f>IF(TrRoad_act!O5=0,"",O19/TrRoad_act!O5*1000)</f>
        <v>95.87895437873496</v>
      </c>
      <c r="P83" s="78">
        <f>IF(TrRoad_act!P5=0,"",P19/TrRoad_act!P5*1000)</f>
        <v>96.050023095554991</v>
      </c>
      <c r="Q83" s="78">
        <f>IF(TrRoad_act!Q5=0,"",Q19/TrRoad_act!Q5*1000)</f>
        <v>95.2753266782628</v>
      </c>
    </row>
    <row r="84" spans="1:17" ht="11.45" customHeight="1" x14ac:dyDescent="0.25">
      <c r="A84" s="19" t="s">
        <v>29</v>
      </c>
      <c r="B84" s="76">
        <f>IF(TrRoad_act!B6=0,"",B20/TrRoad_act!B6*1000)</f>
        <v>129.24957889965046</v>
      </c>
      <c r="C84" s="76">
        <f>IF(TrRoad_act!C6=0,"",C20/TrRoad_act!C6*1000)</f>
        <v>125.6899066558548</v>
      </c>
      <c r="D84" s="76">
        <f>IF(TrRoad_act!D6=0,"",D20/TrRoad_act!D6*1000)</f>
        <v>123.66786495438852</v>
      </c>
      <c r="E84" s="76">
        <f>IF(TrRoad_act!E6=0,"",E20/TrRoad_act!E6*1000)</f>
        <v>118.34016329890095</v>
      </c>
      <c r="F84" s="76">
        <f>IF(TrRoad_act!F6=0,"",F20/TrRoad_act!F6*1000)</f>
        <v>118.80953730838242</v>
      </c>
      <c r="G84" s="76">
        <f>IF(TrRoad_act!G6=0,"",G20/TrRoad_act!G6*1000)</f>
        <v>114.51440585302414</v>
      </c>
      <c r="H84" s="76">
        <f>IF(TrRoad_act!H6=0,"",H20/TrRoad_act!H6*1000)</f>
        <v>111.29906731901222</v>
      </c>
      <c r="I84" s="76">
        <f>IF(TrRoad_act!I6=0,"",I20/TrRoad_act!I6*1000)</f>
        <v>107.65307743764076</v>
      </c>
      <c r="J84" s="76">
        <f>IF(TrRoad_act!J6=0,"",J20/TrRoad_act!J6*1000)</f>
        <v>107.15198676356144</v>
      </c>
      <c r="K84" s="76">
        <f>IF(TrRoad_act!K6=0,"",K20/TrRoad_act!K6*1000)</f>
        <v>105.65823195620628</v>
      </c>
      <c r="L84" s="76">
        <f>IF(TrRoad_act!L6=0,"",L20/TrRoad_act!L6*1000)</f>
        <v>102.99946049044992</v>
      </c>
      <c r="M84" s="76">
        <f>IF(TrRoad_act!M6=0,"",M20/TrRoad_act!M6*1000)</f>
        <v>104.25339885268598</v>
      </c>
      <c r="N84" s="76">
        <f>IF(TrRoad_act!N6=0,"",N20/TrRoad_act!N6*1000)</f>
        <v>100.7371061258216</v>
      </c>
      <c r="O84" s="76">
        <f>IF(TrRoad_act!O6=0,"",O20/TrRoad_act!O6*1000)</f>
        <v>102.77451638216669</v>
      </c>
      <c r="P84" s="76">
        <f>IF(TrRoad_act!P6=0,"",P20/TrRoad_act!P6*1000)</f>
        <v>106.51897399291569</v>
      </c>
      <c r="Q84" s="76">
        <f>IF(TrRoad_act!Q6=0,"",Q20/TrRoad_act!Q6*1000)</f>
        <v>102.50250667636192</v>
      </c>
    </row>
    <row r="85" spans="1:17" ht="11.45" customHeight="1" x14ac:dyDescent="0.25">
      <c r="A85" s="62" t="s">
        <v>59</v>
      </c>
      <c r="B85" s="77">
        <f>IF(TrRoad_act!B7=0,"",B21/TrRoad_act!B7*1000)</f>
        <v>134.38004623536676</v>
      </c>
      <c r="C85" s="77">
        <f>IF(TrRoad_act!C7=0,"",C21/TrRoad_act!C7*1000)</f>
        <v>132.39289374422984</v>
      </c>
      <c r="D85" s="77">
        <f>IF(TrRoad_act!D7=0,"",D21/TrRoad_act!D7*1000)</f>
        <v>131.30138622644321</v>
      </c>
      <c r="E85" s="77">
        <f>IF(TrRoad_act!E7=0,"",E21/TrRoad_act!E7*1000)</f>
        <v>126.95496030848457</v>
      </c>
      <c r="F85" s="77">
        <f>IF(TrRoad_act!F7=0,"",F21/TrRoad_act!F7*1000)</f>
        <v>128.95872837195316</v>
      </c>
      <c r="G85" s="77">
        <f>IF(TrRoad_act!G7=0,"",G21/TrRoad_act!G7*1000)</f>
        <v>125.87219193296379</v>
      </c>
      <c r="H85" s="77">
        <f>IF(TrRoad_act!H7=0,"",H21/TrRoad_act!H7*1000)</f>
        <v>124.42851105078904</v>
      </c>
      <c r="I85" s="77">
        <f>IF(TrRoad_act!I7=0,"",I21/TrRoad_act!I7*1000)</f>
        <v>121.45527752138062</v>
      </c>
      <c r="J85" s="77">
        <f>IF(TrRoad_act!J7=0,"",J21/TrRoad_act!J7*1000)</f>
        <v>118.75396509481328</v>
      </c>
      <c r="K85" s="77">
        <f>IF(TrRoad_act!K7=0,"",K21/TrRoad_act!K7*1000)</f>
        <v>115.70158756955348</v>
      </c>
      <c r="L85" s="77">
        <f>IF(TrRoad_act!L7=0,"",L21/TrRoad_act!L7*1000)</f>
        <v>112.12364069915783</v>
      </c>
      <c r="M85" s="77">
        <f>IF(TrRoad_act!M7=0,"",M21/TrRoad_act!M7*1000)</f>
        <v>112.98639947191569</v>
      </c>
      <c r="N85" s="77">
        <f>IF(TrRoad_act!N7=0,"",N21/TrRoad_act!N7*1000)</f>
        <v>109.01886612971653</v>
      </c>
      <c r="O85" s="77">
        <f>IF(TrRoad_act!O7=0,"",O21/TrRoad_act!O7*1000)</f>
        <v>110.83743672269676</v>
      </c>
      <c r="P85" s="77">
        <f>IF(TrRoad_act!P7=0,"",P21/TrRoad_act!P7*1000)</f>
        <v>114.9876068040477</v>
      </c>
      <c r="Q85" s="77">
        <f>IF(TrRoad_act!Q7=0,"",Q21/TrRoad_act!Q7*1000)</f>
        <v>110.2975479757372</v>
      </c>
    </row>
    <row r="86" spans="1:17" ht="11.45" customHeight="1" x14ac:dyDescent="0.25">
      <c r="A86" s="62" t="s">
        <v>58</v>
      </c>
      <c r="B86" s="77">
        <f>IF(TrRoad_act!B8=0,"",B22/TrRoad_act!B8*1000)</f>
        <v>111.31041939912583</v>
      </c>
      <c r="C86" s="77">
        <f>IF(TrRoad_act!C8=0,"",C22/TrRoad_act!C8*1000)</f>
        <v>105.96086377878012</v>
      </c>
      <c r="D86" s="77">
        <f>IF(TrRoad_act!D8=0,"",D22/TrRoad_act!D8*1000)</f>
        <v>103.75843566010305</v>
      </c>
      <c r="E86" s="77">
        <f>IF(TrRoad_act!E8=0,"",E22/TrRoad_act!E8*1000)</f>
        <v>99.318997784972439</v>
      </c>
      <c r="F86" s="77">
        <f>IF(TrRoad_act!F8=0,"",F22/TrRoad_act!F8*1000)</f>
        <v>100.19856678352805</v>
      </c>
      <c r="G86" s="77">
        <f>IF(TrRoad_act!G8=0,"",G22/TrRoad_act!G8*1000)</f>
        <v>95.747935346894948</v>
      </c>
      <c r="H86" s="77">
        <f>IF(TrRoad_act!H8=0,"",H22/TrRoad_act!H8*1000)</f>
        <v>91.897931043446064</v>
      </c>
      <c r="I86" s="77">
        <f>IF(TrRoad_act!I8=0,"",I22/TrRoad_act!I8*1000)</f>
        <v>88.770814021155317</v>
      </c>
      <c r="J86" s="77">
        <f>IF(TrRoad_act!J8=0,"",J22/TrRoad_act!J8*1000)</f>
        <v>91.318545562651877</v>
      </c>
      <c r="K86" s="77">
        <f>IF(TrRoad_act!K8=0,"",K22/TrRoad_act!K8*1000)</f>
        <v>92.684224941609642</v>
      </c>
      <c r="L86" s="77">
        <f>IF(TrRoad_act!L8=0,"",L22/TrRoad_act!L8*1000)</f>
        <v>91.828397845383734</v>
      </c>
      <c r="M86" s="77">
        <f>IF(TrRoad_act!M8=0,"",M22/TrRoad_act!M8*1000)</f>
        <v>94.052407724431475</v>
      </c>
      <c r="N86" s="77">
        <f>IF(TrRoad_act!N8=0,"",N22/TrRoad_act!N8*1000)</f>
        <v>91.425018766465399</v>
      </c>
      <c r="O86" s="77">
        <f>IF(TrRoad_act!O8=0,"",O22/TrRoad_act!O8*1000)</f>
        <v>94.288918868249027</v>
      </c>
      <c r="P86" s="77">
        <f>IF(TrRoad_act!P8=0,"",P22/TrRoad_act!P8*1000)</f>
        <v>98.325335031682144</v>
      </c>
      <c r="Q86" s="77">
        <f>IF(TrRoad_act!Q8=0,"",Q22/TrRoad_act!Q8*1000)</f>
        <v>95.234197906209687</v>
      </c>
    </row>
    <row r="87" spans="1:17" ht="11.45" customHeight="1" x14ac:dyDescent="0.25">
      <c r="A87" s="62" t="s">
        <v>57</v>
      </c>
      <c r="B87" s="77">
        <f>IF(TrRoad_act!B9=0,"",B23/TrRoad_act!B9*1000)</f>
        <v>126.44879025775876</v>
      </c>
      <c r="C87" s="77">
        <f>IF(TrRoad_act!C9=0,"",C23/TrRoad_act!C9*1000)</f>
        <v>124.49895891596466</v>
      </c>
      <c r="D87" s="77">
        <f>IF(TrRoad_act!D9=0,"",D23/TrRoad_act!D9*1000)</f>
        <v>120.39107463633236</v>
      </c>
      <c r="E87" s="77">
        <f>IF(TrRoad_act!E9=0,"",E23/TrRoad_act!E9*1000)</f>
        <v>116.92972845847152</v>
      </c>
      <c r="F87" s="77">
        <f>IF(TrRoad_act!F9=0,"",F23/TrRoad_act!F9*1000)</f>
        <v>120.53347839197515</v>
      </c>
      <c r="G87" s="77">
        <f>IF(TrRoad_act!G9=0,"",G23/TrRoad_act!G9*1000)</f>
        <v>122.77938026140792</v>
      </c>
      <c r="H87" s="77">
        <f>IF(TrRoad_act!H9=0,"",H23/TrRoad_act!H9*1000)</f>
        <v>116.72060532045862</v>
      </c>
      <c r="I87" s="77">
        <f>IF(TrRoad_act!I9=0,"",I23/TrRoad_act!I9*1000)</f>
        <v>111.75814533107635</v>
      </c>
      <c r="J87" s="77">
        <f>IF(TrRoad_act!J9=0,"",J23/TrRoad_act!J9*1000)</f>
        <v>118.31802171673753</v>
      </c>
      <c r="K87" s="77">
        <f>IF(TrRoad_act!K9=0,"",K23/TrRoad_act!K9*1000)</f>
        <v>118.01727590669252</v>
      </c>
      <c r="L87" s="77">
        <f>IF(TrRoad_act!L9=0,"",L23/TrRoad_act!L9*1000)</f>
        <v>112.03371565064009</v>
      </c>
      <c r="M87" s="77">
        <f>IF(TrRoad_act!M9=0,"",M23/TrRoad_act!M9*1000)</f>
        <v>112.62025747002313</v>
      </c>
      <c r="N87" s="77">
        <f>IF(TrRoad_act!N9=0,"",N23/TrRoad_act!N9*1000)</f>
        <v>120.21467768623785</v>
      </c>
      <c r="O87" s="77">
        <f>IF(TrRoad_act!O9=0,"",O23/TrRoad_act!O9*1000)</f>
        <v>121.89511397206219</v>
      </c>
      <c r="P87" s="77">
        <f>IF(TrRoad_act!P9=0,"",P23/TrRoad_act!P9*1000)</f>
        <v>131.07480301130121</v>
      </c>
      <c r="Q87" s="77">
        <f>IF(TrRoad_act!Q9=0,"",Q23/TrRoad_act!Q9*1000)</f>
        <v>125.91969279190801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>
        <f>IF(TrRoad_act!G10=0,"",G24/TrRoad_act!G10*1000)</f>
        <v>116.17029758769723</v>
      </c>
      <c r="H88" s="77">
        <f>IF(TrRoad_act!H10=0,"",H24/TrRoad_act!H10*1000)</f>
        <v>115.91283680979403</v>
      </c>
      <c r="I88" s="77">
        <f>IF(TrRoad_act!I10=0,"",I24/TrRoad_act!I10*1000)</f>
        <v>113.33530538350753</v>
      </c>
      <c r="J88" s="77">
        <f>IF(TrRoad_act!J10=0,"",J24/TrRoad_act!J10*1000)</f>
        <v>111.76747370053023</v>
      </c>
      <c r="K88" s="77">
        <f>IF(TrRoad_act!K10=0,"",K24/TrRoad_act!K10*1000)</f>
        <v>105.82844507045706</v>
      </c>
      <c r="L88" s="77">
        <f>IF(TrRoad_act!L10=0,"",L24/TrRoad_act!L10*1000)</f>
        <v>95.671693725356732</v>
      </c>
      <c r="M88" s="77">
        <f>IF(TrRoad_act!M10=0,"",M24/TrRoad_act!M10*1000)</f>
        <v>96.40565062105928</v>
      </c>
      <c r="N88" s="77">
        <f>IF(TrRoad_act!N10=0,"",N24/TrRoad_act!N10*1000)</f>
        <v>85.416421421112034</v>
      </c>
      <c r="O88" s="77">
        <f>IF(TrRoad_act!O10=0,"",O24/TrRoad_act!O10*1000)</f>
        <v>82.638357527317368</v>
      </c>
      <c r="P88" s="77">
        <f>IF(TrRoad_act!P10=0,"",P24/TrRoad_act!P10*1000)</f>
        <v>85.334769858205007</v>
      </c>
      <c r="Q88" s="77">
        <f>IF(TrRoad_act!Q10=0,"",Q24/TrRoad_act!Q10*1000)</f>
        <v>90.614703919120458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>
        <f>IF(TrRoad_act!O11=0,"",O25/TrRoad_act!O11*1000)</f>
        <v>38.732927333961719</v>
      </c>
      <c r="P89" s="77">
        <f>IF(TrRoad_act!P11=0,"",P25/TrRoad_act!P11*1000)</f>
        <v>36.794624385803012</v>
      </c>
      <c r="Q89" s="77">
        <f>IF(TrRoad_act!Q11=0,"",Q25/TrRoad_act!Q11*1000)</f>
        <v>36.911233087529808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>
        <f>IF(TrRoad_act!H12=0,"",H26/TrRoad_act!H12*1000)</f>
        <v>0</v>
      </c>
      <c r="I90" s="77">
        <f>IF(TrRoad_act!I12=0,"",I26/TrRoad_act!I12*1000)</f>
        <v>0</v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95.540258425522424</v>
      </c>
      <c r="C91" s="76">
        <f>IF(TrRoad_act!C13=0,"",C27/TrRoad_act!C13*1000)</f>
        <v>93.675783075645469</v>
      </c>
      <c r="D91" s="76">
        <f>IF(TrRoad_act!D13=0,"",D27/TrRoad_act!D13*1000)</f>
        <v>92.290184890790201</v>
      </c>
      <c r="E91" s="76">
        <f>IF(TrRoad_act!E13=0,"",E27/TrRoad_act!E13*1000)</f>
        <v>90.893826964822026</v>
      </c>
      <c r="F91" s="76">
        <f>IF(TrRoad_act!F13=0,"",F27/TrRoad_act!F13*1000)</f>
        <v>90.202043224245216</v>
      </c>
      <c r="G91" s="76">
        <f>IF(TrRoad_act!G13=0,"",G27/TrRoad_act!G13*1000)</f>
        <v>86.33591958095748</v>
      </c>
      <c r="H91" s="76">
        <f>IF(TrRoad_act!H13=0,"",H27/TrRoad_act!H13*1000)</f>
        <v>84.702159345274168</v>
      </c>
      <c r="I91" s="76">
        <f>IF(TrRoad_act!I13=0,"",I27/TrRoad_act!I13*1000)</f>
        <v>78.134648417070892</v>
      </c>
      <c r="J91" s="76">
        <f>IF(TrRoad_act!J13=0,"",J27/TrRoad_act!J13*1000)</f>
        <v>79.512798156136355</v>
      </c>
      <c r="K91" s="76">
        <f>IF(TrRoad_act!K13=0,"",K27/TrRoad_act!K13*1000)</f>
        <v>79.847908951655072</v>
      </c>
      <c r="L91" s="76">
        <f>IF(TrRoad_act!L13=0,"",L27/TrRoad_act!L13*1000)</f>
        <v>78.973970370981206</v>
      </c>
      <c r="M91" s="76">
        <f>IF(TrRoad_act!M13=0,"",M27/TrRoad_act!M13*1000)</f>
        <v>78.759168813203232</v>
      </c>
      <c r="N91" s="76">
        <f>IF(TrRoad_act!N13=0,"",N27/TrRoad_act!N13*1000)</f>
        <v>77.768214918700323</v>
      </c>
      <c r="O91" s="76">
        <f>IF(TrRoad_act!O13=0,"",O27/TrRoad_act!O13*1000)</f>
        <v>77.771096159852547</v>
      </c>
      <c r="P91" s="76">
        <f>IF(TrRoad_act!P13=0,"",P27/TrRoad_act!P13*1000)</f>
        <v>77.982951026083811</v>
      </c>
      <c r="Q91" s="76">
        <f>IF(TrRoad_act!Q13=0,"",Q27/TrRoad_act!Q13*1000)</f>
        <v>78.45679670637891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96.005777759793446</v>
      </c>
      <c r="C93" s="75">
        <f>IF(TrRoad_act!C15=0,"",C29/TrRoad_act!C15*1000)</f>
        <v>94.293126594080604</v>
      </c>
      <c r="D93" s="75">
        <f>IF(TrRoad_act!D15=0,"",D29/TrRoad_act!D15*1000)</f>
        <v>93.09400644185574</v>
      </c>
      <c r="E93" s="75">
        <f>IF(TrRoad_act!E15=0,"",E29/TrRoad_act!E15*1000)</f>
        <v>91.773702527336056</v>
      </c>
      <c r="F93" s="75">
        <f>IF(TrRoad_act!F15=0,"",F29/TrRoad_act!F15*1000)</f>
        <v>90.58788007432014</v>
      </c>
      <c r="G93" s="75">
        <f>IF(TrRoad_act!G15=0,"",G29/TrRoad_act!G15*1000)</f>
        <v>87.03166259140562</v>
      </c>
      <c r="H93" s="75">
        <f>IF(TrRoad_act!H15=0,"",H29/TrRoad_act!H15*1000)</f>
        <v>85.436498928172426</v>
      </c>
      <c r="I93" s="75">
        <f>IF(TrRoad_act!I15=0,"",I29/TrRoad_act!I15*1000)</f>
        <v>78.815051767082807</v>
      </c>
      <c r="J93" s="75">
        <f>IF(TrRoad_act!J15=0,"",J29/TrRoad_act!J15*1000)</f>
        <v>80.100374613275036</v>
      </c>
      <c r="K93" s="75">
        <f>IF(TrRoad_act!K15=0,"",K29/TrRoad_act!K15*1000)</f>
        <v>80.566575146821194</v>
      </c>
      <c r="L93" s="75">
        <f>IF(TrRoad_act!L15=0,"",L29/TrRoad_act!L15*1000)</f>
        <v>79.822762474326112</v>
      </c>
      <c r="M93" s="75">
        <f>IF(TrRoad_act!M15=0,"",M29/TrRoad_act!M15*1000)</f>
        <v>79.560230791445562</v>
      </c>
      <c r="N93" s="75">
        <f>IF(TrRoad_act!N15=0,"",N29/TrRoad_act!N15*1000)</f>
        <v>78.744241620687816</v>
      </c>
      <c r="O93" s="75">
        <f>IF(TrRoad_act!O15=0,"",O29/TrRoad_act!O15*1000)</f>
        <v>78.90876606897794</v>
      </c>
      <c r="P93" s="75">
        <f>IF(TrRoad_act!P15=0,"",P29/TrRoad_act!P15*1000)</f>
        <v>78.876271475833676</v>
      </c>
      <c r="Q93" s="75">
        <f>IF(TrRoad_act!Q15=0,"",Q29/TrRoad_act!Q15*1000)</f>
        <v>79.201207873332692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>
        <f>IF(TrRoad_act!F16=0,"",F30/TrRoad_act!F16*1000)</f>
        <v>60.716026070417193</v>
      </c>
      <c r="G94" s="75">
        <f>IF(TrRoad_act!G16=0,"",G30/TrRoad_act!G16*1000)</f>
        <v>60.709621249289867</v>
      </c>
      <c r="H94" s="75">
        <f>IF(TrRoad_act!H16=0,"",H30/TrRoad_act!H16*1000)</f>
        <v>62.926483431110988</v>
      </c>
      <c r="I94" s="75">
        <f>IF(TrRoad_act!I16=0,"",I30/TrRoad_act!I16*1000)</f>
        <v>59.993556050352836</v>
      </c>
      <c r="J94" s="75">
        <f>IF(TrRoad_act!J16=0,"",J30/TrRoad_act!J16*1000)</f>
        <v>59.358955117247582</v>
      </c>
      <c r="K94" s="75">
        <f>IF(TrRoad_act!K16=0,"",K30/TrRoad_act!K16*1000)</f>
        <v>59.060360790978024</v>
      </c>
      <c r="L94" s="75">
        <f>IF(TrRoad_act!L16=0,"",L30/TrRoad_act!L16*1000)</f>
        <v>58.967903234586004</v>
      </c>
      <c r="M94" s="75">
        <f>IF(TrRoad_act!M16=0,"",M30/TrRoad_act!M16*1000)</f>
        <v>59.018803219542384</v>
      </c>
      <c r="N94" s="75">
        <f>IF(TrRoad_act!N16=0,"",N30/TrRoad_act!N16*1000)</f>
        <v>59.127285586932771</v>
      </c>
      <c r="O94" s="75">
        <f>IF(TrRoad_act!O16=0,"",O30/TrRoad_act!O16*1000)</f>
        <v>59.235360843966298</v>
      </c>
      <c r="P94" s="75">
        <f>IF(TrRoad_act!P16=0,"",P30/TrRoad_act!P16*1000)</f>
        <v>59.351588175896225</v>
      </c>
      <c r="Q94" s="75">
        <f>IF(TrRoad_act!Q16=0,"",Q30/TrRoad_act!Q16*1000)</f>
        <v>59.470839439150502</v>
      </c>
    </row>
    <row r="95" spans="1:17" ht="11.45" customHeight="1" x14ac:dyDescent="0.25">
      <c r="A95" s="62" t="s">
        <v>56</v>
      </c>
      <c r="B95" s="75">
        <f>IF(TrRoad_act!B17=0,"",B31/TrRoad_act!B17*1000)</f>
        <v>61.104552381953233</v>
      </c>
      <c r="C95" s="75">
        <f>IF(TrRoad_act!C17=0,"",C31/TrRoad_act!C17*1000)</f>
        <v>59.589181032914368</v>
      </c>
      <c r="D95" s="75">
        <f>IF(TrRoad_act!D17=0,"",D31/TrRoad_act!D17*1000)</f>
        <v>58.762042852190739</v>
      </c>
      <c r="E95" s="75">
        <f>IF(TrRoad_act!E17=0,"",E31/TrRoad_act!E17*1000)</f>
        <v>59.926877373290353</v>
      </c>
      <c r="F95" s="75">
        <f>IF(TrRoad_act!F17=0,"",F31/TrRoad_act!F17*1000)</f>
        <v>78.952235979123074</v>
      </c>
      <c r="G95" s="75">
        <f>IF(TrRoad_act!G17=0,"",G31/TrRoad_act!G17*1000)</f>
        <v>57.548289103294344</v>
      </c>
      <c r="H95" s="75">
        <f>IF(TrRoad_act!H17=0,"",H31/TrRoad_act!H17*1000)</f>
        <v>60.888191443542453</v>
      </c>
      <c r="I95" s="75">
        <f>IF(TrRoad_act!I17=0,"",I31/TrRoad_act!I17*1000)</f>
        <v>56.135191142874625</v>
      </c>
      <c r="J95" s="75">
        <f>IF(TrRoad_act!J17=0,"",J31/TrRoad_act!J17*1000)</f>
        <v>53.752799411593763</v>
      </c>
      <c r="K95" s="75">
        <f>IF(TrRoad_act!K17=0,"",K31/TrRoad_act!K17*1000)</f>
        <v>53.145386387574675</v>
      </c>
      <c r="L95" s="75">
        <f>IF(TrRoad_act!L17=0,"",L31/TrRoad_act!L17*1000)</f>
        <v>48.677770240441433</v>
      </c>
      <c r="M95" s="75">
        <f>IF(TrRoad_act!M17=0,"",M31/TrRoad_act!M17*1000)</f>
        <v>48.451056710991871</v>
      </c>
      <c r="N95" s="75">
        <f>IF(TrRoad_act!N17=0,"",N31/TrRoad_act!N17*1000)</f>
        <v>43.670285405929327</v>
      </c>
      <c r="O95" s="75">
        <f>IF(TrRoad_act!O17=0,"",O31/TrRoad_act!O17*1000)</f>
        <v>41.75695633512813</v>
      </c>
      <c r="P95" s="75">
        <f>IF(TrRoad_act!P17=0,"",P31/TrRoad_act!P17*1000)</f>
        <v>46.809926422758124</v>
      </c>
      <c r="Q95" s="75">
        <f>IF(TrRoad_act!Q17=0,"",Q31/TrRoad_act!Q17*1000)</f>
        <v>45.130776085955262</v>
      </c>
    </row>
    <row r="96" spans="1:17" ht="11.45" customHeight="1" x14ac:dyDescent="0.25">
      <c r="A96" s="62" t="s">
        <v>55</v>
      </c>
      <c r="B96" s="75">
        <f>IF(TrRoad_act!B18=0,"",B32/TrRoad_act!B18*1000)</f>
        <v>0</v>
      </c>
      <c r="C96" s="75">
        <f>IF(TrRoad_act!C18=0,"",C32/TrRoad_act!C18*1000)</f>
        <v>0</v>
      </c>
      <c r="D96" s="75">
        <f>IF(TrRoad_act!D18=0,"",D32/TrRoad_act!D18*1000)</f>
        <v>0</v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164.36297585760306</v>
      </c>
      <c r="C97" s="79">
        <f>IF(TrRoad_act!C19=0,"",C33/TrRoad_act!C19*1000)</f>
        <v>149.71049945008522</v>
      </c>
      <c r="D97" s="79">
        <f>IF(TrRoad_act!D19=0,"",D33/TrRoad_act!D19*1000)</f>
        <v>144.39272466568588</v>
      </c>
      <c r="E97" s="79">
        <f>IF(TrRoad_act!E19=0,"",E33/TrRoad_act!E19*1000)</f>
        <v>136.40264481430998</v>
      </c>
      <c r="F97" s="79">
        <f>IF(TrRoad_act!F19=0,"",F33/TrRoad_act!F19*1000)</f>
        <v>123.46857507137979</v>
      </c>
      <c r="G97" s="79">
        <f>IF(TrRoad_act!G19=0,"",G33/TrRoad_act!G19*1000)</f>
        <v>113.50385928887432</v>
      </c>
      <c r="H97" s="79">
        <f>IF(TrRoad_act!H19=0,"",H33/TrRoad_act!H19*1000)</f>
        <v>108.2446148434685</v>
      </c>
      <c r="I97" s="79">
        <f>IF(TrRoad_act!I19=0,"",I33/TrRoad_act!I19*1000)</f>
        <v>100.00161813729638</v>
      </c>
      <c r="J97" s="79">
        <f>IF(TrRoad_act!J19=0,"",J33/TrRoad_act!J19*1000)</f>
        <v>100.02796594215278</v>
      </c>
      <c r="K97" s="79">
        <f>IF(TrRoad_act!K19=0,"",K33/TrRoad_act!K19*1000)</f>
        <v>106.90667110891393</v>
      </c>
      <c r="L97" s="79">
        <f>IF(TrRoad_act!L19=0,"",L33/TrRoad_act!L19*1000)</f>
        <v>109.18643352217386</v>
      </c>
      <c r="M97" s="79">
        <f>IF(TrRoad_act!M19=0,"",M33/TrRoad_act!M19*1000)</f>
        <v>106.29645495745837</v>
      </c>
      <c r="N97" s="79">
        <f>IF(TrRoad_act!N19=0,"",N33/TrRoad_act!N19*1000)</f>
        <v>113.18726435093845</v>
      </c>
      <c r="O97" s="79">
        <f>IF(TrRoad_act!O19=0,"",O33/TrRoad_act!O19*1000)</f>
        <v>114.27953265801158</v>
      </c>
      <c r="P97" s="79">
        <f>IF(TrRoad_act!P19=0,"",P33/TrRoad_act!P19*1000)</f>
        <v>107.87625065099571</v>
      </c>
      <c r="Q97" s="79">
        <f>IF(TrRoad_act!Q19=0,"",Q33/TrRoad_act!Q19*1000)</f>
        <v>111.60220191948228</v>
      </c>
    </row>
    <row r="98" spans="1:17" ht="11.45" customHeight="1" x14ac:dyDescent="0.25">
      <c r="A98" s="23" t="s">
        <v>27</v>
      </c>
      <c r="B98" s="78">
        <f>IF(TrRoad_act!B20=0,"",B34/TrRoad_act!B20*1000)</f>
        <v>650.59925877417095</v>
      </c>
      <c r="C98" s="78">
        <f>IF(TrRoad_act!C20=0,"",C34/TrRoad_act!C20*1000)</f>
        <v>634.56505402889684</v>
      </c>
      <c r="D98" s="78">
        <f>IF(TrRoad_act!D20=0,"",D34/TrRoad_act!D20*1000)</f>
        <v>629.87614999224547</v>
      </c>
      <c r="E98" s="78">
        <f>IF(TrRoad_act!E20=0,"",E34/TrRoad_act!E20*1000)</f>
        <v>620.89874661082229</v>
      </c>
      <c r="F98" s="78">
        <f>IF(TrRoad_act!F20=0,"",F34/TrRoad_act!F20*1000)</f>
        <v>614.4707780900892</v>
      </c>
      <c r="G98" s="78">
        <f>IF(TrRoad_act!G20=0,"",G34/TrRoad_act!G20*1000)</f>
        <v>599.28313032429355</v>
      </c>
      <c r="H98" s="78">
        <f>IF(TrRoad_act!H20=0,"",H34/TrRoad_act!H20*1000)</f>
        <v>572.6783442046717</v>
      </c>
      <c r="I98" s="78">
        <f>IF(TrRoad_act!I20=0,"",I34/TrRoad_act!I20*1000)</f>
        <v>561.48876774756491</v>
      </c>
      <c r="J98" s="78">
        <f>IF(TrRoad_act!J20=0,"",J34/TrRoad_act!J20*1000)</f>
        <v>571.61523945340718</v>
      </c>
      <c r="K98" s="78">
        <f>IF(TrRoad_act!K20=0,"",K34/TrRoad_act!K20*1000)</f>
        <v>573.71692854718606</v>
      </c>
      <c r="L98" s="78">
        <f>IF(TrRoad_act!L20=0,"",L34/TrRoad_act!L20*1000)</f>
        <v>567.01010272635142</v>
      </c>
      <c r="M98" s="78">
        <f>IF(TrRoad_act!M20=0,"",M34/TrRoad_act!M20*1000)</f>
        <v>561.75588850022507</v>
      </c>
      <c r="N98" s="78">
        <f>IF(TrRoad_act!N20=0,"",N34/TrRoad_act!N20*1000)</f>
        <v>552.06636739338398</v>
      </c>
      <c r="O98" s="78">
        <f>IF(TrRoad_act!O20=0,"",O34/TrRoad_act!O20*1000)</f>
        <v>555.24994816428273</v>
      </c>
      <c r="P98" s="78">
        <f>IF(TrRoad_act!P20=0,"",P34/TrRoad_act!P20*1000)</f>
        <v>552.40225217488262</v>
      </c>
      <c r="Q98" s="78">
        <f>IF(TrRoad_act!Q20=0,"",Q34/TrRoad_act!Q20*1000)</f>
        <v>549.59198675990638</v>
      </c>
    </row>
    <row r="99" spans="1:17" ht="11.45" customHeight="1" x14ac:dyDescent="0.25">
      <c r="A99" s="62" t="s">
        <v>59</v>
      </c>
      <c r="B99" s="77">
        <f>IF(TrRoad_act!B21=0,"",B35/TrRoad_act!B21*1000)</f>
        <v>791.29898989635308</v>
      </c>
      <c r="C99" s="77">
        <f>IF(TrRoad_act!C21=0,"",C35/TrRoad_act!C21*1000)</f>
        <v>783.04415055935681</v>
      </c>
      <c r="D99" s="77">
        <f>IF(TrRoad_act!D21=0,"",D35/TrRoad_act!D21*1000)</f>
        <v>787.88043893399924</v>
      </c>
      <c r="E99" s="77">
        <f>IF(TrRoad_act!E21=0,"",E35/TrRoad_act!E21*1000)</f>
        <v>785.88727317680889</v>
      </c>
      <c r="F99" s="77">
        <f>IF(TrRoad_act!F21=0,"",F35/TrRoad_act!F21*1000)</f>
        <v>784.56433498957199</v>
      </c>
      <c r="G99" s="77">
        <f>IF(TrRoad_act!G21=0,"",G35/TrRoad_act!G21*1000)</f>
        <v>776.77723957053172</v>
      </c>
      <c r="H99" s="77">
        <f>IF(TrRoad_act!H21=0,"",H35/TrRoad_act!H21*1000)</f>
        <v>760.67181126018534</v>
      </c>
      <c r="I99" s="77">
        <f>IF(TrRoad_act!I21=0,"",I35/TrRoad_act!I21*1000)</f>
        <v>754.19559969466104</v>
      </c>
      <c r="J99" s="77">
        <f>IF(TrRoad_act!J21=0,"",J35/TrRoad_act!J21*1000)</f>
        <v>733.08596088292961</v>
      </c>
      <c r="K99" s="77">
        <f>IF(TrRoad_act!K21=0,"",K35/TrRoad_act!K21*1000)</f>
        <v>714.57946099736455</v>
      </c>
      <c r="L99" s="77">
        <f>IF(TrRoad_act!L21=0,"",L35/TrRoad_act!L21*1000)</f>
        <v>693.34563021909298</v>
      </c>
      <c r="M99" s="77">
        <f>IF(TrRoad_act!M21=0,"",M35/TrRoad_act!M21*1000)</f>
        <v>678.09911162482513</v>
      </c>
      <c r="N99" s="77">
        <f>IF(TrRoad_act!N21=0,"",N35/TrRoad_act!N21*1000)</f>
        <v>657.99734884372958</v>
      </c>
      <c r="O99" s="77">
        <f>IF(TrRoad_act!O21=0,"",O35/TrRoad_act!O21*1000)</f>
        <v>648.91235887707569</v>
      </c>
      <c r="P99" s="77">
        <f>IF(TrRoad_act!P21=0,"",P35/TrRoad_act!P21*1000)</f>
        <v>640.12307400128475</v>
      </c>
      <c r="Q99" s="77">
        <f>IF(TrRoad_act!Q21=0,"",Q35/TrRoad_act!Q21*1000)</f>
        <v>633.4648332266836</v>
      </c>
    </row>
    <row r="100" spans="1:17" ht="11.45" customHeight="1" x14ac:dyDescent="0.25">
      <c r="A100" s="62" t="s">
        <v>58</v>
      </c>
      <c r="B100" s="77">
        <f>IF(TrRoad_act!B22=0,"",B36/TrRoad_act!B22*1000)</f>
        <v>633.57733190975478</v>
      </c>
      <c r="C100" s="77">
        <f>IF(TrRoad_act!C22=0,"",C36/TrRoad_act!C22*1000)</f>
        <v>618.62919790791295</v>
      </c>
      <c r="D100" s="77">
        <f>IF(TrRoad_act!D22=0,"",D36/TrRoad_act!D22*1000)</f>
        <v>614.61511547591829</v>
      </c>
      <c r="E100" s="77">
        <f>IF(TrRoad_act!E22=0,"",E36/TrRoad_act!E22*1000)</f>
        <v>606.59895955911543</v>
      </c>
      <c r="F100" s="77">
        <f>IF(TrRoad_act!F22=0,"",F36/TrRoad_act!F22*1000)</f>
        <v>601.35710412871629</v>
      </c>
      <c r="G100" s="77">
        <f>IF(TrRoad_act!G22=0,"",G36/TrRoad_act!G22*1000)</f>
        <v>587.09345283860409</v>
      </c>
      <c r="H100" s="77">
        <f>IF(TrRoad_act!H22=0,"",H36/TrRoad_act!H22*1000)</f>
        <v>560.85096734881529</v>
      </c>
      <c r="I100" s="77">
        <f>IF(TrRoad_act!I22=0,"",I36/TrRoad_act!I22*1000)</f>
        <v>549.68354432865897</v>
      </c>
      <c r="J100" s="77">
        <f>IF(TrRoad_act!J22=0,"",J36/TrRoad_act!J22*1000)</f>
        <v>562.2684342214892</v>
      </c>
      <c r="K100" s="77">
        <f>IF(TrRoad_act!K22=0,"",K36/TrRoad_act!K22*1000)</f>
        <v>565.7286997243549</v>
      </c>
      <c r="L100" s="77">
        <f>IF(TrRoad_act!L22=0,"",L36/TrRoad_act!L22*1000)</f>
        <v>560.50271359542421</v>
      </c>
      <c r="M100" s="77">
        <f>IF(TrRoad_act!M22=0,"",M36/TrRoad_act!M22*1000)</f>
        <v>555.99038166498678</v>
      </c>
      <c r="N100" s="77">
        <f>IF(TrRoad_act!N22=0,"",N36/TrRoad_act!N22*1000)</f>
        <v>547.56510834431401</v>
      </c>
      <c r="O100" s="77">
        <f>IF(TrRoad_act!O22=0,"",O36/TrRoad_act!O22*1000)</f>
        <v>551.8307452450324</v>
      </c>
      <c r="P100" s="77">
        <f>IF(TrRoad_act!P22=0,"",P36/TrRoad_act!P22*1000)</f>
        <v>549.51293806264835</v>
      </c>
      <c r="Q100" s="77">
        <f>IF(TrRoad_act!Q22=0,"",Q36/TrRoad_act!Q22*1000)</f>
        <v>546.65283624274548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>
        <f>IF(TrRoad_act!H23=0,"",H37/TrRoad_act!H23*1000)</f>
        <v>803.4668951299135</v>
      </c>
      <c r="I101" s="77">
        <f>IF(TrRoad_act!I23=0,"",I37/TrRoad_act!I23*1000)</f>
        <v>809.16951340238325</v>
      </c>
      <c r="J101" s="77">
        <f>IF(TrRoad_act!J23=0,"",J37/TrRoad_act!J23*1000)</f>
        <v>802.95742310580408</v>
      </c>
      <c r="K101" s="77">
        <f>IF(TrRoad_act!K23=0,"",K37/TrRoad_act!K23*1000)</f>
        <v>794.95265365577916</v>
      </c>
      <c r="L101" s="77">
        <f>IF(TrRoad_act!L23=0,"",L37/TrRoad_act!L23*1000)</f>
        <v>784.91815505011084</v>
      </c>
      <c r="M101" s="77">
        <f>IF(TrRoad_act!M23=0,"",M37/TrRoad_act!M23*1000)</f>
        <v>781.7295783269218</v>
      </c>
      <c r="N101" s="77">
        <f>IF(TrRoad_act!N23=0,"",N37/TrRoad_act!N23*1000)</f>
        <v>782.82116922968567</v>
      </c>
      <c r="O101" s="77">
        <f>IF(TrRoad_act!O23=0,"",O37/TrRoad_act!O23*1000)</f>
        <v>786.28987039379581</v>
      </c>
      <c r="P101" s="77">
        <f>IF(TrRoad_act!P23=0,"",P37/TrRoad_act!P23*1000)</f>
        <v>781.98688398726074</v>
      </c>
      <c r="Q101" s="77">
        <f>IF(TrRoad_act!Q23=0,"",Q37/TrRoad_act!Q23*1000)</f>
        <v>782.33789298601971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>
        <f>IF(TrRoad_act!H24=0,"",H38/TrRoad_act!H24*1000)</f>
        <v>645.04566329426143</v>
      </c>
      <c r="I102" s="77">
        <f>IF(TrRoad_act!I24=0,"",I38/TrRoad_act!I24*1000)</f>
        <v>650.31454842459993</v>
      </c>
      <c r="J102" s="77">
        <f>IF(TrRoad_act!J24=0,"",J38/TrRoad_act!J24*1000)</f>
        <v>641.80573524241265</v>
      </c>
      <c r="K102" s="77">
        <f>IF(TrRoad_act!K24=0,"",K38/TrRoad_act!K24*1000)</f>
        <v>625.14851604920784</v>
      </c>
      <c r="L102" s="77">
        <f>IF(TrRoad_act!L24=0,"",L38/TrRoad_act!L24*1000)</f>
        <v>564.99479243912913</v>
      </c>
      <c r="M102" s="77">
        <f>IF(TrRoad_act!M24=0,"",M38/TrRoad_act!M24*1000)</f>
        <v>560.46390224094966</v>
      </c>
      <c r="N102" s="77">
        <f>IF(TrRoad_act!N24=0,"",N38/TrRoad_act!N24*1000)</f>
        <v>504.00487240199323</v>
      </c>
      <c r="O102" s="77">
        <f>IF(TrRoad_act!O24=0,"",O38/TrRoad_act!O24*1000)</f>
        <v>479.48748624734606</v>
      </c>
      <c r="P102" s="77">
        <f>IF(TrRoad_act!P24=0,"",P38/TrRoad_act!P24*1000)</f>
        <v>471.65345433015307</v>
      </c>
      <c r="Q102" s="77">
        <f>IF(TrRoad_act!Q24=0,"",Q38/TrRoad_act!Q24*1000)</f>
        <v>512.85743007548081</v>
      </c>
    </row>
    <row r="103" spans="1:17" ht="11.45" customHeight="1" x14ac:dyDescent="0.25">
      <c r="A103" s="62" t="s">
        <v>55</v>
      </c>
      <c r="B103" s="77">
        <f>IF(TrRoad_act!B25=0,"",B39/TrRoad_act!B25*1000)</f>
        <v>0</v>
      </c>
      <c r="C103" s="77">
        <f>IF(TrRoad_act!C25=0,"",C39/TrRoad_act!C25*1000)</f>
        <v>0</v>
      </c>
      <c r="D103" s="77">
        <f>IF(TrRoad_act!D25=0,"",D39/TrRoad_act!D25*1000)</f>
        <v>0</v>
      </c>
      <c r="E103" s="77">
        <f>IF(TrRoad_act!E25=0,"",E39/TrRoad_act!E25*1000)</f>
        <v>0</v>
      </c>
      <c r="F103" s="77">
        <f>IF(TrRoad_act!F25=0,"",F39/TrRoad_act!F25*1000)</f>
        <v>0</v>
      </c>
      <c r="G103" s="77">
        <f>IF(TrRoad_act!G25=0,"",G39/TrRoad_act!G25*1000)</f>
        <v>0</v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148.83726334115514</v>
      </c>
      <c r="C104" s="76">
        <f>IF(TrRoad_act!C26=0,"",C40/TrRoad_act!C26*1000)</f>
        <v>133.83982015893409</v>
      </c>
      <c r="D104" s="76">
        <f>IF(TrRoad_act!D26=0,"",D40/TrRoad_act!D26*1000)</f>
        <v>127.88963577657158</v>
      </c>
      <c r="E104" s="76">
        <f>IF(TrRoad_act!E26=0,"",E40/TrRoad_act!E26*1000)</f>
        <v>120.02264868895772</v>
      </c>
      <c r="F104" s="76">
        <f>IF(TrRoad_act!F26=0,"",F40/TrRoad_act!F26*1000)</f>
        <v>107.53166098742894</v>
      </c>
      <c r="G104" s="76">
        <f>IF(TrRoad_act!G26=0,"",G40/TrRoad_act!G26*1000)</f>
        <v>97.785420215026235</v>
      </c>
      <c r="H104" s="76">
        <f>IF(TrRoad_act!H26=0,"",H40/TrRoad_act!H26*1000)</f>
        <v>93.668037008158876</v>
      </c>
      <c r="I104" s="76">
        <f>IF(TrRoad_act!I26=0,"",I40/TrRoad_act!I26*1000)</f>
        <v>85.884014922368621</v>
      </c>
      <c r="J104" s="76">
        <f>IF(TrRoad_act!J26=0,"",J40/TrRoad_act!J26*1000)</f>
        <v>85.953798561879424</v>
      </c>
      <c r="K104" s="76">
        <f>IF(TrRoad_act!K26=0,"",K40/TrRoad_act!K26*1000)</f>
        <v>91.805123149038138</v>
      </c>
      <c r="L104" s="76">
        <f>IF(TrRoad_act!L26=0,"",L40/TrRoad_act!L26*1000)</f>
        <v>95.231406543978792</v>
      </c>
      <c r="M104" s="76">
        <f>IF(TrRoad_act!M26=0,"",M40/TrRoad_act!M26*1000)</f>
        <v>92.434814063574606</v>
      </c>
      <c r="N104" s="76">
        <f>IF(TrRoad_act!N26=0,"",N40/TrRoad_act!N26*1000)</f>
        <v>99.631482318462531</v>
      </c>
      <c r="O104" s="76">
        <f>IF(TrRoad_act!O26=0,"",O40/TrRoad_act!O26*1000)</f>
        <v>100.6517632113904</v>
      </c>
      <c r="P104" s="76">
        <f>IF(TrRoad_act!P26=0,"",P40/TrRoad_act!P26*1000)</f>
        <v>94.088347697419636</v>
      </c>
      <c r="Q104" s="76">
        <f>IF(TrRoad_act!Q26=0,"",Q40/TrRoad_act!Q26*1000)</f>
        <v>97.958794524585315</v>
      </c>
    </row>
    <row r="105" spans="1:17" ht="11.45" customHeight="1" x14ac:dyDescent="0.25">
      <c r="A105" s="17" t="s">
        <v>23</v>
      </c>
      <c r="B105" s="75">
        <f>IF(TrRoad_act!B27=0,"",B41/TrRoad_act!B27*1000)</f>
        <v>151.71525016299557</v>
      </c>
      <c r="C105" s="75">
        <f>IF(TrRoad_act!C27=0,"",C41/TrRoad_act!C27*1000)</f>
        <v>146.56638293640745</v>
      </c>
      <c r="D105" s="75">
        <f>IF(TrRoad_act!D27=0,"",D41/TrRoad_act!D27*1000)</f>
        <v>142.12228302312133</v>
      </c>
      <c r="E105" s="75">
        <f>IF(TrRoad_act!E27=0,"",E41/TrRoad_act!E27*1000)</f>
        <v>136.8404449571569</v>
      </c>
      <c r="F105" s="75">
        <f>IF(TrRoad_act!F27=0,"",F41/TrRoad_act!F27*1000)</f>
        <v>133.01733353969587</v>
      </c>
      <c r="G105" s="75">
        <f>IF(TrRoad_act!G27=0,"",G41/TrRoad_act!G27*1000)</f>
        <v>124.81956902123777</v>
      </c>
      <c r="H105" s="75">
        <f>IF(TrRoad_act!H27=0,"",H41/TrRoad_act!H27*1000)</f>
        <v>117.98630937338507</v>
      </c>
      <c r="I105" s="75">
        <f>IF(TrRoad_act!I27=0,"",I41/TrRoad_act!I27*1000)</f>
        <v>114.25170468432123</v>
      </c>
      <c r="J105" s="75">
        <f>IF(TrRoad_act!J27=0,"",J41/TrRoad_act!J27*1000)</f>
        <v>118.63620829704259</v>
      </c>
      <c r="K105" s="75">
        <f>IF(TrRoad_act!K27=0,"",K41/TrRoad_act!K27*1000)</f>
        <v>122.58362517942967</v>
      </c>
      <c r="L105" s="75">
        <f>IF(TrRoad_act!L27=0,"",L41/TrRoad_act!L27*1000)</f>
        <v>121.68052051327587</v>
      </c>
      <c r="M105" s="75">
        <f>IF(TrRoad_act!M27=0,"",M41/TrRoad_act!M27*1000)</f>
        <v>120.86874842510535</v>
      </c>
      <c r="N105" s="75">
        <f>IF(TrRoad_act!N27=0,"",N41/TrRoad_act!N27*1000)</f>
        <v>122.86831449097133</v>
      </c>
      <c r="O105" s="75">
        <f>IF(TrRoad_act!O27=0,"",O41/TrRoad_act!O27*1000)</f>
        <v>123.45306918904555</v>
      </c>
      <c r="P105" s="75">
        <f>IF(TrRoad_act!P27=0,"",P41/TrRoad_act!P27*1000)</f>
        <v>121.99140056073242</v>
      </c>
      <c r="Q105" s="75">
        <f>IF(TrRoad_act!Q27=0,"",Q41/TrRoad_act!Q27*1000)</f>
        <v>122.94775369317506</v>
      </c>
    </row>
    <row r="106" spans="1:17" ht="11.45" customHeight="1" x14ac:dyDescent="0.25">
      <c r="A106" s="15" t="s">
        <v>22</v>
      </c>
      <c r="B106" s="74">
        <f>IF(TrRoad_act!B28=0,"",B42/TrRoad_act!B28*1000)</f>
        <v>142.19248770680852</v>
      </c>
      <c r="C106" s="74">
        <f>IF(TrRoad_act!C28=0,"",C42/TrRoad_act!C28*1000)</f>
        <v>105.79551584495873</v>
      </c>
      <c r="D106" s="74">
        <f>IF(TrRoad_act!D28=0,"",D42/TrRoad_act!D28*1000)</f>
        <v>98.778770200437918</v>
      </c>
      <c r="E106" s="74">
        <f>IF(TrRoad_act!E28=0,"",E42/TrRoad_act!E28*1000)</f>
        <v>85.890047275151858</v>
      </c>
      <c r="F106" s="74">
        <f>IF(TrRoad_act!F28=0,"",F42/TrRoad_act!F28*1000)</f>
        <v>61.642944232592185</v>
      </c>
      <c r="G106" s="74">
        <f>IF(TrRoad_act!G28=0,"",G42/TrRoad_act!G28*1000)</f>
        <v>49.551330950193211</v>
      </c>
      <c r="H106" s="74">
        <f>IF(TrRoad_act!H28=0,"",H42/TrRoad_act!H28*1000)</f>
        <v>50.94439392290252</v>
      </c>
      <c r="I106" s="74">
        <f>IF(TrRoad_act!I28=0,"",I42/TrRoad_act!I28*1000)</f>
        <v>37.001331713983816</v>
      </c>
      <c r="J106" s="74">
        <f>IF(TrRoad_act!J28=0,"",J42/TrRoad_act!J28*1000)</f>
        <v>30.329546939707871</v>
      </c>
      <c r="K106" s="74">
        <f>IF(TrRoad_act!K28=0,"",K42/TrRoad_act!K28*1000)</f>
        <v>37.712151656197889</v>
      </c>
      <c r="L106" s="74">
        <f>IF(TrRoad_act!L28=0,"",L42/TrRoad_act!L28*1000)</f>
        <v>51.43269312227612</v>
      </c>
      <c r="M106" s="74">
        <f>IF(TrRoad_act!M28=0,"",M42/TrRoad_act!M28*1000)</f>
        <v>43.033906371082395</v>
      </c>
      <c r="N106" s="74">
        <f>IF(TrRoad_act!N28=0,"",N42/TrRoad_act!N28*1000)</f>
        <v>61.168150067123221</v>
      </c>
      <c r="O106" s="74">
        <f>IF(TrRoad_act!O28=0,"",O42/TrRoad_act!O28*1000)</f>
        <v>64.051751897644706</v>
      </c>
      <c r="P106" s="74">
        <f>IF(TrRoad_act!P28=0,"",P42/TrRoad_act!P28*1000)</f>
        <v>49.296465503753012</v>
      </c>
      <c r="Q106" s="74">
        <f>IF(TrRoad_act!Q28=0,"",Q42/TrRoad_act!Q28*1000)</f>
        <v>56.5566935365215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299.55924654301748</v>
      </c>
      <c r="C110" s="78">
        <f>IF(TrRoad_act!C86=0,"",1000000*C19/TrRoad_act!C86)</f>
        <v>286.88896483137916</v>
      </c>
      <c r="D110" s="78">
        <f>IF(TrRoad_act!D86=0,"",1000000*D19/TrRoad_act!D86)</f>
        <v>296.38595644484803</v>
      </c>
      <c r="E110" s="78">
        <f>IF(TrRoad_act!E86=0,"",1000000*E19/TrRoad_act!E86)</f>
        <v>279.43823769372347</v>
      </c>
      <c r="F110" s="78">
        <f>IF(TrRoad_act!F86=0,"",1000000*F19/TrRoad_act!F86)</f>
        <v>275.49280432868579</v>
      </c>
      <c r="G110" s="78">
        <f>IF(TrRoad_act!G86=0,"",1000000*G19/TrRoad_act!G86)</f>
        <v>268.51916087847604</v>
      </c>
      <c r="H110" s="78">
        <f>IF(TrRoad_act!H86=0,"",1000000*H19/TrRoad_act!H86)</f>
        <v>260.16585961780856</v>
      </c>
      <c r="I110" s="78">
        <f>IF(TrRoad_act!I86=0,"",1000000*I19/TrRoad_act!I86)</f>
        <v>214.00974251569718</v>
      </c>
      <c r="J110" s="78">
        <f>IF(TrRoad_act!J86=0,"",1000000*J19/TrRoad_act!J86)</f>
        <v>206.8028953494767</v>
      </c>
      <c r="K110" s="78">
        <f>IF(TrRoad_act!K86=0,"",1000000*K19/TrRoad_act!K86)</f>
        <v>208.18142671599588</v>
      </c>
      <c r="L110" s="78">
        <f>IF(TrRoad_act!L86=0,"",1000000*L19/TrRoad_act!L86)</f>
        <v>204.69955375884831</v>
      </c>
      <c r="M110" s="78">
        <f>IF(TrRoad_act!M86=0,"",1000000*M19/TrRoad_act!M86)</f>
        <v>207.71789605211947</v>
      </c>
      <c r="N110" s="78">
        <f>IF(TrRoad_act!N86=0,"",1000000*N19/TrRoad_act!N86)</f>
        <v>203.41720645691228</v>
      </c>
      <c r="O110" s="78">
        <f>IF(TrRoad_act!O86=0,"",1000000*O19/TrRoad_act!O86)</f>
        <v>210.53760349956048</v>
      </c>
      <c r="P110" s="78">
        <f>IF(TrRoad_act!P86=0,"",1000000*P19/TrRoad_act!P86)</f>
        <v>216.19576988558646</v>
      </c>
      <c r="Q110" s="78">
        <f>IF(TrRoad_act!Q86=0,"",1000000*Q19/TrRoad_act!Q86)</f>
        <v>207.95146872896333</v>
      </c>
    </row>
    <row r="111" spans="1:17" ht="11.45" customHeight="1" x14ac:dyDescent="0.25">
      <c r="A111" s="19" t="s">
        <v>29</v>
      </c>
      <c r="B111" s="76">
        <f>IF(TrRoad_act!B87=0,"",1000000*B20/TrRoad_act!B87)</f>
        <v>2750.7366847737831</v>
      </c>
      <c r="C111" s="76">
        <f>IF(TrRoad_act!C87=0,"",1000000*C20/TrRoad_act!C87)</f>
        <v>2720.7790860795267</v>
      </c>
      <c r="D111" s="76">
        <f>IF(TrRoad_act!D87=0,"",1000000*D20/TrRoad_act!D87)</f>
        <v>2686.837980626216</v>
      </c>
      <c r="E111" s="76">
        <f>IF(TrRoad_act!E87=0,"",1000000*E20/TrRoad_act!E87)</f>
        <v>2536.5068773529056</v>
      </c>
      <c r="F111" s="76">
        <f>IF(TrRoad_act!F87=0,"",1000000*F20/TrRoad_act!F87)</f>
        <v>2568.5726218618124</v>
      </c>
      <c r="G111" s="76">
        <f>IF(TrRoad_act!G87=0,"",1000000*G20/TrRoad_act!G87)</f>
        <v>2413.3236147840003</v>
      </c>
      <c r="H111" s="76">
        <f>IF(TrRoad_act!H87=0,"",1000000*H20/TrRoad_act!H87)</f>
        <v>2342.4744986040409</v>
      </c>
      <c r="I111" s="76">
        <f>IF(TrRoad_act!I87=0,"",1000000*I20/TrRoad_act!I87)</f>
        <v>2265.0944170903658</v>
      </c>
      <c r="J111" s="76">
        <f>IF(TrRoad_act!J87=0,"",1000000*J20/TrRoad_act!J87)</f>
        <v>2259.4840384054091</v>
      </c>
      <c r="K111" s="76">
        <f>IF(TrRoad_act!K87=0,"",1000000*K20/TrRoad_act!K87)</f>
        <v>2230.4926002768043</v>
      </c>
      <c r="L111" s="76">
        <f>IF(TrRoad_act!L87=0,"",1000000*L20/TrRoad_act!L87)</f>
        <v>2159.7433989620918</v>
      </c>
      <c r="M111" s="76">
        <f>IF(TrRoad_act!M87=0,"",1000000*M20/TrRoad_act!M87)</f>
        <v>2172.1077137029993</v>
      </c>
      <c r="N111" s="76">
        <f>IF(TrRoad_act!N87=0,"",1000000*N20/TrRoad_act!N87)</f>
        <v>2078.9451824865628</v>
      </c>
      <c r="O111" s="76">
        <f>IF(TrRoad_act!O87=0,"",1000000*O20/TrRoad_act!O87)</f>
        <v>2116.6034737163527</v>
      </c>
      <c r="P111" s="76">
        <f>IF(TrRoad_act!P87=0,"",1000000*P20/TrRoad_act!P87)</f>
        <v>2198.3585606973952</v>
      </c>
      <c r="Q111" s="76">
        <f>IF(TrRoad_act!Q87=0,"",1000000*Q20/TrRoad_act!Q87)</f>
        <v>2111.1720554837293</v>
      </c>
    </row>
    <row r="112" spans="1:17" ht="11.45" customHeight="1" x14ac:dyDescent="0.25">
      <c r="A112" s="62" t="s">
        <v>59</v>
      </c>
      <c r="B112" s="77">
        <f>IF(TrRoad_act!B88=0,"",1000000*B21/TrRoad_act!B88)</f>
        <v>2602.0258918954064</v>
      </c>
      <c r="C112" s="77">
        <f>IF(TrRoad_act!C88=0,"",1000000*C21/TrRoad_act!C88)</f>
        <v>2537.8458468868535</v>
      </c>
      <c r="D112" s="77">
        <f>IF(TrRoad_act!D88=0,"",1000000*D21/TrRoad_act!D88)</f>
        <v>2485.9799652633255</v>
      </c>
      <c r="E112" s="77">
        <f>IF(TrRoad_act!E88=0,"",1000000*E21/TrRoad_act!E88)</f>
        <v>2295.9466464310108</v>
      </c>
      <c r="F112" s="77">
        <f>IF(TrRoad_act!F88=0,"",1000000*F21/TrRoad_act!F88)</f>
        <v>2254.0867262748297</v>
      </c>
      <c r="G112" s="77">
        <f>IF(TrRoad_act!G88=0,"",1000000*G21/TrRoad_act!G88)</f>
        <v>2112.3885247248645</v>
      </c>
      <c r="H112" s="77">
        <f>IF(TrRoad_act!H88=0,"",1000000*H21/TrRoad_act!H88)</f>
        <v>2031.8002830878979</v>
      </c>
      <c r="I112" s="77">
        <f>IF(TrRoad_act!I88=0,"",1000000*I21/TrRoad_act!I88)</f>
        <v>1942.3206155329999</v>
      </c>
      <c r="J112" s="77">
        <f>IF(TrRoad_act!J88=0,"",1000000*J21/TrRoad_act!J88)</f>
        <v>1912.1381091853139</v>
      </c>
      <c r="K112" s="77">
        <f>IF(TrRoad_act!K88=0,"",1000000*K21/TrRoad_act!K88)</f>
        <v>1833.5887122083586</v>
      </c>
      <c r="L112" s="77">
        <f>IF(TrRoad_act!L88=0,"",1000000*L21/TrRoad_act!L88)</f>
        <v>1748.192513198356</v>
      </c>
      <c r="M112" s="77">
        <f>IF(TrRoad_act!M88=0,"",1000000*M21/TrRoad_act!M88)</f>
        <v>1741.5405395722032</v>
      </c>
      <c r="N112" s="77">
        <f>IF(TrRoad_act!N88=0,"",1000000*N21/TrRoad_act!N88)</f>
        <v>1642.2772596944578</v>
      </c>
      <c r="O112" s="77">
        <f>IF(TrRoad_act!O88=0,"",1000000*O21/TrRoad_act!O88)</f>
        <v>1650.4052530670185</v>
      </c>
      <c r="P112" s="77">
        <f>IF(TrRoad_act!P88=0,"",1000000*P21/TrRoad_act!P88)</f>
        <v>1663.2485788125055</v>
      </c>
      <c r="Q112" s="77">
        <f>IF(TrRoad_act!Q88=0,"",1000000*Q21/TrRoad_act!Q88)</f>
        <v>1591.4769054115852</v>
      </c>
    </row>
    <row r="113" spans="1:17" ht="11.45" customHeight="1" x14ac:dyDescent="0.25">
      <c r="A113" s="62" t="s">
        <v>58</v>
      </c>
      <c r="B113" s="77">
        <f>IF(TrRoad_act!B89=0,"",1000000*B22/TrRoad_act!B89)</f>
        <v>3622.6384044306274</v>
      </c>
      <c r="C113" s="77">
        <f>IF(TrRoad_act!C89=0,"",1000000*C22/TrRoad_act!C89)</f>
        <v>3698.3994010161323</v>
      </c>
      <c r="D113" s="77">
        <f>IF(TrRoad_act!D89=0,"",1000000*D22/TrRoad_act!D89)</f>
        <v>3661.5262253194396</v>
      </c>
      <c r="E113" s="77">
        <f>IF(TrRoad_act!E89=0,"",1000000*E22/TrRoad_act!E89)</f>
        <v>3597.9261979035905</v>
      </c>
      <c r="F113" s="77">
        <f>IF(TrRoad_act!F89=0,"",1000000*F22/TrRoad_act!F89)</f>
        <v>3821.1683946739804</v>
      </c>
      <c r="G113" s="77">
        <f>IF(TrRoad_act!G89=0,"",1000000*G22/TrRoad_act!G89)</f>
        <v>3474.8204506211537</v>
      </c>
      <c r="H113" s="77">
        <f>IF(TrRoad_act!H89=0,"",1000000*H22/TrRoad_act!H89)</f>
        <v>3353.4083005851594</v>
      </c>
      <c r="I113" s="77">
        <f>IF(TrRoad_act!I89=0,"",1000000*I22/TrRoad_act!I89)</f>
        <v>3260.7315278273945</v>
      </c>
      <c r="J113" s="77">
        <f>IF(TrRoad_act!J89=0,"",1000000*J22/TrRoad_act!J89)</f>
        <v>3269.3328850038265</v>
      </c>
      <c r="K113" s="77">
        <f>IF(TrRoad_act!K89=0,"",1000000*K22/TrRoad_act!K89)</f>
        <v>3311.74909515841</v>
      </c>
      <c r="L113" s="77">
        <f>IF(TrRoad_act!L89=0,"",1000000*L22/TrRoad_act!L89)</f>
        <v>3244.2799328513615</v>
      </c>
      <c r="M113" s="77">
        <f>IF(TrRoad_act!M89=0,"",1000000*M22/TrRoad_act!M89)</f>
        <v>3246.5756192265512</v>
      </c>
      <c r="N113" s="77">
        <f>IF(TrRoad_act!N89=0,"",1000000*N22/TrRoad_act!N89)</f>
        <v>3092.6219998493398</v>
      </c>
      <c r="O113" s="77">
        <f>IF(TrRoad_act!O89=0,"",1000000*O22/TrRoad_act!O89)</f>
        <v>3142.9625770315897</v>
      </c>
      <c r="P113" s="77">
        <f>IF(TrRoad_act!P89=0,"",1000000*P22/TrRoad_act!P89)</f>
        <v>3318.3985702623231</v>
      </c>
      <c r="Q113" s="77">
        <f>IF(TrRoad_act!Q89=0,"",1000000*Q22/TrRoad_act!Q89)</f>
        <v>3151.4852622420944</v>
      </c>
    </row>
    <row r="114" spans="1:17" ht="11.45" customHeight="1" x14ac:dyDescent="0.25">
      <c r="A114" s="62" t="s">
        <v>57</v>
      </c>
      <c r="B114" s="77">
        <f>IF(TrRoad_act!B90=0,"",1000000*B23/TrRoad_act!B90)</f>
        <v>3047.7282697265377</v>
      </c>
      <c r="C114" s="77">
        <f>IF(TrRoad_act!C90=0,"",1000000*C23/TrRoad_act!C90)</f>
        <v>3052.6999763441086</v>
      </c>
      <c r="D114" s="77">
        <f>IF(TrRoad_act!D90=0,"",1000000*D23/TrRoad_act!D90)</f>
        <v>2961.7782701456795</v>
      </c>
      <c r="E114" s="77">
        <f>IF(TrRoad_act!E90=0,"",1000000*E23/TrRoad_act!E90)</f>
        <v>2830.9152454164482</v>
      </c>
      <c r="F114" s="77">
        <f>IF(TrRoad_act!F90=0,"",1000000*F23/TrRoad_act!F90)</f>
        <v>2946.7355015151952</v>
      </c>
      <c r="G114" s="77">
        <f>IF(TrRoad_act!G90=0,"",1000000*G23/TrRoad_act!G90)</f>
        <v>2919.3275330972519</v>
      </c>
      <c r="H114" s="77">
        <f>IF(TrRoad_act!H90=0,"",1000000*H23/TrRoad_act!H90)</f>
        <v>2770.9089615926396</v>
      </c>
      <c r="I114" s="77">
        <f>IF(TrRoad_act!I90=0,"",1000000*I23/TrRoad_act!I90)</f>
        <v>2649.011671676059</v>
      </c>
      <c r="J114" s="77">
        <f>IF(TrRoad_act!J90=0,"",1000000*J23/TrRoad_act!J90)</f>
        <v>2809.0956801987886</v>
      </c>
      <c r="K114" s="77">
        <f>IF(TrRoad_act!K90=0,"",1000000*K23/TrRoad_act!K90)</f>
        <v>2804.2008726846293</v>
      </c>
      <c r="L114" s="77">
        <f>IF(TrRoad_act!L90=0,"",1000000*L23/TrRoad_act!L90)</f>
        <v>2641.074389320338</v>
      </c>
      <c r="M114" s="77">
        <f>IF(TrRoad_act!M90=0,"",1000000*M23/TrRoad_act!M90)</f>
        <v>2639.1827703369809</v>
      </c>
      <c r="N114" s="77">
        <f>IF(TrRoad_act!N90=0,"",1000000*N23/TrRoad_act!N90)</f>
        <v>2785.7342167433499</v>
      </c>
      <c r="O114" s="77">
        <f>IF(TrRoad_act!O90=0,"",1000000*O23/TrRoad_act!O90)</f>
        <v>2821.7980017721811</v>
      </c>
      <c r="P114" s="77">
        <f>IF(TrRoad_act!P90=0,"",1000000*P23/TrRoad_act!P90)</f>
        <v>3047.9480285730083</v>
      </c>
      <c r="Q114" s="77">
        <f>IF(TrRoad_act!Q90=0,"",1000000*Q23/TrRoad_act!Q90)</f>
        <v>2917.0929014007947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>
        <f>IF(TrRoad_act!G91=0,"",1000000*G24/TrRoad_act!G91)</f>
        <v>3499.9278732099201</v>
      </c>
      <c r="H115" s="77">
        <f>IF(TrRoad_act!H91=0,"",1000000*H24/TrRoad_act!H91)</f>
        <v>3418.3198369706483</v>
      </c>
      <c r="I115" s="77">
        <f>IF(TrRoad_act!I91=0,"",1000000*I24/TrRoad_act!I91)</f>
        <v>3271.7202937575389</v>
      </c>
      <c r="J115" s="77">
        <f>IF(TrRoad_act!J91=0,"",1000000*J24/TrRoad_act!J91)</f>
        <v>3168.3792313902668</v>
      </c>
      <c r="K115" s="77">
        <f>IF(TrRoad_act!K91=0,"",1000000*K24/TrRoad_act!K91)</f>
        <v>3063.6980810250207</v>
      </c>
      <c r="L115" s="77">
        <f>IF(TrRoad_act!L91=0,"",1000000*L24/TrRoad_act!L91)</f>
        <v>2786.9402056683639</v>
      </c>
      <c r="M115" s="77">
        <f>IF(TrRoad_act!M91=0,"",1000000*M24/TrRoad_act!M91)</f>
        <v>2824.5903711377832</v>
      </c>
      <c r="N115" s="77">
        <f>IF(TrRoad_act!N91=0,"",1000000*N24/TrRoad_act!N91)</f>
        <v>2510.4160130937512</v>
      </c>
      <c r="O115" s="77">
        <f>IF(TrRoad_act!O91=0,"",1000000*O24/TrRoad_act!O91)</f>
        <v>2475.81030788918</v>
      </c>
      <c r="P115" s="77">
        <f>IF(TrRoad_act!P91=0,"",1000000*P24/TrRoad_act!P91)</f>
        <v>2517.7364055672374</v>
      </c>
      <c r="Q115" s="77">
        <f>IF(TrRoad_act!Q91=0,"",1000000*Q24/TrRoad_act!Q91)</f>
        <v>2611.2653342160279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>
        <f>IF(TrRoad_act!O92=0,"",1000000*O25/TrRoad_act!O92)</f>
        <v>606.94772176690662</v>
      </c>
      <c r="P116" s="77">
        <f>IF(TrRoad_act!P92=0,"",1000000*P25/TrRoad_act!P92)</f>
        <v>563.15095488116265</v>
      </c>
      <c r="Q116" s="77">
        <f>IF(TrRoad_act!Q92=0,"",1000000*Q25/TrRoad_act!Q92)</f>
        <v>563.01722345403141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>
        <f>IF(TrRoad_act!H93=0,"",1000000*H26/TrRoad_act!H93)</f>
        <v>0</v>
      </c>
      <c r="I117" s="77">
        <f>IF(TrRoad_act!I93=0,"",1000000*I26/TrRoad_act!I93)</f>
        <v>0</v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76074.107175049008</v>
      </c>
      <c r="C118" s="76">
        <f>IF(TrRoad_act!C94=0,"",1000000*C27/TrRoad_act!C94)</f>
        <v>74370.775279914524</v>
      </c>
      <c r="D118" s="76">
        <f>IF(TrRoad_act!D94=0,"",1000000*D27/TrRoad_act!D94)</f>
        <v>72510.417284093666</v>
      </c>
      <c r="E118" s="76">
        <f>IF(TrRoad_act!E94=0,"",1000000*E27/TrRoad_act!E94)</f>
        <v>70945.112397380741</v>
      </c>
      <c r="F118" s="76">
        <f>IF(TrRoad_act!F94=0,"",1000000*F27/TrRoad_act!F94)</f>
        <v>71528.275048687516</v>
      </c>
      <c r="G118" s="76">
        <f>IF(TrRoad_act!G94=0,"",1000000*G27/TrRoad_act!G94)</f>
        <v>69005.761810380543</v>
      </c>
      <c r="H118" s="76">
        <f>IF(TrRoad_act!H94=0,"",1000000*H27/TrRoad_act!H94)</f>
        <v>67097.484279974946</v>
      </c>
      <c r="I118" s="76">
        <f>IF(TrRoad_act!I94=0,"",1000000*I27/TrRoad_act!I94)</f>
        <v>68058.164011922709</v>
      </c>
      <c r="J118" s="76">
        <f>IF(TrRoad_act!J94=0,"",1000000*J27/TrRoad_act!J94)</f>
        <v>67176.535941876224</v>
      </c>
      <c r="K118" s="76">
        <f>IF(TrRoad_act!K94=0,"",1000000*K27/TrRoad_act!K94)</f>
        <v>64871.398508117229</v>
      </c>
      <c r="L118" s="76">
        <f>IF(TrRoad_act!L94=0,"",1000000*L27/TrRoad_act!L94)</f>
        <v>63795.368059118737</v>
      </c>
      <c r="M118" s="76">
        <f>IF(TrRoad_act!M94=0,"",1000000*M27/TrRoad_act!M94)</f>
        <v>63639.166251653922</v>
      </c>
      <c r="N118" s="76">
        <f>IF(TrRoad_act!N94=0,"",1000000*N27/TrRoad_act!N94)</f>
        <v>60763.610567470358</v>
      </c>
      <c r="O118" s="76">
        <f>IF(TrRoad_act!O94=0,"",1000000*O27/TrRoad_act!O94)</f>
        <v>61269.777816900794</v>
      </c>
      <c r="P118" s="76">
        <f>IF(TrRoad_act!P94=0,"",1000000*P27/TrRoad_act!P94)</f>
        <v>62586.799574488243</v>
      </c>
      <c r="Q118" s="76">
        <f>IF(TrRoad_act!Q94=0,"",1000000*Q27/TrRoad_act!Q94)</f>
        <v>65192.896363332264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76548.317588749109</v>
      </c>
      <c r="C120" s="75">
        <f>IF(TrRoad_act!C96=0,"",1000000*C29/TrRoad_act!C96)</f>
        <v>74828.215633772867</v>
      </c>
      <c r="D120" s="75">
        <f>IF(TrRoad_act!D96=0,"",1000000*D29/TrRoad_act!D96)</f>
        <v>72846.357751736417</v>
      </c>
      <c r="E120" s="75">
        <f>IF(TrRoad_act!E96=0,"",1000000*E29/TrRoad_act!E96)</f>
        <v>71039.598337789197</v>
      </c>
      <c r="F120" s="75">
        <f>IF(TrRoad_act!F96=0,"",1000000*F29/TrRoad_act!F96)</f>
        <v>71254.325091885679</v>
      </c>
      <c r="G120" s="75">
        <f>IF(TrRoad_act!G96=0,"",1000000*G29/TrRoad_act!G96)</f>
        <v>69230.284450552543</v>
      </c>
      <c r="H120" s="75">
        <f>IF(TrRoad_act!H96=0,"",1000000*H29/TrRoad_act!H96)</f>
        <v>67061.217046404185</v>
      </c>
      <c r="I120" s="75">
        <f>IF(TrRoad_act!I96=0,"",1000000*I29/TrRoad_act!I96)</f>
        <v>68200.805987146727</v>
      </c>
      <c r="J120" s="75">
        <f>IF(TrRoad_act!J96=0,"",1000000*J29/TrRoad_act!J96)</f>
        <v>67653.856824311166</v>
      </c>
      <c r="K120" s="75">
        <f>IF(TrRoad_act!K96=0,"",1000000*K29/TrRoad_act!K96)</f>
        <v>65289.517476413974</v>
      </c>
      <c r="L120" s="75">
        <f>IF(TrRoad_act!L96=0,"",1000000*L29/TrRoad_act!L96)</f>
        <v>64213.890506170552</v>
      </c>
      <c r="M120" s="75">
        <f>IF(TrRoad_act!M96=0,"",1000000*M29/TrRoad_act!M96)</f>
        <v>64110.213203782419</v>
      </c>
      <c r="N120" s="75">
        <f>IF(TrRoad_act!N96=0,"",1000000*N29/TrRoad_act!N96)</f>
        <v>61314.58379166128</v>
      </c>
      <c r="O120" s="75">
        <f>IF(TrRoad_act!O96=0,"",1000000*O29/TrRoad_act!O96)</f>
        <v>61847.046662520974</v>
      </c>
      <c r="P120" s="75">
        <f>IF(TrRoad_act!P96=0,"",1000000*P29/TrRoad_act!P96)</f>
        <v>63124.779069884302</v>
      </c>
      <c r="Q120" s="75">
        <f>IF(TrRoad_act!Q96=0,"",1000000*Q29/TrRoad_act!Q96)</f>
        <v>65998.748872616474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>
        <f>IF(TrRoad_act!F97=0,"",1000000*F30/TrRoad_act!F97)</f>
        <v>25400.577406706532</v>
      </c>
      <c r="G121" s="75">
        <f>IF(TrRoad_act!G97=0,"",1000000*G30/TrRoad_act!G97)</f>
        <v>25864.861142579699</v>
      </c>
      <c r="H121" s="75">
        <f>IF(TrRoad_act!H97=0,"",1000000*H30/TrRoad_act!H97)</f>
        <v>26871.956570775248</v>
      </c>
      <c r="I121" s="75">
        <f>IF(TrRoad_act!I97=0,"",1000000*I30/TrRoad_act!I97)</f>
        <v>28520.533972689056</v>
      </c>
      <c r="J121" s="75">
        <f>IF(TrRoad_act!J97=0,"",1000000*J30/TrRoad_act!J97)</f>
        <v>27590.262406669448</v>
      </c>
      <c r="K121" s="75">
        <f>IF(TrRoad_act!K97=0,"",1000000*K30/TrRoad_act!K97)</f>
        <v>26605.740563334268</v>
      </c>
      <c r="L121" s="75">
        <f>IF(TrRoad_act!L97=0,"",1000000*L30/TrRoad_act!L97)</f>
        <v>26668.194521673868</v>
      </c>
      <c r="M121" s="75">
        <f>IF(TrRoad_act!M97=0,"",1000000*M30/TrRoad_act!M97)</f>
        <v>26966.7457351632</v>
      </c>
      <c r="N121" s="75">
        <f>IF(TrRoad_act!N97=0,"",1000000*N30/TrRoad_act!N97)</f>
        <v>26343.018416813076</v>
      </c>
      <c r="O121" s="75">
        <f>IF(TrRoad_act!O97=0,"",1000000*O30/TrRoad_act!O97)</f>
        <v>26889.470016403189</v>
      </c>
      <c r="P121" s="75">
        <f>IF(TrRoad_act!P97=0,"",1000000*P30/TrRoad_act!P97)</f>
        <v>27749.330631047393</v>
      </c>
      <c r="Q121" s="75">
        <f>IF(TrRoad_act!Q97=0,"",1000000*Q30/TrRoad_act!Q97)</f>
        <v>29129.17634780216</v>
      </c>
    </row>
    <row r="122" spans="1:17" ht="11.45" customHeight="1" x14ac:dyDescent="0.25">
      <c r="A122" s="62" t="s">
        <v>56</v>
      </c>
      <c r="B122" s="75">
        <f>IF(TrRoad_act!B98=0,"",1000000*B31/TrRoad_act!B98)</f>
        <v>43558.692575997367</v>
      </c>
      <c r="C122" s="75">
        <f>IF(TrRoad_act!C98=0,"",1000000*C31/TrRoad_act!C98)</f>
        <v>49242.561144888525</v>
      </c>
      <c r="D122" s="75">
        <f>IF(TrRoad_act!D98=0,"",1000000*D31/TrRoad_act!D98)</f>
        <v>58542.037763400018</v>
      </c>
      <c r="E122" s="75">
        <f>IF(TrRoad_act!E98=0,"",1000000*E31/TrRoad_act!E98)</f>
        <v>71783.391640449569</v>
      </c>
      <c r="F122" s="75">
        <f>IF(TrRoad_act!F98=0,"",1000000*F31/TrRoad_act!F98)</f>
        <v>96151.364986954562</v>
      </c>
      <c r="G122" s="75">
        <f>IF(TrRoad_act!G98=0,"",1000000*G31/TrRoad_act!G98)</f>
        <v>60727.079781170934</v>
      </c>
      <c r="H122" s="75">
        <f>IF(TrRoad_act!H98=0,"",1000000*H31/TrRoad_act!H98)</f>
        <v>74185.676222089736</v>
      </c>
      <c r="I122" s="75">
        <f>IF(TrRoad_act!I98=0,"",1000000*I31/TrRoad_act!I98)</f>
        <v>65519.769143566096</v>
      </c>
      <c r="J122" s="75">
        <f>IF(TrRoad_act!J98=0,"",1000000*J31/TrRoad_act!J98)</f>
        <v>46713.95286475699</v>
      </c>
      <c r="K122" s="75">
        <f>IF(TrRoad_act!K98=0,"",1000000*K31/TrRoad_act!K98)</f>
        <v>49015.923747928195</v>
      </c>
      <c r="L122" s="75">
        <f>IF(TrRoad_act!L98=0,"",1000000*L31/TrRoad_act!L98)</f>
        <v>47721.007711810191</v>
      </c>
      <c r="M122" s="75">
        <f>IF(TrRoad_act!M98=0,"",1000000*M31/TrRoad_act!M98)</f>
        <v>44915.008457124619</v>
      </c>
      <c r="N122" s="75">
        <f>IF(TrRoad_act!N98=0,"",1000000*N31/TrRoad_act!N98)</f>
        <v>39756.570419699448</v>
      </c>
      <c r="O122" s="75">
        <f>IF(TrRoad_act!O98=0,"",1000000*O31/TrRoad_act!O98)</f>
        <v>40412.14588996728</v>
      </c>
      <c r="P122" s="75">
        <f>IF(TrRoad_act!P98=0,"",1000000*P31/TrRoad_act!P98)</f>
        <v>42802.205183055732</v>
      </c>
      <c r="Q122" s="75">
        <f>IF(TrRoad_act!Q98=0,"",1000000*Q31/TrRoad_act!Q98)</f>
        <v>32922.802705555856</v>
      </c>
    </row>
    <row r="123" spans="1:17" ht="11.45" customHeight="1" x14ac:dyDescent="0.25">
      <c r="A123" s="62" t="s">
        <v>55</v>
      </c>
      <c r="B123" s="75">
        <f>IF(TrRoad_act!B99=0,"",1000000*B32/TrRoad_act!B99)</f>
        <v>0</v>
      </c>
      <c r="C123" s="75">
        <f>IF(TrRoad_act!C99=0,"",1000000*C32/TrRoad_act!C99)</f>
        <v>0</v>
      </c>
      <c r="D123" s="75">
        <f>IF(TrRoad_act!D99=0,"",1000000*D32/TrRoad_act!D99)</f>
        <v>0</v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3893.7765558370861</v>
      </c>
      <c r="C125" s="78">
        <f>IF(TrRoad_act!C101=0,"",1000000*C34/TrRoad_act!C101)</f>
        <v>3992.1051211901295</v>
      </c>
      <c r="D125" s="78">
        <f>IF(TrRoad_act!D101=0,"",1000000*D34/TrRoad_act!D101)</f>
        <v>4128.2623020263254</v>
      </c>
      <c r="E125" s="78">
        <f>IF(TrRoad_act!E101=0,"",1000000*E34/TrRoad_act!E101)</f>
        <v>4112.9276876834028</v>
      </c>
      <c r="F125" s="78">
        <f>IF(TrRoad_act!F101=0,"",1000000*F34/TrRoad_act!F101)</f>
        <v>4165.9969648733986</v>
      </c>
      <c r="G125" s="78">
        <f>IF(TrRoad_act!G101=0,"",1000000*G34/TrRoad_act!G101)</f>
        <v>4139.9524845558653</v>
      </c>
      <c r="H125" s="78">
        <f>IF(TrRoad_act!H101=0,"",1000000*H34/TrRoad_act!H101)</f>
        <v>3976.5228812746645</v>
      </c>
      <c r="I125" s="78">
        <f>IF(TrRoad_act!I101=0,"",1000000*I34/TrRoad_act!I101)</f>
        <v>3914.8048953004923</v>
      </c>
      <c r="J125" s="78">
        <f>IF(TrRoad_act!J101=0,"",1000000*J34/TrRoad_act!J101)</f>
        <v>3876.3893504951025</v>
      </c>
      <c r="K125" s="78">
        <f>IF(TrRoad_act!K101=0,"",1000000*K34/TrRoad_act!K101)</f>
        <v>3791.1383324235176</v>
      </c>
      <c r="L125" s="78">
        <f>IF(TrRoad_act!L101=0,"",1000000*L34/TrRoad_act!L101)</f>
        <v>3579.9642695832877</v>
      </c>
      <c r="M125" s="78">
        <f>IF(TrRoad_act!M101=0,"",1000000*M34/TrRoad_act!M101)</f>
        <v>3506.9834960552676</v>
      </c>
      <c r="N125" s="78">
        <f>IF(TrRoad_act!N101=0,"",1000000*N34/TrRoad_act!N101)</f>
        <v>3328.4570054218411</v>
      </c>
      <c r="O125" s="78">
        <f>IF(TrRoad_act!O101=0,"",1000000*O34/TrRoad_act!O101)</f>
        <v>3358.2987880487349</v>
      </c>
      <c r="P125" s="78">
        <f>IF(TrRoad_act!P101=0,"",1000000*P34/TrRoad_act!P101)</f>
        <v>3345.5514335180878</v>
      </c>
      <c r="Q125" s="78">
        <f>IF(TrRoad_act!Q101=0,"",1000000*Q34/TrRoad_act!Q101)</f>
        <v>3266.5913144683773</v>
      </c>
    </row>
    <row r="126" spans="1:17" ht="11.45" customHeight="1" x14ac:dyDescent="0.25">
      <c r="A126" s="62" t="s">
        <v>59</v>
      </c>
      <c r="B126" s="77">
        <f>IF(TrRoad_act!B102=0,"",1000000*B35/TrRoad_act!B102)</f>
        <v>3678.1512158872824</v>
      </c>
      <c r="C126" s="77">
        <f>IF(TrRoad_act!C102=0,"",1000000*C35/TrRoad_act!C102)</f>
        <v>3654.0635799877778</v>
      </c>
      <c r="D126" s="77">
        <f>IF(TrRoad_act!D102=0,"",1000000*D35/TrRoad_act!D102)</f>
        <v>3816.2537060440209</v>
      </c>
      <c r="E126" s="77">
        <f>IF(TrRoad_act!E102=0,"",1000000*E35/TrRoad_act!E102)</f>
        <v>3829.8625609510027</v>
      </c>
      <c r="F126" s="77">
        <f>IF(TrRoad_act!F102=0,"",1000000*F35/TrRoad_act!F102)</f>
        <v>3883.7374849161743</v>
      </c>
      <c r="G126" s="77">
        <f>IF(TrRoad_act!G102=0,"",1000000*G35/TrRoad_act!G102)</f>
        <v>3843.3252314858969</v>
      </c>
      <c r="H126" s="77">
        <f>IF(TrRoad_act!H102=0,"",1000000*H35/TrRoad_act!H102)</f>
        <v>3657.3662380287387</v>
      </c>
      <c r="I126" s="77">
        <f>IF(TrRoad_act!I102=0,"",1000000*I35/TrRoad_act!I102)</f>
        <v>3545.9486132897609</v>
      </c>
      <c r="J126" s="77">
        <f>IF(TrRoad_act!J102=0,"",1000000*J35/TrRoad_act!J102)</f>
        <v>3208.0862377726603</v>
      </c>
      <c r="K126" s="77">
        <f>IF(TrRoad_act!K102=0,"",1000000*K35/TrRoad_act!K102)</f>
        <v>3044.20396360308</v>
      </c>
      <c r="L126" s="77">
        <f>IF(TrRoad_act!L102=0,"",1000000*L35/TrRoad_act!L102)</f>
        <v>2892.4600866788483</v>
      </c>
      <c r="M126" s="77">
        <f>IF(TrRoad_act!M102=0,"",1000000*M35/TrRoad_act!M102)</f>
        <v>2836.605456184468</v>
      </c>
      <c r="N126" s="77">
        <f>IF(TrRoad_act!N102=0,"",1000000*N35/TrRoad_act!N102)</f>
        <v>2682.8383597637007</v>
      </c>
      <c r="O126" s="77">
        <f>IF(TrRoad_act!O102=0,"",1000000*O35/TrRoad_act!O102)</f>
        <v>2655.2454628947735</v>
      </c>
      <c r="P126" s="77">
        <f>IF(TrRoad_act!P102=0,"",1000000*P35/TrRoad_act!P102)</f>
        <v>2669.3490772330047</v>
      </c>
      <c r="Q126" s="77">
        <f>IF(TrRoad_act!Q102=0,"",1000000*Q35/TrRoad_act!Q102)</f>
        <v>2634.3999001052221</v>
      </c>
    </row>
    <row r="127" spans="1:17" ht="11.45" customHeight="1" x14ac:dyDescent="0.25">
      <c r="A127" s="62" t="s">
        <v>58</v>
      </c>
      <c r="B127" s="77">
        <f>IF(TrRoad_act!B103=0,"",1000000*B36/TrRoad_act!B103)</f>
        <v>3931.5586954972932</v>
      </c>
      <c r="C127" s="77">
        <f>IF(TrRoad_act!C103=0,"",1000000*C36/TrRoad_act!C103)</f>
        <v>4046.1349852337885</v>
      </c>
      <c r="D127" s="77">
        <f>IF(TrRoad_act!D103=0,"",1000000*D36/TrRoad_act!D103)</f>
        <v>4173.4729499125651</v>
      </c>
      <c r="E127" s="77">
        <f>IF(TrRoad_act!E103=0,"",1000000*E36/TrRoad_act!E103)</f>
        <v>4150.0263309911488</v>
      </c>
      <c r="F127" s="77">
        <f>IF(TrRoad_act!F103=0,"",1000000*F36/TrRoad_act!F103)</f>
        <v>4199.1992688785531</v>
      </c>
      <c r="G127" s="77">
        <f>IF(TrRoad_act!G103=0,"",1000000*G36/TrRoad_act!G103)</f>
        <v>4171.4664042270606</v>
      </c>
      <c r="H127" s="77">
        <f>IF(TrRoad_act!H103=0,"",1000000*H36/TrRoad_act!H103)</f>
        <v>4010.3446583143386</v>
      </c>
      <c r="I127" s="77">
        <f>IF(TrRoad_act!I103=0,"",1000000*I36/TrRoad_act!I103)</f>
        <v>3951.3460035411917</v>
      </c>
      <c r="J127" s="77">
        <f>IF(TrRoad_act!J103=0,"",1000000*J36/TrRoad_act!J103)</f>
        <v>3937.1684896321726</v>
      </c>
      <c r="K127" s="77">
        <f>IF(TrRoad_act!K103=0,"",1000000*K36/TrRoad_act!K103)</f>
        <v>3857.7971920036921</v>
      </c>
      <c r="L127" s="77">
        <f>IF(TrRoad_act!L103=0,"",1000000*L36/TrRoad_act!L103)</f>
        <v>3641.1948087036103</v>
      </c>
      <c r="M127" s="77">
        <f>IF(TrRoad_act!M103=0,"",1000000*M36/TrRoad_act!M103)</f>
        <v>3564.9245492449386</v>
      </c>
      <c r="N127" s="77">
        <f>IF(TrRoad_act!N103=0,"",1000000*N36/TrRoad_act!N103)</f>
        <v>3385.033163345624</v>
      </c>
      <c r="O127" s="77">
        <f>IF(TrRoad_act!O103=0,"",1000000*O36/TrRoad_act!O103)</f>
        <v>3419.8197168277666</v>
      </c>
      <c r="P127" s="77">
        <f>IF(TrRoad_act!P103=0,"",1000000*P36/TrRoad_act!P103)</f>
        <v>3404.812968892933</v>
      </c>
      <c r="Q127" s="77">
        <f>IF(TrRoad_act!Q103=0,"",1000000*Q36/TrRoad_act!Q103)</f>
        <v>3318.3247253470186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>
        <f>IF(TrRoad_act!H104=0,"",1000000*H37/TrRoad_act!H104)</f>
        <v>4860.0181787016418</v>
      </c>
      <c r="I128" s="77">
        <f>IF(TrRoad_act!I104=0,"",1000000*I37/TrRoad_act!I104)</f>
        <v>4898.4427250485842</v>
      </c>
      <c r="J128" s="77">
        <f>IF(TrRoad_act!J104=0,"",1000000*J37/TrRoad_act!J104)</f>
        <v>4630.4695234174787</v>
      </c>
      <c r="K128" s="77">
        <f>IF(TrRoad_act!K104=0,"",1000000*K37/TrRoad_act!K104)</f>
        <v>4428.8371437378819</v>
      </c>
      <c r="L128" s="77">
        <f>IF(TrRoad_act!L104=0,"",1000000*L37/TrRoad_act!L104)</f>
        <v>4153.4820756100125</v>
      </c>
      <c r="M128" s="77">
        <f>IF(TrRoad_act!M104=0,"",1000000*M37/TrRoad_act!M104)</f>
        <v>3994.3813533257935</v>
      </c>
      <c r="N128" s="77">
        <f>IF(TrRoad_act!N104=0,"",1000000*N37/TrRoad_act!N104)</f>
        <v>3945.9348526492245</v>
      </c>
      <c r="O128" s="77">
        <f>IF(TrRoad_act!O104=0,"",1000000*O37/TrRoad_act!O104)</f>
        <v>4007.7205973805226</v>
      </c>
      <c r="P128" s="77">
        <f>IF(TrRoad_act!P104=0,"",1000000*P37/TrRoad_act!P104)</f>
        <v>3956.2797543722677</v>
      </c>
      <c r="Q128" s="77">
        <f>IF(TrRoad_act!Q104=0,"",1000000*Q37/TrRoad_act!Q104)</f>
        <v>3873.9358032679288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>
        <f>IF(TrRoad_act!H105=0,"",1000000*H38/TrRoad_act!H105)</f>
        <v>3299.6088006257505</v>
      </c>
      <c r="I129" s="77">
        <f>IF(TrRoad_act!I105=0,"",1000000*I38/TrRoad_act!I105)</f>
        <v>3425.2696805462647</v>
      </c>
      <c r="J129" s="77">
        <f>IF(TrRoad_act!J105=0,"",1000000*J38/TrRoad_act!J105)</f>
        <v>3324.9732911346846</v>
      </c>
      <c r="K129" s="77">
        <f>IF(TrRoad_act!K105=0,"",1000000*K38/TrRoad_act!K105)</f>
        <v>3169.3767774576677</v>
      </c>
      <c r="L129" s="77">
        <f>IF(TrRoad_act!L105=0,"",1000000*L38/TrRoad_act!L105)</f>
        <v>2809.1433873485817</v>
      </c>
      <c r="M129" s="77">
        <f>IF(TrRoad_act!M105=0,"",1000000*M38/TrRoad_act!M105)</f>
        <v>2690.8043652857673</v>
      </c>
      <c r="N129" s="77">
        <f>IF(TrRoad_act!N105=0,"",1000000*N38/TrRoad_act!N105)</f>
        <v>2320.6609670860921</v>
      </c>
      <c r="O129" s="77">
        <f>IF(TrRoad_act!O105=0,"",1000000*O38/TrRoad_act!O105)</f>
        <v>2162.1328222072611</v>
      </c>
      <c r="P129" s="77">
        <f>IF(TrRoad_act!P105=0,"",1000000*P38/TrRoad_act!P105)</f>
        <v>2121.9055157601065</v>
      </c>
      <c r="Q129" s="77">
        <f>IF(TrRoad_act!Q105=0,"",1000000*Q38/TrRoad_act!Q105)</f>
        <v>2270.421084262171</v>
      </c>
    </row>
    <row r="130" spans="1:17" ht="11.45" customHeight="1" x14ac:dyDescent="0.25">
      <c r="A130" s="62" t="s">
        <v>55</v>
      </c>
      <c r="B130" s="77">
        <f>IF(TrRoad_act!B106=0,"",1000000*B39/TrRoad_act!B106)</f>
        <v>0</v>
      </c>
      <c r="C130" s="77">
        <f>IF(TrRoad_act!C106=0,"",1000000*C39/TrRoad_act!C106)</f>
        <v>0</v>
      </c>
      <c r="D130" s="77">
        <f>IF(TrRoad_act!D106=0,"",1000000*D39/TrRoad_act!D106)</f>
        <v>0</v>
      </c>
      <c r="E130" s="77">
        <f>IF(TrRoad_act!E106=0,"",1000000*E39/TrRoad_act!E106)</f>
        <v>0</v>
      </c>
      <c r="F130" s="77">
        <f>IF(TrRoad_act!F106=0,"",1000000*F39/TrRoad_act!F106)</f>
        <v>0</v>
      </c>
      <c r="G130" s="77">
        <f>IF(TrRoad_act!G106=0,"",1000000*G39/TrRoad_act!G106)</f>
        <v>0</v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51248.571285273654</v>
      </c>
      <c r="C131" s="76">
        <f>IF(TrRoad_act!C107=0,"",1000000*C40/TrRoad_act!C107)</f>
        <v>47958.202639384588</v>
      </c>
      <c r="D131" s="76">
        <f>IF(TrRoad_act!D107=0,"",1000000*D40/TrRoad_act!D107)</f>
        <v>47917.223330114488</v>
      </c>
      <c r="E131" s="76">
        <f>IF(TrRoad_act!E107=0,"",1000000*E40/TrRoad_act!E107)</f>
        <v>47167.602662773876</v>
      </c>
      <c r="F131" s="76">
        <f>IF(TrRoad_act!F107=0,"",1000000*F40/TrRoad_act!F107)</f>
        <v>45385.367321676211</v>
      </c>
      <c r="G131" s="76">
        <f>IF(TrRoad_act!G107=0,"",1000000*G40/TrRoad_act!G107)</f>
        <v>42696.685609264714</v>
      </c>
      <c r="H131" s="76">
        <f>IF(TrRoad_act!H107=0,"",1000000*H40/TrRoad_act!H107)</f>
        <v>43067.914205201843</v>
      </c>
      <c r="I131" s="76">
        <f>IF(TrRoad_act!I107=0,"",1000000*I40/TrRoad_act!I107)</f>
        <v>47423.677638881069</v>
      </c>
      <c r="J131" s="76">
        <f>IF(TrRoad_act!J107=0,"",1000000*J40/TrRoad_act!J107)</f>
        <v>48868.463631164741</v>
      </c>
      <c r="K131" s="76">
        <f>IF(TrRoad_act!K107=0,"",1000000*K40/TrRoad_act!K107)</f>
        <v>48149.563708701542</v>
      </c>
      <c r="L131" s="76">
        <f>IF(TrRoad_act!L107=0,"",1000000*L40/TrRoad_act!L107)</f>
        <v>52295.55509245296</v>
      </c>
      <c r="M131" s="76">
        <f>IF(TrRoad_act!M107=0,"",1000000*M40/TrRoad_act!M107)</f>
        <v>51287.487174537135</v>
      </c>
      <c r="N131" s="76">
        <f>IF(TrRoad_act!N107=0,"",1000000*N40/TrRoad_act!N107)</f>
        <v>54144.031139921302</v>
      </c>
      <c r="O131" s="76">
        <f>IF(TrRoad_act!O107=0,"",1000000*O40/TrRoad_act!O107)</f>
        <v>54800.003079139322</v>
      </c>
      <c r="P131" s="76">
        <f>IF(TrRoad_act!P107=0,"",1000000*P40/TrRoad_act!P107)</f>
        <v>51580.050773570299</v>
      </c>
      <c r="Q131" s="76">
        <f>IF(TrRoad_act!Q107=0,"",1000000*Q40/TrRoad_act!Q107)</f>
        <v>53466.83440574041</v>
      </c>
    </row>
    <row r="132" spans="1:17" ht="11.45" customHeight="1" x14ac:dyDescent="0.25">
      <c r="A132" s="17" t="s">
        <v>23</v>
      </c>
      <c r="B132" s="75">
        <f>IF(TrRoad_act!B108=0,"",1000000*B41/TrRoad_act!B108)</f>
        <v>39968.441849956536</v>
      </c>
      <c r="C132" s="75">
        <f>IF(TrRoad_act!C108=0,"",1000000*C41/TrRoad_act!C108)</f>
        <v>39896.678024682536</v>
      </c>
      <c r="D132" s="75">
        <f>IF(TrRoad_act!D108=0,"",1000000*D41/TrRoad_act!D108)</f>
        <v>39880.227748572863</v>
      </c>
      <c r="E132" s="75">
        <f>IF(TrRoad_act!E108=0,"",1000000*E41/TrRoad_act!E108)</f>
        <v>40443.676043638501</v>
      </c>
      <c r="F132" s="75">
        <f>IF(TrRoad_act!F108=0,"",1000000*F41/TrRoad_act!F108)</f>
        <v>41409.913124890401</v>
      </c>
      <c r="G132" s="75">
        <f>IF(TrRoad_act!G108=0,"",1000000*G41/TrRoad_act!G108)</f>
        <v>40305.234284665217</v>
      </c>
      <c r="H132" s="75">
        <f>IF(TrRoad_act!H108=0,"",1000000*H41/TrRoad_act!H108)</f>
        <v>40234.849792542896</v>
      </c>
      <c r="I132" s="75">
        <f>IF(TrRoad_act!I108=0,"",1000000*I41/TrRoad_act!I108)</f>
        <v>48146.379463327532</v>
      </c>
      <c r="J132" s="75">
        <f>IF(TrRoad_act!J108=0,"",1000000*J41/TrRoad_act!J108)</f>
        <v>51784.582284524382</v>
      </c>
      <c r="K132" s="75">
        <f>IF(TrRoad_act!K108=0,"",1000000*K41/TrRoad_act!K108)</f>
        <v>49032.491657157778</v>
      </c>
      <c r="L132" s="75">
        <f>IF(TrRoad_act!L108=0,"",1000000*L41/TrRoad_act!L108)</f>
        <v>50374.793292189126</v>
      </c>
      <c r="M132" s="75">
        <f>IF(TrRoad_act!M108=0,"",1000000*M41/TrRoad_act!M108)</f>
        <v>51292.987440435456</v>
      </c>
      <c r="N132" s="75">
        <f>IF(TrRoad_act!N108=0,"",1000000*N41/TrRoad_act!N108)</f>
        <v>50294.924114386806</v>
      </c>
      <c r="O132" s="75">
        <f>IF(TrRoad_act!O108=0,"",1000000*O41/TrRoad_act!O108)</f>
        <v>50244.373804499788</v>
      </c>
      <c r="P132" s="75">
        <f>IF(TrRoad_act!P108=0,"",1000000*P41/TrRoad_act!P108)</f>
        <v>50045.373343913823</v>
      </c>
      <c r="Q132" s="75">
        <f>IF(TrRoad_act!Q108=0,"",1000000*Q41/TrRoad_act!Q108)</f>
        <v>50649.699005372619</v>
      </c>
    </row>
    <row r="133" spans="1:17" ht="11.45" customHeight="1" x14ac:dyDescent="0.25">
      <c r="A133" s="15" t="s">
        <v>22</v>
      </c>
      <c r="B133" s="74">
        <f>IF(TrRoad_act!B109=0,"",1000000*B42/TrRoad_act!B109)</f>
        <v>168165.91971485227</v>
      </c>
      <c r="C133" s="74">
        <f>IF(TrRoad_act!C109=0,"",1000000*C42/TrRoad_act!C109)</f>
        <v>125168.93051423524</v>
      </c>
      <c r="D133" s="74">
        <f>IF(TrRoad_act!D109=0,"",1000000*D42/TrRoad_act!D109)</f>
        <v>117752.25175054581</v>
      </c>
      <c r="E133" s="74">
        <f>IF(TrRoad_act!E109=0,"",1000000*E42/TrRoad_act!E109)</f>
        <v>102001.97073071176</v>
      </c>
      <c r="F133" s="74">
        <f>IF(TrRoad_act!F109=0,"",1000000*F42/TrRoad_act!F109)</f>
        <v>72385.77698757824</v>
      </c>
      <c r="G133" s="74">
        <f>IF(TrRoad_act!G109=0,"",1000000*G42/TrRoad_act!G109)</f>
        <v>58222.758019839624</v>
      </c>
      <c r="H133" s="74">
        <f>IF(TrRoad_act!H109=0,"",1000000*H42/TrRoad_act!H109)</f>
        <v>60361.489503317782</v>
      </c>
      <c r="I133" s="74">
        <f>IF(TrRoad_act!I109=0,"",1000000*I42/TrRoad_act!I109)</f>
        <v>43916.186825420453</v>
      </c>
      <c r="J133" s="74">
        <f>IF(TrRoad_act!J109=0,"",1000000*J42/TrRoad_act!J109)</f>
        <v>35543.492911428984</v>
      </c>
      <c r="K133" s="74">
        <f>IF(TrRoad_act!K109=0,"",1000000*K42/TrRoad_act!K109)</f>
        <v>43658.449322470915</v>
      </c>
      <c r="L133" s="74">
        <f>IF(TrRoad_act!L109=0,"",1000000*L42/TrRoad_act!L109)</f>
        <v>61479.333650890192</v>
      </c>
      <c r="M133" s="74">
        <f>IF(TrRoad_act!M109=0,"",1000000*M42/TrRoad_act!M109)</f>
        <v>51260.663940163133</v>
      </c>
      <c r="N133" s="74">
        <f>IF(TrRoad_act!N109=0,"",1000000*N42/TrRoad_act!N109)</f>
        <v>72623.960027990033</v>
      </c>
      <c r="O133" s="74">
        <f>IF(TrRoad_act!O109=0,"",1000000*O42/TrRoad_act!O109)</f>
        <v>76165.40510692753</v>
      </c>
      <c r="P133" s="74">
        <f>IF(TrRoad_act!P109=0,"",1000000*P42/TrRoad_act!P109)</f>
        <v>58735.086582188676</v>
      </c>
      <c r="Q133" s="74">
        <f>IF(TrRoad_act!Q109=0,"",1000000*Q42/TrRoad_act!Q109)</f>
        <v>66860.955878994573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0.67690837688272631</v>
      </c>
      <c r="C136" s="56">
        <f t="shared" si="16"/>
        <v>0.6897465317088316</v>
      </c>
      <c r="D136" s="56">
        <f t="shared" si="16"/>
        <v>0.69523622214308034</v>
      </c>
      <c r="E136" s="56">
        <f t="shared" si="16"/>
        <v>0.69503855934585612</v>
      </c>
      <c r="F136" s="56">
        <f t="shared" si="16"/>
        <v>0.70621265191852345</v>
      </c>
      <c r="G136" s="56">
        <f t="shared" si="16"/>
        <v>0.70792834676326055</v>
      </c>
      <c r="H136" s="56">
        <f t="shared" si="16"/>
        <v>0.70069930409877834</v>
      </c>
      <c r="I136" s="56">
        <f t="shared" si="16"/>
        <v>0.70047875310918439</v>
      </c>
      <c r="J136" s="56">
        <f t="shared" si="16"/>
        <v>0.69723495442252315</v>
      </c>
      <c r="K136" s="56">
        <f t="shared" si="16"/>
        <v>0.70011557551267189</v>
      </c>
      <c r="L136" s="56">
        <f t="shared" si="16"/>
        <v>0.68140290816430826</v>
      </c>
      <c r="M136" s="56">
        <f t="shared" si="16"/>
        <v>0.6847133769445013</v>
      </c>
      <c r="N136" s="56">
        <f t="shared" si="16"/>
        <v>0.66869149978846254</v>
      </c>
      <c r="O136" s="56">
        <f t="shared" si="16"/>
        <v>0.66809045026590175</v>
      </c>
      <c r="P136" s="56">
        <f t="shared" si="16"/>
        <v>0.68614972378405892</v>
      </c>
      <c r="Q136" s="56">
        <f t="shared" si="16"/>
        <v>0.67115952632655251</v>
      </c>
    </row>
    <row r="137" spans="1:17" ht="11.45" customHeight="1" x14ac:dyDescent="0.25">
      <c r="A137" s="55" t="s">
        <v>30</v>
      </c>
      <c r="B137" s="54">
        <f t="shared" ref="B137:Q137" si="17">IF(B19=0,0,B19/B$17)</f>
        <v>7.8008677531695896E-3</v>
      </c>
      <c r="C137" s="54">
        <f t="shared" si="17"/>
        <v>8.0348647997319517E-3</v>
      </c>
      <c r="D137" s="54">
        <f t="shared" si="17"/>
        <v>8.4302819574848011E-3</v>
      </c>
      <c r="E137" s="54">
        <f t="shared" si="17"/>
        <v>8.6665892301204858E-3</v>
      </c>
      <c r="F137" s="54">
        <f t="shared" si="17"/>
        <v>8.9230719709803841E-3</v>
      </c>
      <c r="G137" s="54">
        <f t="shared" si="17"/>
        <v>9.3914894096973883E-3</v>
      </c>
      <c r="H137" s="54">
        <f t="shared" si="17"/>
        <v>9.5585387384570925E-3</v>
      </c>
      <c r="I137" s="54">
        <f t="shared" si="17"/>
        <v>8.3548834549628335E-3</v>
      </c>
      <c r="J137" s="54">
        <f t="shared" si="17"/>
        <v>8.4696573520584503E-3</v>
      </c>
      <c r="K137" s="54">
        <f t="shared" si="17"/>
        <v>8.6133069614314165E-3</v>
      </c>
      <c r="L137" s="54">
        <f t="shared" si="17"/>
        <v>8.4040053439339967E-3</v>
      </c>
      <c r="M137" s="54">
        <f t="shared" si="17"/>
        <v>8.5974943438230055E-3</v>
      </c>
      <c r="N137" s="54">
        <f t="shared" si="17"/>
        <v>8.5899225533753835E-3</v>
      </c>
      <c r="O137" s="54">
        <f t="shared" si="17"/>
        <v>8.6825774416839138E-3</v>
      </c>
      <c r="P137" s="54">
        <f t="shared" si="17"/>
        <v>8.8343700694760857E-3</v>
      </c>
      <c r="Q137" s="54">
        <f t="shared" si="17"/>
        <v>8.5871205671018917E-3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0.63042627106037696</v>
      </c>
      <c r="C138" s="50">
        <f t="shared" si="18"/>
        <v>0.64309301289045351</v>
      </c>
      <c r="D138" s="50">
        <f t="shared" si="18"/>
        <v>0.64892731338709153</v>
      </c>
      <c r="E138" s="50">
        <f t="shared" si="18"/>
        <v>0.64724968554963502</v>
      </c>
      <c r="F138" s="50">
        <f t="shared" si="18"/>
        <v>0.65827764607696715</v>
      </c>
      <c r="G138" s="50">
        <f t="shared" si="18"/>
        <v>0.65961606707750375</v>
      </c>
      <c r="H138" s="50">
        <f t="shared" si="18"/>
        <v>0.65304114178917294</v>
      </c>
      <c r="I138" s="50">
        <f t="shared" si="18"/>
        <v>0.6561860665267133</v>
      </c>
      <c r="J138" s="50">
        <f t="shared" si="18"/>
        <v>0.65337995258507753</v>
      </c>
      <c r="K138" s="50">
        <f t="shared" si="18"/>
        <v>0.65653486234864511</v>
      </c>
      <c r="L138" s="50">
        <f t="shared" si="18"/>
        <v>0.63888699876548916</v>
      </c>
      <c r="M138" s="50">
        <f t="shared" si="18"/>
        <v>0.64278015475009331</v>
      </c>
      <c r="N138" s="50">
        <f t="shared" si="18"/>
        <v>0.62797333882000017</v>
      </c>
      <c r="O138" s="50">
        <f t="shared" si="18"/>
        <v>0.62759298534520791</v>
      </c>
      <c r="P138" s="50">
        <f t="shared" si="18"/>
        <v>0.64525211193224641</v>
      </c>
      <c r="Q138" s="50">
        <f t="shared" si="18"/>
        <v>0.62881923752001823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0.50893629805454776</v>
      </c>
      <c r="C139" s="52">
        <f t="shared" si="19"/>
        <v>0.50480236157637326</v>
      </c>
      <c r="D139" s="52">
        <f t="shared" si="19"/>
        <v>0.49718301200715076</v>
      </c>
      <c r="E139" s="52">
        <f t="shared" si="19"/>
        <v>0.47695123312174587</v>
      </c>
      <c r="F139" s="52">
        <f t="shared" si="19"/>
        <v>0.46095256404447338</v>
      </c>
      <c r="G139" s="52">
        <f t="shared" si="19"/>
        <v>0.44920394064429969</v>
      </c>
      <c r="H139" s="52">
        <f t="shared" si="19"/>
        <v>0.43229656909840852</v>
      </c>
      <c r="I139" s="52">
        <f t="shared" si="19"/>
        <v>0.42319569437976268</v>
      </c>
      <c r="J139" s="52">
        <f t="shared" si="19"/>
        <v>0.40951711992179685</v>
      </c>
      <c r="K139" s="52">
        <f t="shared" si="19"/>
        <v>0.39197754365030324</v>
      </c>
      <c r="L139" s="52">
        <f t="shared" si="19"/>
        <v>0.37158670820026607</v>
      </c>
      <c r="M139" s="52">
        <f t="shared" si="19"/>
        <v>0.36450289169461281</v>
      </c>
      <c r="N139" s="52">
        <f t="shared" si="19"/>
        <v>0.34462095116528418</v>
      </c>
      <c r="O139" s="52">
        <f t="shared" si="19"/>
        <v>0.33424749458480879</v>
      </c>
      <c r="P139" s="52">
        <f t="shared" si="19"/>
        <v>0.32818720133540158</v>
      </c>
      <c r="Q139" s="52">
        <f t="shared" si="19"/>
        <v>0.31387195429668979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0.12041699120086986</v>
      </c>
      <c r="C140" s="52">
        <f t="shared" si="20"/>
        <v>0.13721103242330113</v>
      </c>
      <c r="D140" s="52">
        <f t="shared" si="20"/>
        <v>0.1504559257947336</v>
      </c>
      <c r="E140" s="52">
        <f t="shared" si="20"/>
        <v>0.1689035239948519</v>
      </c>
      <c r="F140" s="52">
        <f t="shared" si="20"/>
        <v>0.19545613161445874</v>
      </c>
      <c r="G140" s="52">
        <f t="shared" si="20"/>
        <v>0.20759269930586149</v>
      </c>
      <c r="H140" s="52">
        <f t="shared" si="20"/>
        <v>0.21688906379963727</v>
      </c>
      <c r="I140" s="52">
        <f t="shared" si="20"/>
        <v>0.22714805208155359</v>
      </c>
      <c r="J140" s="52">
        <f t="shared" si="20"/>
        <v>0.23515421180637719</v>
      </c>
      <c r="K140" s="52">
        <f t="shared" si="20"/>
        <v>0.25152222808517832</v>
      </c>
      <c r="L140" s="52">
        <f t="shared" si="20"/>
        <v>0.25482905175243548</v>
      </c>
      <c r="M140" s="52">
        <f t="shared" si="20"/>
        <v>0.26530173382150268</v>
      </c>
      <c r="N140" s="52">
        <f t="shared" si="20"/>
        <v>0.27019624014812454</v>
      </c>
      <c r="O140" s="52">
        <f t="shared" si="20"/>
        <v>0.28074541021760863</v>
      </c>
      <c r="P140" s="52">
        <f t="shared" si="20"/>
        <v>0.30411779869258315</v>
      </c>
      <c r="Q140" s="52">
        <f t="shared" si="20"/>
        <v>0.30279444350008267</v>
      </c>
    </row>
    <row r="141" spans="1:17" ht="11.45" customHeight="1" x14ac:dyDescent="0.25">
      <c r="A141" s="53" t="s">
        <v>57</v>
      </c>
      <c r="B141" s="52">
        <f t="shared" ref="B141:Q141" si="21">IF(B23=0,0,B23/B$17)</f>
        <v>1.072981804959411E-3</v>
      </c>
      <c r="C141" s="52">
        <f t="shared" si="21"/>
        <v>1.0796188907790439E-3</v>
      </c>
      <c r="D141" s="52">
        <f t="shared" si="21"/>
        <v>1.2883755852071985E-3</v>
      </c>
      <c r="E141" s="52">
        <f t="shared" si="21"/>
        <v>1.3949284330371512E-3</v>
      </c>
      <c r="F141" s="52">
        <f t="shared" si="21"/>
        <v>1.8689504180349546E-3</v>
      </c>
      <c r="G141" s="52">
        <f t="shared" si="21"/>
        <v>2.164120284292765E-3</v>
      </c>
      <c r="H141" s="52">
        <f t="shared" si="21"/>
        <v>3.1029791814584681E-3</v>
      </c>
      <c r="I141" s="52">
        <f t="shared" si="21"/>
        <v>5.0904057745499798E-3</v>
      </c>
      <c r="J141" s="52">
        <f t="shared" si="21"/>
        <v>7.9813521376669114E-3</v>
      </c>
      <c r="K141" s="52">
        <f t="shared" si="21"/>
        <v>1.1647982715060217E-2</v>
      </c>
      <c r="L141" s="52">
        <f t="shared" si="21"/>
        <v>1.1218085794229914E-2</v>
      </c>
      <c r="M141" s="52">
        <f t="shared" si="21"/>
        <v>1.1252315324055791E-2</v>
      </c>
      <c r="N141" s="52">
        <f t="shared" si="21"/>
        <v>1.1283284027572111E-2</v>
      </c>
      <c r="O141" s="52">
        <f t="shared" si="21"/>
        <v>1.0689085532522364E-2</v>
      </c>
      <c r="P141" s="52">
        <f t="shared" si="21"/>
        <v>1.1039596161930497E-2</v>
      </c>
      <c r="Q141" s="52">
        <f t="shared" si="21"/>
        <v>1.0132274510998811E-2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6.5530684304987267E-4</v>
      </c>
      <c r="H142" s="52">
        <f t="shared" si="22"/>
        <v>7.5252970966873691E-4</v>
      </c>
      <c r="I142" s="52">
        <f t="shared" si="22"/>
        <v>7.5191429084699982E-4</v>
      </c>
      <c r="J142" s="52">
        <f t="shared" si="22"/>
        <v>7.2726871923659193E-4</v>
      </c>
      <c r="K142" s="52">
        <f t="shared" si="22"/>
        <v>1.3871078981033474E-3</v>
      </c>
      <c r="L142" s="52">
        <f t="shared" si="22"/>
        <v>1.2531530185576978E-3</v>
      </c>
      <c r="M142" s="52">
        <f t="shared" si="22"/>
        <v>1.7232139099220131E-3</v>
      </c>
      <c r="N142" s="52">
        <f t="shared" si="22"/>
        <v>1.8728634790192503E-3</v>
      </c>
      <c r="O142" s="52">
        <f t="shared" si="22"/>
        <v>1.9056967373600295E-3</v>
      </c>
      <c r="P142" s="52">
        <f t="shared" si="22"/>
        <v>1.8873655019455355E-3</v>
      </c>
      <c r="Q142" s="52">
        <f t="shared" si="22"/>
        <v>1.9608963450383457E-3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5.2982729080068315E-6</v>
      </c>
      <c r="P143" s="52">
        <f t="shared" si="23"/>
        <v>2.0150240385728719E-5</v>
      </c>
      <c r="Q143" s="52">
        <f t="shared" si="23"/>
        <v>5.966886720850577E-5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3.8681238069179745E-2</v>
      </c>
      <c r="C145" s="50">
        <f t="shared" si="25"/>
        <v>3.8618654018646142E-2</v>
      </c>
      <c r="D145" s="50">
        <f t="shared" si="25"/>
        <v>3.7878626798504018E-2</v>
      </c>
      <c r="E145" s="50">
        <f t="shared" si="25"/>
        <v>3.9122284566100604E-2</v>
      </c>
      <c r="F145" s="50">
        <f t="shared" si="25"/>
        <v>3.9011933870576027E-2</v>
      </c>
      <c r="G145" s="50">
        <f t="shared" si="25"/>
        <v>3.8920790276059346E-2</v>
      </c>
      <c r="H145" s="50">
        <f t="shared" si="25"/>
        <v>3.8099623571148322E-2</v>
      </c>
      <c r="I145" s="50">
        <f t="shared" si="25"/>
        <v>3.5937803127508432E-2</v>
      </c>
      <c r="J145" s="50">
        <f t="shared" si="25"/>
        <v>3.5385344485387216E-2</v>
      </c>
      <c r="K145" s="50">
        <f t="shared" si="25"/>
        <v>3.4967406202595343E-2</v>
      </c>
      <c r="L145" s="50">
        <f t="shared" si="25"/>
        <v>3.4111904054885171E-2</v>
      </c>
      <c r="M145" s="50">
        <f t="shared" si="25"/>
        <v>3.3335727850584862E-2</v>
      </c>
      <c r="N145" s="50">
        <f t="shared" si="25"/>
        <v>3.2128238415086975E-2</v>
      </c>
      <c r="O145" s="50">
        <f t="shared" si="25"/>
        <v>3.1814887479009922E-2</v>
      </c>
      <c r="P145" s="50">
        <f t="shared" si="25"/>
        <v>3.2063241782336389E-2</v>
      </c>
      <c r="Q145" s="50">
        <f t="shared" si="25"/>
        <v>3.3753168239432405E-2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3.8425139341392842E-2</v>
      </c>
      <c r="C147" s="52">
        <f t="shared" si="27"/>
        <v>3.8263466117069302E-2</v>
      </c>
      <c r="D147" s="52">
        <f t="shared" si="27"/>
        <v>3.7408757894672226E-2</v>
      </c>
      <c r="E147" s="52">
        <f t="shared" si="27"/>
        <v>3.8511214112167257E-2</v>
      </c>
      <c r="F147" s="52">
        <f t="shared" si="27"/>
        <v>3.8214871915926603E-2</v>
      </c>
      <c r="G147" s="52">
        <f t="shared" si="27"/>
        <v>3.8397752540708908E-2</v>
      </c>
      <c r="H147" s="52">
        <f t="shared" si="27"/>
        <v>3.7380336512961319E-2</v>
      </c>
      <c r="I147" s="52">
        <f t="shared" si="27"/>
        <v>3.5255135324607993E-2</v>
      </c>
      <c r="J147" s="52">
        <f t="shared" si="27"/>
        <v>3.4928962427032313E-2</v>
      </c>
      <c r="K147" s="52">
        <f t="shared" si="27"/>
        <v>3.4433518452518595E-2</v>
      </c>
      <c r="L147" s="52">
        <f t="shared" si="27"/>
        <v>3.3595657427277437E-2</v>
      </c>
      <c r="M147" s="52">
        <f t="shared" si="27"/>
        <v>3.2866523606193375E-2</v>
      </c>
      <c r="N147" s="52">
        <f t="shared" si="27"/>
        <v>3.1672857144702346E-2</v>
      </c>
      <c r="O147" s="52">
        <f t="shared" si="27"/>
        <v>3.133387501980231E-2</v>
      </c>
      <c r="P147" s="52">
        <f t="shared" si="27"/>
        <v>3.1591518164302765E-2</v>
      </c>
      <c r="Q147" s="52">
        <f t="shared" si="27"/>
        <v>3.3398402272741719E-2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1.6201550098181806E-6</v>
      </c>
      <c r="G148" s="52">
        <f t="shared" si="28"/>
        <v>1.7386965031993266E-6</v>
      </c>
      <c r="H148" s="52">
        <f t="shared" si="28"/>
        <v>1.8263015189980142E-6</v>
      </c>
      <c r="I148" s="52">
        <f t="shared" si="28"/>
        <v>2.407439318457334E-6</v>
      </c>
      <c r="J148" s="52">
        <f t="shared" si="28"/>
        <v>3.2823784996569394E-6</v>
      </c>
      <c r="K148" s="52">
        <f t="shared" si="28"/>
        <v>4.3155131059845852E-6</v>
      </c>
      <c r="L148" s="52">
        <f t="shared" si="28"/>
        <v>4.6622880673993229E-6</v>
      </c>
      <c r="M148" s="52">
        <f t="shared" si="28"/>
        <v>4.4614931304847661E-6</v>
      </c>
      <c r="N148" s="52">
        <f t="shared" si="28"/>
        <v>4.3971888273698851E-6</v>
      </c>
      <c r="O148" s="52">
        <f t="shared" si="28"/>
        <v>4.1818348272393009E-6</v>
      </c>
      <c r="P148" s="52">
        <f t="shared" si="28"/>
        <v>4.0354555867177014E-6</v>
      </c>
      <c r="Q148" s="52">
        <f t="shared" si="28"/>
        <v>4.0425042259473176E-6</v>
      </c>
    </row>
    <row r="149" spans="1:17" ht="11.45" customHeight="1" x14ac:dyDescent="0.25">
      <c r="A149" s="53" t="s">
        <v>56</v>
      </c>
      <c r="B149" s="52">
        <f t="shared" ref="B149:Q149" si="29">IF(B31=0,0,B31/B$17)</f>
        <v>2.560987277869072E-4</v>
      </c>
      <c r="C149" s="52">
        <f t="shared" si="29"/>
        <v>3.5518790157684457E-4</v>
      </c>
      <c r="D149" s="52">
        <f t="shared" si="29"/>
        <v>4.6986890383179242E-4</v>
      </c>
      <c r="E149" s="52">
        <f t="shared" si="29"/>
        <v>6.1107045393334904E-4</v>
      </c>
      <c r="F149" s="52">
        <f t="shared" si="29"/>
        <v>7.954417996396102E-4</v>
      </c>
      <c r="G149" s="52">
        <f t="shared" si="29"/>
        <v>5.2129903884724034E-4</v>
      </c>
      <c r="H149" s="52">
        <f t="shared" si="29"/>
        <v>7.1746075666799514E-4</v>
      </c>
      <c r="I149" s="52">
        <f t="shared" si="29"/>
        <v>6.8026036358197878E-4</v>
      </c>
      <c r="J149" s="52">
        <f t="shared" si="29"/>
        <v>4.5309967985524609E-4</v>
      </c>
      <c r="K149" s="52">
        <f t="shared" si="29"/>
        <v>5.2957223697076914E-4</v>
      </c>
      <c r="L149" s="52">
        <f t="shared" si="29"/>
        <v>5.1158433954033708E-4</v>
      </c>
      <c r="M149" s="52">
        <f t="shared" si="29"/>
        <v>4.6474275126100482E-4</v>
      </c>
      <c r="N149" s="52">
        <f t="shared" si="29"/>
        <v>4.5098408155726239E-4</v>
      </c>
      <c r="O149" s="52">
        <f t="shared" si="29"/>
        <v>4.7683062438037626E-4</v>
      </c>
      <c r="P149" s="52">
        <f t="shared" si="29"/>
        <v>4.6768816244690989E-4</v>
      </c>
      <c r="Q149" s="52">
        <f t="shared" si="29"/>
        <v>3.5072346246473827E-4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0.3230916231172738</v>
      </c>
      <c r="C151" s="56">
        <f t="shared" si="31"/>
        <v>0.31025346829116834</v>
      </c>
      <c r="D151" s="56">
        <f t="shared" si="31"/>
        <v>0.30476377785691966</v>
      </c>
      <c r="E151" s="56">
        <f t="shared" si="31"/>
        <v>0.30496144065414382</v>
      </c>
      <c r="F151" s="56">
        <f t="shared" si="31"/>
        <v>0.29378734808147655</v>
      </c>
      <c r="G151" s="56">
        <f t="shared" si="31"/>
        <v>0.29207165323673945</v>
      </c>
      <c r="H151" s="56">
        <f t="shared" si="31"/>
        <v>0.29930069590122177</v>
      </c>
      <c r="I151" s="56">
        <f t="shared" si="31"/>
        <v>0.29952124689081566</v>
      </c>
      <c r="J151" s="56">
        <f t="shared" si="31"/>
        <v>0.30276504557747691</v>
      </c>
      <c r="K151" s="56">
        <f t="shared" si="31"/>
        <v>0.29988442448732822</v>
      </c>
      <c r="L151" s="56">
        <f t="shared" si="31"/>
        <v>0.31859709183569163</v>
      </c>
      <c r="M151" s="56">
        <f t="shared" si="31"/>
        <v>0.31528662305549876</v>
      </c>
      <c r="N151" s="56">
        <f t="shared" si="31"/>
        <v>0.33130850021153757</v>
      </c>
      <c r="O151" s="56">
        <f t="shared" si="31"/>
        <v>0.3319095497340982</v>
      </c>
      <c r="P151" s="56">
        <f t="shared" si="31"/>
        <v>0.31385027621594114</v>
      </c>
      <c r="Q151" s="56">
        <f t="shared" si="31"/>
        <v>0.32884047367344749</v>
      </c>
    </row>
    <row r="152" spans="1:17" ht="11.45" customHeight="1" x14ac:dyDescent="0.25">
      <c r="A152" s="55" t="s">
        <v>27</v>
      </c>
      <c r="B152" s="54">
        <f t="shared" ref="B152:Q152" si="32">IF(B34=0,0,B34/B$17)</f>
        <v>3.9572094995291608E-2</v>
      </c>
      <c r="C152" s="54">
        <f t="shared" si="32"/>
        <v>4.1680850772143486E-2</v>
      </c>
      <c r="D152" s="54">
        <f t="shared" si="32"/>
        <v>4.3706536257401257E-2</v>
      </c>
      <c r="E152" s="54">
        <f t="shared" si="32"/>
        <v>4.5396922199845029E-2</v>
      </c>
      <c r="F152" s="54">
        <f t="shared" si="32"/>
        <v>4.5964899459266566E-2</v>
      </c>
      <c r="G152" s="54">
        <f t="shared" si="32"/>
        <v>4.8333839416376409E-2</v>
      </c>
      <c r="H152" s="54">
        <f t="shared" si="32"/>
        <v>4.8186225114877655E-2</v>
      </c>
      <c r="I152" s="54">
        <f t="shared" si="32"/>
        <v>4.9920217177432717E-2</v>
      </c>
      <c r="J152" s="54">
        <f t="shared" si="32"/>
        <v>5.0139174910767553E-2</v>
      </c>
      <c r="K152" s="54">
        <f t="shared" si="32"/>
        <v>5.0431358691172962E-2</v>
      </c>
      <c r="L152" s="54">
        <f t="shared" si="32"/>
        <v>4.8939133821162745E-2</v>
      </c>
      <c r="M152" s="54">
        <f t="shared" si="32"/>
        <v>4.9212903092122708E-2</v>
      </c>
      <c r="N152" s="54">
        <f t="shared" si="32"/>
        <v>4.8416656855409496E-2</v>
      </c>
      <c r="O152" s="54">
        <f t="shared" si="32"/>
        <v>4.8343367516487219E-2</v>
      </c>
      <c r="P152" s="54">
        <f t="shared" si="32"/>
        <v>4.8348977821815527E-2</v>
      </c>
      <c r="Q152" s="54">
        <f t="shared" si="32"/>
        <v>4.8920387536939641E-2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5.2656097681496213E-3</v>
      </c>
      <c r="C153" s="52">
        <f t="shared" si="33"/>
        <v>5.0520307285101514E-3</v>
      </c>
      <c r="D153" s="52">
        <f t="shared" si="33"/>
        <v>4.8771445832127983E-3</v>
      </c>
      <c r="E153" s="52">
        <f t="shared" si="33"/>
        <v>4.6406135632621028E-3</v>
      </c>
      <c r="F153" s="52">
        <f t="shared" si="33"/>
        <v>4.2541377128214016E-3</v>
      </c>
      <c r="G153" s="52">
        <f t="shared" si="33"/>
        <v>4.0744499103505397E-3</v>
      </c>
      <c r="H153" s="52">
        <f t="shared" si="33"/>
        <v>3.6611776470162724E-3</v>
      </c>
      <c r="I153" s="52">
        <f t="shared" si="33"/>
        <v>3.6244440709860067E-3</v>
      </c>
      <c r="J153" s="52">
        <f t="shared" si="33"/>
        <v>3.153605323002523E-3</v>
      </c>
      <c r="K153" s="52">
        <f t="shared" si="33"/>
        <v>2.9303731316047106E-3</v>
      </c>
      <c r="L153" s="52">
        <f t="shared" si="33"/>
        <v>2.6666350246958921E-3</v>
      </c>
      <c r="M153" s="52">
        <f t="shared" si="33"/>
        <v>2.5100514433318713E-3</v>
      </c>
      <c r="N153" s="52">
        <f t="shared" si="33"/>
        <v>2.308440663459586E-3</v>
      </c>
      <c r="O153" s="52">
        <f t="shared" si="33"/>
        <v>2.1723813948286408E-3</v>
      </c>
      <c r="P153" s="52">
        <f t="shared" si="33"/>
        <v>2.090778933370542E-3</v>
      </c>
      <c r="Q153" s="52">
        <f t="shared" si="33"/>
        <v>2.0311065878884185E-3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3.4306485227141983E-2</v>
      </c>
      <c r="C154" s="52">
        <f t="shared" si="34"/>
        <v>3.6628820043633332E-2</v>
      </c>
      <c r="D154" s="52">
        <f t="shared" si="34"/>
        <v>3.8829391674188453E-2</v>
      </c>
      <c r="E154" s="52">
        <f t="shared" si="34"/>
        <v>4.0756308636582923E-2</v>
      </c>
      <c r="F154" s="52">
        <f t="shared" si="34"/>
        <v>4.1710761746445162E-2</v>
      </c>
      <c r="G154" s="52">
        <f t="shared" si="34"/>
        <v>4.4259389506025863E-2</v>
      </c>
      <c r="H154" s="52">
        <f t="shared" si="34"/>
        <v>4.4254830384236069E-2</v>
      </c>
      <c r="I154" s="52">
        <f t="shared" si="34"/>
        <v>4.588794286216602E-2</v>
      </c>
      <c r="J154" s="52">
        <f t="shared" si="34"/>
        <v>4.6429730557340648E-2</v>
      </c>
      <c r="K154" s="52">
        <f t="shared" si="34"/>
        <v>4.6804812013049986E-2</v>
      </c>
      <c r="L154" s="52">
        <f t="shared" si="34"/>
        <v>4.5549316473337063E-2</v>
      </c>
      <c r="M154" s="52">
        <f t="shared" si="34"/>
        <v>4.5959187222284092E-2</v>
      </c>
      <c r="N154" s="52">
        <f t="shared" si="34"/>
        <v>4.5389576641905287E-2</v>
      </c>
      <c r="O154" s="52">
        <f t="shared" si="34"/>
        <v>4.5512994895562611E-2</v>
      </c>
      <c r="P154" s="52">
        <f t="shared" si="34"/>
        <v>4.5616545430338877E-2</v>
      </c>
      <c r="Q154" s="52">
        <f t="shared" si="34"/>
        <v>4.6231501771454908E-2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4.9710437462598139E-5</v>
      </c>
      <c r="I155" s="52">
        <f t="shared" si="35"/>
        <v>7.7114237285864047E-5</v>
      </c>
      <c r="J155" s="52">
        <f t="shared" si="35"/>
        <v>1.4672879642659172E-4</v>
      </c>
      <c r="K155" s="52">
        <f t="shared" si="35"/>
        <v>1.878375376745502E-4</v>
      </c>
      <c r="L155" s="52">
        <f t="shared" si="35"/>
        <v>2.1252541667816056E-4</v>
      </c>
      <c r="M155" s="52">
        <f t="shared" si="35"/>
        <v>2.3614281967553866E-4</v>
      </c>
      <c r="N155" s="52">
        <f t="shared" si="35"/>
        <v>2.6755207271141372E-4</v>
      </c>
      <c r="O155" s="52">
        <f t="shared" si="35"/>
        <v>2.4597817145194134E-4</v>
      </c>
      <c r="P155" s="52">
        <f t="shared" si="35"/>
        <v>2.3324940098988885E-4</v>
      </c>
      <c r="Q155" s="52">
        <f t="shared" si="35"/>
        <v>2.3061299717133446E-4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2.2050664616271695E-4</v>
      </c>
      <c r="I156" s="52">
        <f t="shared" si="36"/>
        <v>3.307160069948171E-4</v>
      </c>
      <c r="J156" s="52">
        <f t="shared" si="36"/>
        <v>4.0911023399779311E-4</v>
      </c>
      <c r="K156" s="52">
        <f t="shared" si="36"/>
        <v>5.083360088437149E-4</v>
      </c>
      <c r="L156" s="52">
        <f t="shared" si="36"/>
        <v>5.1065690645162227E-4</v>
      </c>
      <c r="M156" s="52">
        <f t="shared" si="36"/>
        <v>5.0752160683120706E-4</v>
      </c>
      <c r="N156" s="52">
        <f t="shared" si="36"/>
        <v>4.5108747733320934E-4</v>
      </c>
      <c r="O156" s="52">
        <f t="shared" si="36"/>
        <v>4.1201305464402723E-4</v>
      </c>
      <c r="P156" s="52">
        <f t="shared" si="36"/>
        <v>4.0840405711621564E-4</v>
      </c>
      <c r="Q156" s="52">
        <f t="shared" si="36"/>
        <v>4.271661804249799E-4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0.28351952812198217</v>
      </c>
      <c r="C158" s="50">
        <f t="shared" si="38"/>
        <v>0.26857261751902489</v>
      </c>
      <c r="D158" s="50">
        <f t="shared" si="38"/>
        <v>0.26105724159951837</v>
      </c>
      <c r="E158" s="50">
        <f t="shared" si="38"/>
        <v>0.25956451845429879</v>
      </c>
      <c r="F158" s="50">
        <f t="shared" si="38"/>
        <v>0.24782244862220995</v>
      </c>
      <c r="G158" s="50">
        <f t="shared" si="38"/>
        <v>0.24373781382036305</v>
      </c>
      <c r="H158" s="50">
        <f t="shared" si="38"/>
        <v>0.25111447078634408</v>
      </c>
      <c r="I158" s="50">
        <f t="shared" si="38"/>
        <v>0.24960102971338294</v>
      </c>
      <c r="J158" s="50">
        <f t="shared" si="38"/>
        <v>0.25262587066670938</v>
      </c>
      <c r="K158" s="50">
        <f t="shared" si="38"/>
        <v>0.24945306579615525</v>
      </c>
      <c r="L158" s="50">
        <f t="shared" si="38"/>
        <v>0.26965795801452891</v>
      </c>
      <c r="M158" s="50">
        <f t="shared" si="38"/>
        <v>0.26607371996337609</v>
      </c>
      <c r="N158" s="50">
        <f t="shared" si="38"/>
        <v>0.2828918433561281</v>
      </c>
      <c r="O158" s="50">
        <f t="shared" si="38"/>
        <v>0.28356618221761098</v>
      </c>
      <c r="P158" s="50">
        <f t="shared" si="38"/>
        <v>0.26550129839412562</v>
      </c>
      <c r="Q158" s="50">
        <f t="shared" si="38"/>
        <v>0.27992008613650782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0.2016591392025037</v>
      </c>
      <c r="C159" s="52">
        <f t="shared" si="39"/>
        <v>0.20230447094411913</v>
      </c>
      <c r="D159" s="52">
        <f t="shared" si="39"/>
        <v>0.19484693659856064</v>
      </c>
      <c r="E159" s="52">
        <f t="shared" si="39"/>
        <v>0.19825237915478605</v>
      </c>
      <c r="F159" s="52">
        <f t="shared" si="39"/>
        <v>0.19709519424759403</v>
      </c>
      <c r="G159" s="52">
        <f t="shared" si="39"/>
        <v>0.19937643060264293</v>
      </c>
      <c r="H159" s="52">
        <f t="shared" si="39"/>
        <v>0.20157366963985757</v>
      </c>
      <c r="I159" s="52">
        <f t="shared" si="39"/>
        <v>0.21011215366857669</v>
      </c>
      <c r="J159" s="52">
        <f t="shared" si="39"/>
        <v>0.21963458222589766</v>
      </c>
      <c r="K159" s="52">
        <f t="shared" si="39"/>
        <v>0.21229193022018841</v>
      </c>
      <c r="L159" s="52">
        <f t="shared" si="39"/>
        <v>0.21482388081484738</v>
      </c>
      <c r="M159" s="52">
        <f t="shared" si="39"/>
        <v>0.22082147928892318</v>
      </c>
      <c r="N159" s="52">
        <f t="shared" si="39"/>
        <v>0.21748250141543957</v>
      </c>
      <c r="O159" s="52">
        <f t="shared" si="39"/>
        <v>0.21429897014160876</v>
      </c>
      <c r="P159" s="52">
        <f t="shared" si="39"/>
        <v>0.21210708923673466</v>
      </c>
      <c r="Q159" s="52">
        <f t="shared" si="39"/>
        <v>0.21909073187079006</v>
      </c>
    </row>
    <row r="160" spans="1:17" ht="11.45" customHeight="1" x14ac:dyDescent="0.25">
      <c r="A160" s="47" t="s">
        <v>22</v>
      </c>
      <c r="B160" s="46">
        <f t="shared" ref="B160:Q160" si="40">IF(B42=0,0,B42/B$17)</f>
        <v>8.186038891947843E-2</v>
      </c>
      <c r="C160" s="46">
        <f t="shared" si="40"/>
        <v>6.6268146574905734E-2</v>
      </c>
      <c r="D160" s="46">
        <f t="shared" si="40"/>
        <v>6.6210305000957731E-2</v>
      </c>
      <c r="E160" s="46">
        <f t="shared" si="40"/>
        <v>6.131213929951277E-2</v>
      </c>
      <c r="F160" s="46">
        <f t="shared" si="40"/>
        <v>5.0727254374615949E-2</v>
      </c>
      <c r="G160" s="46">
        <f t="shared" si="40"/>
        <v>4.4361383217720138E-2</v>
      </c>
      <c r="H160" s="46">
        <f t="shared" si="40"/>
        <v>4.9540801146486506E-2</v>
      </c>
      <c r="I160" s="46">
        <f t="shared" si="40"/>
        <v>3.9488876044806255E-2</v>
      </c>
      <c r="J160" s="46">
        <f t="shared" si="40"/>
        <v>3.29912884408117E-2</v>
      </c>
      <c r="K160" s="46">
        <f t="shared" si="40"/>
        <v>3.71611355759668E-2</v>
      </c>
      <c r="L160" s="46">
        <f t="shared" si="40"/>
        <v>5.4834077199681544E-2</v>
      </c>
      <c r="M160" s="46">
        <f t="shared" si="40"/>
        <v>4.5252240674452916E-2</v>
      </c>
      <c r="N160" s="46">
        <f t="shared" si="40"/>
        <v>6.5409341940688509E-2</v>
      </c>
      <c r="O160" s="46">
        <f t="shared" si="40"/>
        <v>6.9267212076002213E-2</v>
      </c>
      <c r="P160" s="46">
        <f t="shared" si="40"/>
        <v>5.3394209157390952E-2</v>
      </c>
      <c r="Q160" s="46">
        <f t="shared" si="40"/>
        <v>6.0829354265717762E-2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46258532.422115326</v>
      </c>
      <c r="C3" s="41">
        <f>TrRoad_act!C57</f>
        <v>46815113.721526876</v>
      </c>
      <c r="D3" s="41">
        <f>TrRoad_act!D57</f>
        <v>47121933.380432203</v>
      </c>
      <c r="E3" s="41">
        <f>TrRoad_act!E57</f>
        <v>47561747.301616982</v>
      </c>
      <c r="F3" s="41">
        <f>TrRoad_act!F57</f>
        <v>47928835.991288424</v>
      </c>
      <c r="G3" s="41">
        <f>TrRoad_act!G57</f>
        <v>48532285.036655992</v>
      </c>
      <c r="H3" s="41">
        <f>TrRoad_act!H57</f>
        <v>49150043.885732025</v>
      </c>
      <c r="I3" s="41">
        <f>TrRoad_act!I57</f>
        <v>49369658.26757022</v>
      </c>
      <c r="J3" s="41">
        <f>TrRoad_act!J57</f>
        <v>49835691.121631213</v>
      </c>
      <c r="K3" s="41">
        <f>TrRoad_act!K57</f>
        <v>50301713.594597533</v>
      </c>
      <c r="L3" s="41">
        <f>TrRoad_act!L57</f>
        <v>50941125.788174719</v>
      </c>
      <c r="M3" s="41">
        <f>TrRoad_act!M57</f>
        <v>51796454.565314434</v>
      </c>
      <c r="N3" s="41">
        <f>TrRoad_act!N57</f>
        <v>52421330.538950525</v>
      </c>
      <c r="O3" s="41">
        <f>TrRoad_act!O57</f>
        <v>52921275.172729626</v>
      </c>
      <c r="P3" s="41">
        <f>TrRoad_act!P57</f>
        <v>53627326.21211715</v>
      </c>
      <c r="Q3" s="41">
        <f>TrRoad_act!Q57</f>
        <v>54456541.4704661</v>
      </c>
    </row>
    <row r="4" spans="1:17" ht="11.45" customHeight="1" x14ac:dyDescent="0.25">
      <c r="A4" s="25" t="s">
        <v>39</v>
      </c>
      <c r="B4" s="40">
        <f>TrRoad_act!B58</f>
        <v>43583675</v>
      </c>
      <c r="C4" s="40">
        <f>TrRoad_act!C58</f>
        <v>44142001</v>
      </c>
      <c r="D4" s="40">
        <f>TrRoad_act!D58</f>
        <v>44484749</v>
      </c>
      <c r="E4" s="40">
        <f>TrRoad_act!E58</f>
        <v>44967769</v>
      </c>
      <c r="F4" s="40">
        <f>TrRoad_act!F58</f>
        <v>45342967</v>
      </c>
      <c r="G4" s="40">
        <f>TrRoad_act!G58</f>
        <v>45946305</v>
      </c>
      <c r="H4" s="40">
        <f>TrRoad_act!H58</f>
        <v>46509149</v>
      </c>
      <c r="I4" s="40">
        <f>TrRoad_act!I58</f>
        <v>46808629</v>
      </c>
      <c r="J4" s="40">
        <f>TrRoad_act!J58</f>
        <v>47248724</v>
      </c>
      <c r="K4" s="40">
        <f>TrRoad_act!K58</f>
        <v>47680825</v>
      </c>
      <c r="L4" s="40">
        <f>TrRoad_act!L58</f>
        <v>48248916</v>
      </c>
      <c r="M4" s="40">
        <f>TrRoad_act!M58</f>
        <v>49008221</v>
      </c>
      <c r="N4" s="40">
        <f>TrRoad_act!N58</f>
        <v>49578624</v>
      </c>
      <c r="O4" s="40">
        <f>TrRoad_act!O58</f>
        <v>50027074</v>
      </c>
      <c r="P4" s="40">
        <f>TrRoad_act!P58</f>
        <v>50662369</v>
      </c>
      <c r="Q4" s="40">
        <f>TrRoad_act!Q58</f>
        <v>51398152</v>
      </c>
    </row>
    <row r="5" spans="1:17" ht="11.45" customHeight="1" x14ac:dyDescent="0.25">
      <c r="A5" s="23" t="s">
        <v>30</v>
      </c>
      <c r="B5" s="39">
        <f>TrRoad_act!B59</f>
        <v>4438082</v>
      </c>
      <c r="C5" s="39">
        <f>TrRoad_act!C59</f>
        <v>4667149</v>
      </c>
      <c r="D5" s="39">
        <f>TrRoad_act!D59</f>
        <v>4677885</v>
      </c>
      <c r="E5" s="39">
        <f>TrRoad_act!E59</f>
        <v>4863807</v>
      </c>
      <c r="F5" s="39">
        <f>TrRoad_act!F59</f>
        <v>5077982</v>
      </c>
      <c r="G5" s="39">
        <f>TrRoad_act!G59</f>
        <v>5202901</v>
      </c>
      <c r="H5" s="39">
        <f>TrRoad_act!H59</f>
        <v>5405900</v>
      </c>
      <c r="I5" s="39">
        <f>TrRoad_act!I59</f>
        <v>5549967</v>
      </c>
      <c r="J5" s="39">
        <f>TrRoad_act!J59</f>
        <v>5852283</v>
      </c>
      <c r="K5" s="39">
        <f>TrRoad_act!K59</f>
        <v>5866765</v>
      </c>
      <c r="L5" s="39">
        <f>TrRoad_act!L59</f>
        <v>5870890</v>
      </c>
      <c r="M5" s="39">
        <f>TrRoad_act!M59</f>
        <v>6004233</v>
      </c>
      <c r="N5" s="39">
        <f>TrRoad_act!N59</f>
        <v>6071601</v>
      </c>
      <c r="O5" s="39">
        <f>TrRoad_act!O59</f>
        <v>6099050</v>
      </c>
      <c r="P5" s="39">
        <f>TrRoad_act!P59</f>
        <v>6181744</v>
      </c>
      <c r="Q5" s="39">
        <f>TrRoad_act!Q59</f>
        <v>6248598</v>
      </c>
    </row>
    <row r="6" spans="1:17" ht="11.45" customHeight="1" x14ac:dyDescent="0.25">
      <c r="A6" s="19" t="s">
        <v>29</v>
      </c>
      <c r="B6" s="38">
        <f>TrRoad_act!B60</f>
        <v>39058937</v>
      </c>
      <c r="C6" s="38">
        <f>TrRoad_act!C60</f>
        <v>39388319</v>
      </c>
      <c r="D6" s="38">
        <f>TrRoad_act!D60</f>
        <v>39720951</v>
      </c>
      <c r="E6" s="38">
        <f>TrRoad_act!E60</f>
        <v>40017482</v>
      </c>
      <c r="F6" s="38">
        <f>TrRoad_act!F60</f>
        <v>40179477</v>
      </c>
      <c r="G6" s="38">
        <f>TrRoad_act!G60</f>
        <v>40659500</v>
      </c>
      <c r="H6" s="38">
        <f>TrRoad_act!H60</f>
        <v>41019700</v>
      </c>
      <c r="I6" s="38">
        <f>TrRoad_act!I60</f>
        <v>41183594</v>
      </c>
      <c r="J6" s="38">
        <f>TrRoad_act!J60</f>
        <v>41321171</v>
      </c>
      <c r="K6" s="38">
        <f>TrRoad_act!K60</f>
        <v>41737627</v>
      </c>
      <c r="L6" s="38">
        <f>TrRoad_act!L60</f>
        <v>42301563</v>
      </c>
      <c r="M6" s="38">
        <f>TrRoad_act!M60</f>
        <v>42928000</v>
      </c>
      <c r="N6" s="38">
        <f>TrRoad_act!N60</f>
        <v>43431000</v>
      </c>
      <c r="O6" s="38">
        <f>TrRoad_act!O60</f>
        <v>43851230</v>
      </c>
      <c r="P6" s="38">
        <f>TrRoad_act!P60</f>
        <v>44403124</v>
      </c>
      <c r="Q6" s="38">
        <f>TrRoad_act!Q60</f>
        <v>45071209</v>
      </c>
    </row>
    <row r="7" spans="1:17" ht="11.45" customHeight="1" x14ac:dyDescent="0.25">
      <c r="A7" s="62" t="s">
        <v>59</v>
      </c>
      <c r="B7" s="42">
        <f>TrRoad_act!B61</f>
        <v>33333963</v>
      </c>
      <c r="C7" s="42">
        <f>TrRoad_act!C61</f>
        <v>33146912</v>
      </c>
      <c r="D7" s="42">
        <f>TrRoad_act!D61</f>
        <v>32891503</v>
      </c>
      <c r="E7" s="42">
        <f>TrRoad_act!E61</f>
        <v>32578129</v>
      </c>
      <c r="F7" s="42">
        <f>TrRoad_act!F61</f>
        <v>32060673</v>
      </c>
      <c r="G7" s="42">
        <f>TrRoad_act!G61</f>
        <v>31634147</v>
      </c>
      <c r="H7" s="42">
        <f>TrRoad_act!H61</f>
        <v>31306000</v>
      </c>
      <c r="I7" s="42">
        <f>TrRoad_act!I61</f>
        <v>30974469</v>
      </c>
      <c r="J7" s="42">
        <f>TrRoad_act!J61</f>
        <v>30603345</v>
      </c>
      <c r="K7" s="42">
        <f>TrRoad_act!K61</f>
        <v>30313076</v>
      </c>
      <c r="L7" s="42">
        <f>TrRoad_act!L61</f>
        <v>30395230</v>
      </c>
      <c r="M7" s="42">
        <f>TrRoad_act!M61</f>
        <v>30361760</v>
      </c>
      <c r="N7" s="42">
        <f>TrRoad_act!N61</f>
        <v>30171497</v>
      </c>
      <c r="O7" s="42">
        <f>TrRoad_act!O61</f>
        <v>29951651</v>
      </c>
      <c r="P7" s="42">
        <f>TrRoad_act!P61</f>
        <v>29850190</v>
      </c>
      <c r="Q7" s="42">
        <f>TrRoad_act!Q61</f>
        <v>29843461</v>
      </c>
    </row>
    <row r="8" spans="1:17" ht="11.45" customHeight="1" x14ac:dyDescent="0.25">
      <c r="A8" s="62" t="s">
        <v>58</v>
      </c>
      <c r="B8" s="42">
        <f>TrRoad_act!B62</f>
        <v>5664974</v>
      </c>
      <c r="C8" s="42">
        <f>TrRoad_act!C62</f>
        <v>6182472</v>
      </c>
      <c r="D8" s="42">
        <f>TrRoad_act!D62</f>
        <v>6757907</v>
      </c>
      <c r="E8" s="42">
        <f>TrRoad_act!E62</f>
        <v>7362078</v>
      </c>
      <c r="F8" s="42">
        <f>TrRoad_act!F62</f>
        <v>8019368</v>
      </c>
      <c r="G8" s="42">
        <f>TrRoad_act!G62</f>
        <v>8887223</v>
      </c>
      <c r="H8" s="42">
        <f>TrRoad_act!H62</f>
        <v>9516517</v>
      </c>
      <c r="I8" s="42">
        <f>TrRoad_act!I62</f>
        <v>9903245</v>
      </c>
      <c r="J8" s="42">
        <f>TrRoad_act!J62</f>
        <v>10278026</v>
      </c>
      <c r="K8" s="42">
        <f>TrRoad_act!K62</f>
        <v>10769355</v>
      </c>
      <c r="L8" s="42">
        <f>TrRoad_act!L62</f>
        <v>11232208</v>
      </c>
      <c r="M8" s="42">
        <f>TrRoad_act!M62</f>
        <v>11854251</v>
      </c>
      <c r="N8" s="42">
        <f>TrRoad_act!N62</f>
        <v>12561865</v>
      </c>
      <c r="O8" s="42">
        <f>TrRoad_act!O62</f>
        <v>13210421</v>
      </c>
      <c r="P8" s="42">
        <f>TrRoad_act!P62</f>
        <v>13864235</v>
      </c>
      <c r="Q8" s="42">
        <f>TrRoad_act!Q62</f>
        <v>14538836</v>
      </c>
    </row>
    <row r="9" spans="1:17" ht="11.45" customHeight="1" x14ac:dyDescent="0.25">
      <c r="A9" s="62" t="s">
        <v>57</v>
      </c>
      <c r="B9" s="42">
        <f>TrRoad_act!B63</f>
        <v>60000</v>
      </c>
      <c r="C9" s="42">
        <f>TrRoad_act!C63</f>
        <v>58935</v>
      </c>
      <c r="D9" s="42">
        <f>TrRoad_act!D63</f>
        <v>71541</v>
      </c>
      <c r="E9" s="42">
        <f>TrRoad_act!E63</f>
        <v>77275</v>
      </c>
      <c r="F9" s="42">
        <f>TrRoad_act!F63</f>
        <v>99436</v>
      </c>
      <c r="G9" s="42">
        <f>TrRoad_act!G63</f>
        <v>110277</v>
      </c>
      <c r="H9" s="42">
        <f>TrRoad_act!H63</f>
        <v>164772</v>
      </c>
      <c r="I9" s="42">
        <f>TrRoad_act!I63</f>
        <v>273182</v>
      </c>
      <c r="J9" s="42">
        <f>TrRoad_act!J63</f>
        <v>406000</v>
      </c>
      <c r="K9" s="42">
        <f>TrRoad_act!K63</f>
        <v>588996</v>
      </c>
      <c r="L9" s="42">
        <f>TrRoad_act!L63</f>
        <v>607397</v>
      </c>
      <c r="M9" s="42">
        <f>TrRoad_act!M63</f>
        <v>618489</v>
      </c>
      <c r="N9" s="42">
        <f>TrRoad_act!N63</f>
        <v>582368</v>
      </c>
      <c r="O9" s="42">
        <f>TrRoad_act!O63</f>
        <v>560219</v>
      </c>
      <c r="P9" s="42">
        <f>TrRoad_act!P63</f>
        <v>547934</v>
      </c>
      <c r="Q9" s="42">
        <f>TrRoad_act!Q63</f>
        <v>525598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27853</v>
      </c>
      <c r="H10" s="42">
        <f>TrRoad_act!H64</f>
        <v>32392</v>
      </c>
      <c r="I10" s="42">
        <f>TrRoad_act!I64</f>
        <v>32672</v>
      </c>
      <c r="J10" s="42">
        <f>TrRoad_act!J64</f>
        <v>32800</v>
      </c>
      <c r="K10" s="42">
        <f>TrRoad_act!K64</f>
        <v>64200</v>
      </c>
      <c r="L10" s="42">
        <f>TrRoad_act!L64</f>
        <v>64300</v>
      </c>
      <c r="M10" s="42">
        <f>TrRoad_act!M64</f>
        <v>88500</v>
      </c>
      <c r="N10" s="42">
        <f>TrRoad_act!N64</f>
        <v>107266</v>
      </c>
      <c r="O10" s="42">
        <f>TrRoad_act!O64</f>
        <v>113836</v>
      </c>
      <c r="P10" s="42">
        <f>TrRoad_act!P64</f>
        <v>113404</v>
      </c>
      <c r="Q10" s="42">
        <f>TrRoad_act!Q64</f>
        <v>113632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1291</v>
      </c>
      <c r="P11" s="42">
        <f>TrRoad_act!P65</f>
        <v>5413</v>
      </c>
      <c r="Q11" s="42">
        <f>TrRoad_act!Q65</f>
        <v>16037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19</v>
      </c>
      <c r="I12" s="42">
        <f>TrRoad_act!I66</f>
        <v>26</v>
      </c>
      <c r="J12" s="42">
        <f>TrRoad_act!J66</f>
        <v>1000</v>
      </c>
      <c r="K12" s="42">
        <f>TrRoad_act!K66</f>
        <v>2000</v>
      </c>
      <c r="L12" s="42">
        <f>TrRoad_act!L66</f>
        <v>2428</v>
      </c>
      <c r="M12" s="42">
        <f>TrRoad_act!M66</f>
        <v>5000</v>
      </c>
      <c r="N12" s="42">
        <f>TrRoad_act!N66</f>
        <v>8004</v>
      </c>
      <c r="O12" s="42">
        <f>TrRoad_act!O66</f>
        <v>13812</v>
      </c>
      <c r="P12" s="42">
        <f>TrRoad_act!P66</f>
        <v>21948</v>
      </c>
      <c r="Q12" s="42">
        <f>TrRoad_act!Q66</f>
        <v>33645</v>
      </c>
    </row>
    <row r="13" spans="1:17" ht="11.45" customHeight="1" x14ac:dyDescent="0.25">
      <c r="A13" s="19" t="s">
        <v>28</v>
      </c>
      <c r="B13" s="38">
        <f>TrRoad_act!B67</f>
        <v>86656</v>
      </c>
      <c r="C13" s="38">
        <f>TrRoad_act!C67</f>
        <v>86533</v>
      </c>
      <c r="D13" s="38">
        <f>TrRoad_act!D67</f>
        <v>85913</v>
      </c>
      <c r="E13" s="38">
        <f>TrRoad_act!E67</f>
        <v>86480</v>
      </c>
      <c r="F13" s="38">
        <f>TrRoad_act!F67</f>
        <v>85508</v>
      </c>
      <c r="G13" s="38">
        <f>TrRoad_act!G67</f>
        <v>83904</v>
      </c>
      <c r="H13" s="38">
        <f>TrRoad_act!H67</f>
        <v>83549</v>
      </c>
      <c r="I13" s="38">
        <f>TrRoad_act!I67</f>
        <v>75068</v>
      </c>
      <c r="J13" s="38">
        <f>TrRoad_act!J67</f>
        <v>75270</v>
      </c>
      <c r="K13" s="38">
        <f>TrRoad_act!K67</f>
        <v>76433</v>
      </c>
      <c r="L13" s="38">
        <f>TrRoad_act!L67</f>
        <v>76463</v>
      </c>
      <c r="M13" s="38">
        <f>TrRoad_act!M67</f>
        <v>75988</v>
      </c>
      <c r="N13" s="38">
        <f>TrRoad_act!N67</f>
        <v>76023</v>
      </c>
      <c r="O13" s="38">
        <f>TrRoad_act!O67</f>
        <v>76794</v>
      </c>
      <c r="P13" s="38">
        <f>TrRoad_act!P67</f>
        <v>77501</v>
      </c>
      <c r="Q13" s="38">
        <f>TrRoad_act!Q67</f>
        <v>78345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85549</v>
      </c>
      <c r="C15" s="37">
        <f>TrRoad_act!C69</f>
        <v>85213</v>
      </c>
      <c r="D15" s="37">
        <f>TrRoad_act!D69</f>
        <v>84456</v>
      </c>
      <c r="E15" s="37">
        <f>TrRoad_act!E69</f>
        <v>85016</v>
      </c>
      <c r="F15" s="37">
        <f>TrRoad_act!F69</f>
        <v>84083</v>
      </c>
      <c r="G15" s="37">
        <f>TrRoad_act!G69</f>
        <v>82508</v>
      </c>
      <c r="H15" s="37">
        <f>TrRoad_act!H69</f>
        <v>82016</v>
      </c>
      <c r="I15" s="37">
        <f>TrRoad_act!I69</f>
        <v>73488</v>
      </c>
      <c r="J15" s="37">
        <f>TrRoad_act!J69</f>
        <v>73775</v>
      </c>
      <c r="K15" s="37">
        <f>TrRoad_act!K69</f>
        <v>74784</v>
      </c>
      <c r="L15" s="37">
        <f>TrRoad_act!L69</f>
        <v>74815</v>
      </c>
      <c r="M15" s="37">
        <f>TrRoad_act!M69</f>
        <v>74368</v>
      </c>
      <c r="N15" s="37">
        <f>TrRoad_act!N69</f>
        <v>74272</v>
      </c>
      <c r="O15" s="37">
        <f>TrRoad_act!O69</f>
        <v>74927</v>
      </c>
      <c r="P15" s="37">
        <f>TrRoad_act!P69</f>
        <v>75710</v>
      </c>
      <c r="Q15" s="37">
        <f>TrRoad_act!Q69</f>
        <v>76575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10</v>
      </c>
      <c r="G16" s="37">
        <f>TrRoad_act!G70</f>
        <v>10</v>
      </c>
      <c r="H16" s="37">
        <f>TrRoad_act!H70</f>
        <v>10</v>
      </c>
      <c r="I16" s="37">
        <f>TrRoad_act!I70</f>
        <v>12</v>
      </c>
      <c r="J16" s="37">
        <f>TrRoad_act!J70</f>
        <v>17</v>
      </c>
      <c r="K16" s="37">
        <f>TrRoad_act!K70</f>
        <v>23</v>
      </c>
      <c r="L16" s="37">
        <f>TrRoad_act!L70</f>
        <v>25</v>
      </c>
      <c r="M16" s="37">
        <f>TrRoad_act!M70</f>
        <v>24</v>
      </c>
      <c r="N16" s="37">
        <f>TrRoad_act!N70</f>
        <v>24</v>
      </c>
      <c r="O16" s="37">
        <f>TrRoad_act!O70</f>
        <v>23</v>
      </c>
      <c r="P16" s="37">
        <f>TrRoad_act!P70</f>
        <v>22</v>
      </c>
      <c r="Q16" s="37">
        <f>TrRoad_act!Q70</f>
        <v>21</v>
      </c>
    </row>
    <row r="17" spans="1:17" ht="11.45" customHeight="1" x14ac:dyDescent="0.25">
      <c r="A17" s="62" t="s">
        <v>56</v>
      </c>
      <c r="B17" s="37">
        <f>TrRoad_act!B71</f>
        <v>1002</v>
      </c>
      <c r="C17" s="37">
        <f>TrRoad_act!C71</f>
        <v>1202</v>
      </c>
      <c r="D17" s="37">
        <f>TrRoad_act!D71</f>
        <v>1320</v>
      </c>
      <c r="E17" s="37">
        <f>TrRoad_act!E71</f>
        <v>1335</v>
      </c>
      <c r="F17" s="37">
        <f>TrRoad_act!F71</f>
        <v>1297</v>
      </c>
      <c r="G17" s="37">
        <f>TrRoad_act!G71</f>
        <v>1277</v>
      </c>
      <c r="H17" s="37">
        <f>TrRoad_act!H71</f>
        <v>1423</v>
      </c>
      <c r="I17" s="37">
        <f>TrRoad_act!I71</f>
        <v>1476</v>
      </c>
      <c r="J17" s="37">
        <f>TrRoad_act!J71</f>
        <v>1386</v>
      </c>
      <c r="K17" s="37">
        <f>TrRoad_act!K71</f>
        <v>1532</v>
      </c>
      <c r="L17" s="37">
        <f>TrRoad_act!L71</f>
        <v>1533</v>
      </c>
      <c r="M17" s="37">
        <f>TrRoad_act!M71</f>
        <v>1501</v>
      </c>
      <c r="N17" s="37">
        <f>TrRoad_act!N71</f>
        <v>1631</v>
      </c>
      <c r="O17" s="37">
        <f>TrRoad_act!O71</f>
        <v>1745</v>
      </c>
      <c r="P17" s="37">
        <f>TrRoad_act!P71</f>
        <v>1653</v>
      </c>
      <c r="Q17" s="37">
        <f>TrRoad_act!Q71</f>
        <v>1612</v>
      </c>
    </row>
    <row r="18" spans="1:17" ht="11.45" customHeight="1" x14ac:dyDescent="0.25">
      <c r="A18" s="62" t="s">
        <v>55</v>
      </c>
      <c r="B18" s="37">
        <f>TrRoad_act!B72</f>
        <v>105</v>
      </c>
      <c r="C18" s="37">
        <f>TrRoad_act!C72</f>
        <v>118</v>
      </c>
      <c r="D18" s="37">
        <f>TrRoad_act!D72</f>
        <v>137</v>
      </c>
      <c r="E18" s="37">
        <f>TrRoad_act!E72</f>
        <v>129</v>
      </c>
      <c r="F18" s="37">
        <f>TrRoad_act!F72</f>
        <v>118</v>
      </c>
      <c r="G18" s="37">
        <f>TrRoad_act!G72</f>
        <v>109</v>
      </c>
      <c r="H18" s="37">
        <f>TrRoad_act!H72</f>
        <v>100</v>
      </c>
      <c r="I18" s="37">
        <f>TrRoad_act!I72</f>
        <v>92</v>
      </c>
      <c r="J18" s="37">
        <f>TrRoad_act!J72</f>
        <v>92</v>
      </c>
      <c r="K18" s="37">
        <f>TrRoad_act!K72</f>
        <v>94</v>
      </c>
      <c r="L18" s="37">
        <f>TrRoad_act!L72</f>
        <v>90</v>
      </c>
      <c r="M18" s="37">
        <f>TrRoad_act!M72</f>
        <v>95</v>
      </c>
      <c r="N18" s="37">
        <f>TrRoad_act!N72</f>
        <v>96</v>
      </c>
      <c r="O18" s="37">
        <f>TrRoad_act!O72</f>
        <v>99</v>
      </c>
      <c r="P18" s="37">
        <f>TrRoad_act!P72</f>
        <v>116</v>
      </c>
      <c r="Q18" s="37">
        <f>TrRoad_act!Q72</f>
        <v>137</v>
      </c>
    </row>
    <row r="19" spans="1:17" ht="11.45" customHeight="1" x14ac:dyDescent="0.25">
      <c r="A19" s="25" t="s">
        <v>18</v>
      </c>
      <c r="B19" s="40">
        <f>TrRoad_act!B73</f>
        <v>2674857.4221153283</v>
      </c>
      <c r="C19" s="40">
        <f>TrRoad_act!C73</f>
        <v>2673112.7215268761</v>
      </c>
      <c r="D19" s="40">
        <f>TrRoad_act!D73</f>
        <v>2637184.3804322071</v>
      </c>
      <c r="E19" s="40">
        <f>TrRoad_act!E73</f>
        <v>2593978.3016169788</v>
      </c>
      <c r="F19" s="40">
        <f>TrRoad_act!F73</f>
        <v>2585868.9912884198</v>
      </c>
      <c r="G19" s="40">
        <f>TrRoad_act!G73</f>
        <v>2585980.0366559885</v>
      </c>
      <c r="H19" s="40">
        <f>TrRoad_act!H73</f>
        <v>2640894.8857320221</v>
      </c>
      <c r="I19" s="40">
        <f>TrRoad_act!I73</f>
        <v>2561029.2675702199</v>
      </c>
      <c r="J19" s="40">
        <f>TrRoad_act!J73</f>
        <v>2586967.1216312144</v>
      </c>
      <c r="K19" s="40">
        <f>TrRoad_act!K73</f>
        <v>2620888.5945975315</v>
      </c>
      <c r="L19" s="40">
        <f>TrRoad_act!L73</f>
        <v>2692209.7881747191</v>
      </c>
      <c r="M19" s="40">
        <f>TrRoad_act!M73</f>
        <v>2788233.5653144373</v>
      </c>
      <c r="N19" s="40">
        <f>TrRoad_act!N73</f>
        <v>2842706.5389505224</v>
      </c>
      <c r="O19" s="40">
        <f>TrRoad_act!O73</f>
        <v>2894201.1727296244</v>
      </c>
      <c r="P19" s="40">
        <f>TrRoad_act!P73</f>
        <v>2964957.2121171537</v>
      </c>
      <c r="Q19" s="40">
        <f>TrRoad_act!Q73</f>
        <v>3058389.470466102</v>
      </c>
    </row>
    <row r="20" spans="1:17" ht="11.45" customHeight="1" x14ac:dyDescent="0.25">
      <c r="A20" s="23" t="s">
        <v>27</v>
      </c>
      <c r="B20" s="39">
        <f>TrRoad_act!B74</f>
        <v>1732021</v>
      </c>
      <c r="C20" s="39">
        <f>TrRoad_act!C74</f>
        <v>1739889</v>
      </c>
      <c r="D20" s="39">
        <f>TrRoad_act!D74</f>
        <v>1741182</v>
      </c>
      <c r="E20" s="39">
        <f>TrRoad_act!E74</f>
        <v>1730969</v>
      </c>
      <c r="F20" s="39">
        <f>TrRoad_act!F74</f>
        <v>1729794</v>
      </c>
      <c r="G20" s="39">
        <f>TrRoad_act!G74</f>
        <v>1736770</v>
      </c>
      <c r="H20" s="39">
        <f>TrRoad_act!H74</f>
        <v>1782979</v>
      </c>
      <c r="I20" s="39">
        <f>TrRoad_act!I74</f>
        <v>1812800</v>
      </c>
      <c r="J20" s="39">
        <f>TrRoad_act!J74</f>
        <v>1848272</v>
      </c>
      <c r="K20" s="39">
        <f>TrRoad_act!K74</f>
        <v>1886261</v>
      </c>
      <c r="L20" s="39">
        <f>TrRoad_act!L74</f>
        <v>1954844</v>
      </c>
      <c r="M20" s="39">
        <f>TrRoad_act!M74</f>
        <v>2035658</v>
      </c>
      <c r="N20" s="39">
        <f>TrRoad_act!N74</f>
        <v>2091479</v>
      </c>
      <c r="O20" s="39">
        <f>TrRoad_act!O74</f>
        <v>2128927</v>
      </c>
      <c r="P20" s="39">
        <f>TrRoad_act!P74</f>
        <v>2186262</v>
      </c>
      <c r="Q20" s="39">
        <f>TrRoad_act!Q74</f>
        <v>2266168</v>
      </c>
    </row>
    <row r="21" spans="1:17" ht="11.45" customHeight="1" x14ac:dyDescent="0.25">
      <c r="A21" s="62" t="s">
        <v>59</v>
      </c>
      <c r="B21" s="42">
        <f>TrRoad_act!B75</f>
        <v>243980</v>
      </c>
      <c r="C21" s="42">
        <f>TrRoad_act!C75</f>
        <v>230397</v>
      </c>
      <c r="D21" s="42">
        <f>TrRoad_act!D75</f>
        <v>210181</v>
      </c>
      <c r="E21" s="42">
        <f>TrRoad_act!E75</f>
        <v>190023</v>
      </c>
      <c r="F21" s="42">
        <f>TrRoad_act!F75</f>
        <v>171731</v>
      </c>
      <c r="G21" s="42">
        <f>TrRoad_act!G75</f>
        <v>157706</v>
      </c>
      <c r="H21" s="42">
        <f>TrRoad_act!H75</f>
        <v>147292</v>
      </c>
      <c r="I21" s="42">
        <f>TrRoad_act!I75</f>
        <v>145309</v>
      </c>
      <c r="J21" s="42">
        <f>TrRoad_act!J75</f>
        <v>140468</v>
      </c>
      <c r="K21" s="42">
        <f>TrRoad_act!K75</f>
        <v>136496</v>
      </c>
      <c r="L21" s="42">
        <f>TrRoad_act!L75</f>
        <v>131835</v>
      </c>
      <c r="M21" s="42">
        <f>TrRoad_act!M75</f>
        <v>128364</v>
      </c>
      <c r="N21" s="42">
        <f>TrRoad_act!N75</f>
        <v>123716</v>
      </c>
      <c r="O21" s="42">
        <f>TrRoad_act!O75</f>
        <v>120997</v>
      </c>
      <c r="P21" s="42">
        <f>TrRoad_act!P75</f>
        <v>118491</v>
      </c>
      <c r="Q21" s="42">
        <f>TrRoad_act!Q75</f>
        <v>116667</v>
      </c>
    </row>
    <row r="22" spans="1:17" ht="11.45" customHeight="1" x14ac:dyDescent="0.25">
      <c r="A22" s="62" t="s">
        <v>58</v>
      </c>
      <c r="B22" s="42">
        <f>TrRoad_act!B76</f>
        <v>1487122</v>
      </c>
      <c r="C22" s="42">
        <f>TrRoad_act!C76</f>
        <v>1508584</v>
      </c>
      <c r="D22" s="42">
        <f>TrRoad_act!D76</f>
        <v>1530129</v>
      </c>
      <c r="E22" s="42">
        <f>TrRoad_act!E76</f>
        <v>1540132</v>
      </c>
      <c r="F22" s="42">
        <f>TrRoad_act!F76</f>
        <v>1557287</v>
      </c>
      <c r="G22" s="42">
        <f>TrRoad_act!G76</f>
        <v>1578349</v>
      </c>
      <c r="H22" s="42">
        <f>TrRoad_act!H76</f>
        <v>1623700</v>
      </c>
      <c r="I22" s="42">
        <f>TrRoad_act!I76</f>
        <v>1650962</v>
      </c>
      <c r="J22" s="42">
        <f>TrRoad_act!J76</f>
        <v>1685110</v>
      </c>
      <c r="K22" s="42">
        <f>TrRoad_act!K76</f>
        <v>1720370</v>
      </c>
      <c r="L22" s="42">
        <f>TrRoad_act!L76</f>
        <v>1788844</v>
      </c>
      <c r="M22" s="42">
        <f>TrRoad_act!M76</f>
        <v>1870172</v>
      </c>
      <c r="N22" s="42">
        <f>TrRoad_act!N76</f>
        <v>1927946</v>
      </c>
      <c r="O22" s="42">
        <f>TrRoad_act!O76</f>
        <v>1968228</v>
      </c>
      <c r="P22" s="42">
        <f>TrRoad_act!P76</f>
        <v>2026804</v>
      </c>
      <c r="Q22" s="42">
        <f>TrRoad_act!Q76</f>
        <v>2108221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1505</v>
      </c>
      <c r="I23" s="42">
        <f>TrRoad_act!I77</f>
        <v>2238</v>
      </c>
      <c r="J23" s="42">
        <f>TrRoad_act!J77</f>
        <v>4528</v>
      </c>
      <c r="K23" s="42">
        <f>TrRoad_act!K77</f>
        <v>6014</v>
      </c>
      <c r="L23" s="42">
        <f>TrRoad_act!L77</f>
        <v>7317</v>
      </c>
      <c r="M23" s="42">
        <f>TrRoad_act!M77</f>
        <v>8576</v>
      </c>
      <c r="N23" s="42">
        <f>TrRoad_act!N77</f>
        <v>9749</v>
      </c>
      <c r="O23" s="42">
        <f>TrRoad_act!O77</f>
        <v>9077</v>
      </c>
      <c r="P23" s="42">
        <f>TrRoad_act!P77</f>
        <v>8919</v>
      </c>
      <c r="Q23" s="42">
        <f>TrRoad_act!Q77</f>
        <v>9008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9833</v>
      </c>
      <c r="I24" s="42">
        <f>TrRoad_act!I78</f>
        <v>13726</v>
      </c>
      <c r="J24" s="42">
        <f>TrRoad_act!J78</f>
        <v>17582</v>
      </c>
      <c r="K24" s="42">
        <f>TrRoad_act!K78</f>
        <v>22743</v>
      </c>
      <c r="L24" s="42">
        <f>TrRoad_act!L78</f>
        <v>25995</v>
      </c>
      <c r="M24" s="42">
        <f>TrRoad_act!M78</f>
        <v>27361</v>
      </c>
      <c r="N24" s="42">
        <f>TrRoad_act!N78</f>
        <v>27948</v>
      </c>
      <c r="O24" s="42">
        <f>TrRoad_act!O78</f>
        <v>28182</v>
      </c>
      <c r="P24" s="42">
        <f>TrRoad_act!P78</f>
        <v>29117</v>
      </c>
      <c r="Q24" s="42">
        <f>TrRoad_act!Q78</f>
        <v>28470</v>
      </c>
    </row>
    <row r="25" spans="1:17" ht="11.45" customHeight="1" x14ac:dyDescent="0.25">
      <c r="A25" s="62" t="s">
        <v>55</v>
      </c>
      <c r="B25" s="42">
        <f>TrRoad_act!B79</f>
        <v>919</v>
      </c>
      <c r="C25" s="42">
        <f>TrRoad_act!C79</f>
        <v>908</v>
      </c>
      <c r="D25" s="42">
        <f>TrRoad_act!D79</f>
        <v>872</v>
      </c>
      <c r="E25" s="42">
        <f>TrRoad_act!E79</f>
        <v>814</v>
      </c>
      <c r="F25" s="42">
        <f>TrRoad_act!F79</f>
        <v>776</v>
      </c>
      <c r="G25" s="42">
        <f>TrRoad_act!G79</f>
        <v>715</v>
      </c>
      <c r="H25" s="42">
        <f>TrRoad_act!H79</f>
        <v>649</v>
      </c>
      <c r="I25" s="42">
        <f>TrRoad_act!I79</f>
        <v>565</v>
      </c>
      <c r="J25" s="42">
        <f>TrRoad_act!J79</f>
        <v>584</v>
      </c>
      <c r="K25" s="42">
        <f>TrRoad_act!K79</f>
        <v>638</v>
      </c>
      <c r="L25" s="42">
        <f>TrRoad_act!L79</f>
        <v>853</v>
      </c>
      <c r="M25" s="42">
        <f>TrRoad_act!M79</f>
        <v>1185</v>
      </c>
      <c r="N25" s="42">
        <f>TrRoad_act!N79</f>
        <v>2120</v>
      </c>
      <c r="O25" s="42">
        <f>TrRoad_act!O79</f>
        <v>2443</v>
      </c>
      <c r="P25" s="42">
        <f>TrRoad_act!P79</f>
        <v>2931</v>
      </c>
      <c r="Q25" s="42">
        <f>TrRoad_act!Q79</f>
        <v>3802</v>
      </c>
    </row>
    <row r="26" spans="1:17" ht="11.45" customHeight="1" x14ac:dyDescent="0.25">
      <c r="A26" s="19" t="s">
        <v>24</v>
      </c>
      <c r="B26" s="38">
        <f>TrRoad_act!B80</f>
        <v>942836.42211532814</v>
      </c>
      <c r="C26" s="38">
        <f>TrRoad_act!C80</f>
        <v>933223.72152687632</v>
      </c>
      <c r="D26" s="38">
        <f>TrRoad_act!D80</f>
        <v>896002.38043220725</v>
      </c>
      <c r="E26" s="38">
        <f>TrRoad_act!E80</f>
        <v>863009.30161697883</v>
      </c>
      <c r="F26" s="38">
        <f>TrRoad_act!F80</f>
        <v>856074.9912884197</v>
      </c>
      <c r="G26" s="38">
        <f>TrRoad_act!G80</f>
        <v>849210.03665598854</v>
      </c>
      <c r="H26" s="38">
        <f>TrRoad_act!H80</f>
        <v>857915.885732022</v>
      </c>
      <c r="I26" s="38">
        <f>TrRoad_act!I80</f>
        <v>748229.26757022005</v>
      </c>
      <c r="J26" s="38">
        <f>TrRoad_act!J80</f>
        <v>738695.12163121451</v>
      </c>
      <c r="K26" s="38">
        <f>TrRoad_act!K80</f>
        <v>734627.59459753148</v>
      </c>
      <c r="L26" s="38">
        <f>TrRoad_act!L80</f>
        <v>737365.7881747192</v>
      </c>
      <c r="M26" s="38">
        <f>TrRoad_act!M80</f>
        <v>752575.56531443726</v>
      </c>
      <c r="N26" s="38">
        <f>TrRoad_act!N80</f>
        <v>751227.53895052243</v>
      </c>
      <c r="O26" s="38">
        <f>TrRoad_act!O80</f>
        <v>765274.17272962467</v>
      </c>
      <c r="P26" s="38">
        <f>TrRoad_act!P80</f>
        <v>778695.2121171538</v>
      </c>
      <c r="Q26" s="38">
        <f>TrRoad_act!Q80</f>
        <v>792221.47046610189</v>
      </c>
    </row>
    <row r="27" spans="1:17" ht="11.45" customHeight="1" x14ac:dyDescent="0.25">
      <c r="A27" s="17" t="s">
        <v>23</v>
      </c>
      <c r="B27" s="37">
        <f>TrRoad_act!B81</f>
        <v>859876</v>
      </c>
      <c r="C27" s="37">
        <f>TrRoad_act!C81</f>
        <v>844998</v>
      </c>
      <c r="D27" s="37">
        <f>TrRoad_act!D81</f>
        <v>803528</v>
      </c>
      <c r="E27" s="37">
        <f>TrRoad_act!E81</f>
        <v>768744</v>
      </c>
      <c r="F27" s="37">
        <f>TrRoad_act!F81</f>
        <v>746206</v>
      </c>
      <c r="G27" s="37">
        <f>TrRoad_act!G81</f>
        <v>735866</v>
      </c>
      <c r="H27" s="37">
        <f>TrRoad_act!H81</f>
        <v>737154</v>
      </c>
      <c r="I27" s="37">
        <f>TrRoad_act!I81</f>
        <v>620399</v>
      </c>
      <c r="J27" s="37">
        <f>TrRoad_act!J81</f>
        <v>606061</v>
      </c>
      <c r="K27" s="37">
        <f>TrRoad_act!K81</f>
        <v>613932</v>
      </c>
      <c r="L27" s="37">
        <f>TrRoad_act!L81</f>
        <v>609823</v>
      </c>
      <c r="M27" s="37">
        <f>TrRoad_act!M81</f>
        <v>624515</v>
      </c>
      <c r="N27" s="37">
        <f>TrRoad_act!N81</f>
        <v>621730</v>
      </c>
      <c r="O27" s="37">
        <f>TrRoad_act!O81</f>
        <v>630777</v>
      </c>
      <c r="P27" s="37">
        <f>TrRoad_act!P81</f>
        <v>641171</v>
      </c>
      <c r="Q27" s="37">
        <f>TrRoad_act!Q81</f>
        <v>654552</v>
      </c>
    </row>
    <row r="28" spans="1:17" ht="11.45" customHeight="1" x14ac:dyDescent="0.25">
      <c r="A28" s="15" t="s">
        <v>22</v>
      </c>
      <c r="B28" s="36">
        <f>TrRoad_act!B82</f>
        <v>82960.422115328154</v>
      </c>
      <c r="C28" s="36">
        <f>TrRoad_act!C82</f>
        <v>88225.721526876325</v>
      </c>
      <c r="D28" s="36">
        <f>TrRoad_act!D82</f>
        <v>92474.380432207283</v>
      </c>
      <c r="E28" s="36">
        <f>TrRoad_act!E82</f>
        <v>94265.30161697889</v>
      </c>
      <c r="F28" s="36">
        <f>TrRoad_act!F82</f>
        <v>109868.9912884197</v>
      </c>
      <c r="G28" s="36">
        <f>TrRoad_act!G82</f>
        <v>113344.03665598853</v>
      </c>
      <c r="H28" s="36">
        <f>TrRoad_act!H82</f>
        <v>120761.88573202198</v>
      </c>
      <c r="I28" s="36">
        <f>TrRoad_act!I82</f>
        <v>127830.26757022009</v>
      </c>
      <c r="J28" s="36">
        <f>TrRoad_act!J82</f>
        <v>132634.12163121451</v>
      </c>
      <c r="K28" s="36">
        <f>TrRoad_act!K82</f>
        <v>120695.59459753147</v>
      </c>
      <c r="L28" s="36">
        <f>TrRoad_act!L82</f>
        <v>127542.78817471922</v>
      </c>
      <c r="M28" s="36">
        <f>TrRoad_act!M82</f>
        <v>128060.56531443732</v>
      </c>
      <c r="N28" s="36">
        <f>TrRoad_act!N82</f>
        <v>129497.53895052239</v>
      </c>
      <c r="O28" s="36">
        <f>TrRoad_act!O82</f>
        <v>134497.17272962464</v>
      </c>
      <c r="P28" s="36">
        <f>TrRoad_act!P82</f>
        <v>137524.21211715383</v>
      </c>
      <c r="Q28" s="36">
        <f>TrRoad_act!Q82</f>
        <v>137669.47046610186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4144407</v>
      </c>
      <c r="D30" s="41">
        <f>TrRoad_act!D111</f>
        <v>3862347</v>
      </c>
      <c r="E30" s="41">
        <f>TrRoad_act!E111</f>
        <v>3928227</v>
      </c>
      <c r="F30" s="41">
        <f>TrRoad_act!F111</f>
        <v>4077398</v>
      </c>
      <c r="G30" s="41">
        <f>TrRoad_act!G111</f>
        <v>3855725</v>
      </c>
      <c r="H30" s="41">
        <f>TrRoad_act!H111</f>
        <v>4346468</v>
      </c>
      <c r="I30" s="41">
        <f>TrRoad_act!I111</f>
        <v>3842488</v>
      </c>
      <c r="J30" s="41">
        <f>TrRoad_act!J111</f>
        <v>4091526</v>
      </c>
      <c r="K30" s="41">
        <f>TrRoad_act!K111</f>
        <v>4518717</v>
      </c>
      <c r="L30" s="41">
        <f>TrRoad_act!L111</f>
        <v>3455298</v>
      </c>
      <c r="M30" s="41">
        <f>TrRoad_act!M111</f>
        <v>3970036</v>
      </c>
      <c r="N30" s="41">
        <f>TrRoad_act!N111</f>
        <v>3717862</v>
      </c>
      <c r="O30" s="41">
        <f>TrRoad_act!O111</f>
        <v>3526924</v>
      </c>
      <c r="P30" s="41">
        <f>TrRoad_act!P111</f>
        <v>3703922</v>
      </c>
      <c r="Q30" s="41">
        <f>TrRoad_act!Q111</f>
        <v>3854399</v>
      </c>
    </row>
    <row r="31" spans="1:17" ht="11.45" customHeight="1" x14ac:dyDescent="0.25">
      <c r="A31" s="25" t="s">
        <v>39</v>
      </c>
      <c r="B31" s="40"/>
      <c r="C31" s="40">
        <f>TrRoad_act!C112</f>
        <v>3910602</v>
      </c>
      <c r="D31" s="40">
        <f>TrRoad_act!D112</f>
        <v>3658919</v>
      </c>
      <c r="E31" s="40">
        <f>TrRoad_act!E112</f>
        <v>3736835</v>
      </c>
      <c r="F31" s="40">
        <f>TrRoad_act!F112</f>
        <v>3837699</v>
      </c>
      <c r="G31" s="40">
        <f>TrRoad_act!G112</f>
        <v>3759129</v>
      </c>
      <c r="H31" s="40">
        <f>TrRoad_act!H112</f>
        <v>4050153</v>
      </c>
      <c r="I31" s="40">
        <f>TrRoad_act!I112</f>
        <v>3581430</v>
      </c>
      <c r="J31" s="40">
        <f>TrRoad_act!J112</f>
        <v>3828501</v>
      </c>
      <c r="K31" s="40">
        <f>TrRoad_act!K112</f>
        <v>4270740</v>
      </c>
      <c r="L31" s="40">
        <f>TrRoad_act!L112</f>
        <v>3161529</v>
      </c>
      <c r="M31" s="40">
        <f>TrRoad_act!M112</f>
        <v>3627866</v>
      </c>
      <c r="N31" s="40">
        <f>TrRoad_act!N112</f>
        <v>3411527</v>
      </c>
      <c r="O31" s="40">
        <f>TrRoad_act!O112</f>
        <v>3216847</v>
      </c>
      <c r="P31" s="40">
        <f>TrRoad_act!P112</f>
        <v>3379826</v>
      </c>
      <c r="Q31" s="40">
        <f>TrRoad_act!Q112</f>
        <v>3523580</v>
      </c>
    </row>
    <row r="32" spans="1:17" ht="11.45" customHeight="1" x14ac:dyDescent="0.25">
      <c r="A32" s="23" t="s">
        <v>30</v>
      </c>
      <c r="B32" s="39"/>
      <c r="C32" s="39">
        <f>TrRoad_act!C113</f>
        <v>561712</v>
      </c>
      <c r="D32" s="39">
        <f>TrRoad_act!D113</f>
        <v>387845</v>
      </c>
      <c r="E32" s="39">
        <f>TrRoad_act!E113</f>
        <v>486571</v>
      </c>
      <c r="F32" s="39">
        <f>TrRoad_act!F113</f>
        <v>545551</v>
      </c>
      <c r="G32" s="39">
        <f>TrRoad_act!G113</f>
        <v>382069</v>
      </c>
      <c r="H32" s="39">
        <f>TrRoad_act!H113</f>
        <v>533982</v>
      </c>
      <c r="I32" s="39">
        <f>TrRoad_act!I113</f>
        <v>427796</v>
      </c>
      <c r="J32" s="39">
        <f>TrRoad_act!J113</f>
        <v>732575</v>
      </c>
      <c r="K32" s="39">
        <f>TrRoad_act!K113</f>
        <v>264060</v>
      </c>
      <c r="L32" s="39">
        <f>TrRoad_act!L113</f>
        <v>232357</v>
      </c>
      <c r="M32" s="39">
        <f>TrRoad_act!M113</f>
        <v>420671</v>
      </c>
      <c r="N32" s="39">
        <f>TrRoad_act!N113</f>
        <v>299119</v>
      </c>
      <c r="O32" s="39">
        <f>TrRoad_act!O113</f>
        <v>246250</v>
      </c>
      <c r="P32" s="39">
        <f>TrRoad_act!P113</f>
        <v>330942</v>
      </c>
      <c r="Q32" s="39">
        <f>TrRoad_act!Q113</f>
        <v>303202</v>
      </c>
    </row>
    <row r="33" spans="1:17" ht="11.45" customHeight="1" x14ac:dyDescent="0.25">
      <c r="A33" s="19" t="s">
        <v>29</v>
      </c>
      <c r="B33" s="38"/>
      <c r="C33" s="38">
        <f>TrRoad_act!C114</f>
        <v>3342665</v>
      </c>
      <c r="D33" s="38">
        <f>TrRoad_act!D114</f>
        <v>3265337</v>
      </c>
      <c r="E33" s="38">
        <f>TrRoad_act!E114</f>
        <v>3244595</v>
      </c>
      <c r="F33" s="38">
        <f>TrRoad_act!F114</f>
        <v>3286750</v>
      </c>
      <c r="G33" s="38">
        <f>TrRoad_act!G114</f>
        <v>3371634</v>
      </c>
      <c r="H33" s="38">
        <f>TrRoad_act!H114</f>
        <v>3510452</v>
      </c>
      <c r="I33" s="38">
        <f>TrRoad_act!I114</f>
        <v>3148163</v>
      </c>
      <c r="J33" s="38">
        <f>TrRoad_act!J114</f>
        <v>3090040</v>
      </c>
      <c r="K33" s="38">
        <f>TrRoad_act!K114</f>
        <v>4000993</v>
      </c>
      <c r="L33" s="38">
        <f>TrRoad_act!L114</f>
        <v>2923953</v>
      </c>
      <c r="M33" s="38">
        <f>TrRoad_act!M114</f>
        <v>3202153</v>
      </c>
      <c r="N33" s="38">
        <f>TrRoad_act!N114</f>
        <v>3107156</v>
      </c>
      <c r="O33" s="38">
        <f>TrRoad_act!O114</f>
        <v>2964690</v>
      </c>
      <c r="P33" s="38">
        <f>TrRoad_act!P114</f>
        <v>3043162</v>
      </c>
      <c r="Q33" s="38">
        <f>TrRoad_act!Q114</f>
        <v>3214241</v>
      </c>
    </row>
    <row r="34" spans="1:17" ht="11.45" customHeight="1" x14ac:dyDescent="0.25">
      <c r="A34" s="62" t="s">
        <v>59</v>
      </c>
      <c r="B34" s="42"/>
      <c r="C34" s="42">
        <f>TrRoad_act!C115</f>
        <v>2183723</v>
      </c>
      <c r="D34" s="42">
        <f>TrRoad_act!D115</f>
        <v>2013610</v>
      </c>
      <c r="E34" s="42">
        <f>TrRoad_act!E115</f>
        <v>1942837</v>
      </c>
      <c r="F34" s="42">
        <f>TrRoad_act!F115</f>
        <v>1823530</v>
      </c>
      <c r="G34" s="42">
        <f>TrRoad_act!G115</f>
        <v>1903190</v>
      </c>
      <c r="H34" s="42">
        <f>TrRoad_act!H115</f>
        <v>1910823</v>
      </c>
      <c r="I34" s="42">
        <f>TrRoad_act!I115</f>
        <v>1888754</v>
      </c>
      <c r="J34" s="42">
        <f>TrRoad_act!J115</f>
        <v>1936656</v>
      </c>
      <c r="K34" s="42">
        <f>TrRoad_act!K115</f>
        <v>2608767</v>
      </c>
      <c r="L34" s="42">
        <f>TrRoad_act!L115</f>
        <v>1672128</v>
      </c>
      <c r="M34" s="42">
        <f>TrRoad_act!M115</f>
        <v>1654206</v>
      </c>
      <c r="N34" s="42">
        <f>TrRoad_act!N115</f>
        <v>1589557</v>
      </c>
      <c r="O34" s="42">
        <f>TrRoad_act!O115</f>
        <v>1542127</v>
      </c>
      <c r="P34" s="42">
        <f>TrRoad_act!P115</f>
        <v>1571681</v>
      </c>
      <c r="Q34" s="42">
        <f>TrRoad_act!Q115</f>
        <v>1647524</v>
      </c>
    </row>
    <row r="35" spans="1:17" ht="11.45" customHeight="1" x14ac:dyDescent="0.25">
      <c r="A35" s="62" t="s">
        <v>58</v>
      </c>
      <c r="B35" s="42"/>
      <c r="C35" s="42">
        <f>TrRoad_act!C116</f>
        <v>1155324</v>
      </c>
      <c r="D35" s="42">
        <f>TrRoad_act!D116</f>
        <v>1236213</v>
      </c>
      <c r="E35" s="42">
        <f>TrRoad_act!E116</f>
        <v>1292727</v>
      </c>
      <c r="F35" s="42">
        <f>TrRoad_act!F116</f>
        <v>1437346</v>
      </c>
      <c r="G35" s="42">
        <f>TrRoad_act!G116</f>
        <v>1425576</v>
      </c>
      <c r="H35" s="42">
        <f>TrRoad_act!H116</f>
        <v>1535881</v>
      </c>
      <c r="I35" s="42">
        <f>TrRoad_act!I116</f>
        <v>1145349</v>
      </c>
      <c r="J35" s="42">
        <f>TrRoad_act!J116</f>
        <v>1013016</v>
      </c>
      <c r="K35" s="42">
        <f>TrRoad_act!K116</f>
        <v>1168633</v>
      </c>
      <c r="L35" s="42">
        <f>TrRoad_act!L116</f>
        <v>1221938</v>
      </c>
      <c r="M35" s="42">
        <f>TrRoad_act!M116</f>
        <v>1495966</v>
      </c>
      <c r="N35" s="42">
        <f>TrRoad_act!N116</f>
        <v>1486119</v>
      </c>
      <c r="O35" s="42">
        <f>TrRoad_act!O116</f>
        <v>1403484</v>
      </c>
      <c r="P35" s="42">
        <f>TrRoad_act!P116</f>
        <v>1453001</v>
      </c>
      <c r="Q35" s="42">
        <f>TrRoad_act!Q116</f>
        <v>1538867</v>
      </c>
    </row>
    <row r="36" spans="1:17" ht="11.45" customHeight="1" x14ac:dyDescent="0.25">
      <c r="A36" s="62" t="s">
        <v>57</v>
      </c>
      <c r="B36" s="42"/>
      <c r="C36" s="42">
        <f>TrRoad_act!C117</f>
        <v>3618</v>
      </c>
      <c r="D36" s="42">
        <f>TrRoad_act!D117</f>
        <v>15514</v>
      </c>
      <c r="E36" s="42">
        <f>TrRoad_act!E117</f>
        <v>9031</v>
      </c>
      <c r="F36" s="42">
        <f>TrRoad_act!F117</f>
        <v>25874</v>
      </c>
      <c r="G36" s="42">
        <f>TrRoad_act!G117</f>
        <v>15015</v>
      </c>
      <c r="H36" s="42">
        <f>TrRoad_act!H117</f>
        <v>59190</v>
      </c>
      <c r="I36" s="42">
        <f>TrRoad_act!I117</f>
        <v>113772</v>
      </c>
      <c r="J36" s="42">
        <f>TrRoad_act!J117</f>
        <v>139266</v>
      </c>
      <c r="K36" s="42">
        <f>TrRoad_act!K117</f>
        <v>191193</v>
      </c>
      <c r="L36" s="42">
        <f>TrRoad_act!L117</f>
        <v>29246</v>
      </c>
      <c r="M36" s="42">
        <f>TrRoad_act!M117</f>
        <v>25209</v>
      </c>
      <c r="N36" s="42">
        <f>TrRoad_act!N117</f>
        <v>9486</v>
      </c>
      <c r="O36" s="42">
        <f>TrRoad_act!O117</f>
        <v>5167</v>
      </c>
      <c r="P36" s="42">
        <f>TrRoad_act!P117</f>
        <v>5706</v>
      </c>
      <c r="Q36" s="42">
        <f>TrRoad_act!Q117</f>
        <v>4391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27853</v>
      </c>
      <c r="H37" s="42">
        <f>TrRoad_act!H118</f>
        <v>4539</v>
      </c>
      <c r="I37" s="42">
        <f>TrRoad_act!I118</f>
        <v>280</v>
      </c>
      <c r="J37" s="42">
        <f>TrRoad_act!J118</f>
        <v>128</v>
      </c>
      <c r="K37" s="42">
        <f>TrRoad_act!K118</f>
        <v>31400</v>
      </c>
      <c r="L37" s="42">
        <f>TrRoad_act!L118</f>
        <v>100</v>
      </c>
      <c r="M37" s="42">
        <f>TrRoad_act!M118</f>
        <v>24200</v>
      </c>
      <c r="N37" s="42">
        <f>TrRoad_act!N118</f>
        <v>18766</v>
      </c>
      <c r="O37" s="42">
        <f>TrRoad_act!O118</f>
        <v>6570</v>
      </c>
      <c r="P37" s="42">
        <f>TrRoad_act!P118</f>
        <v>0</v>
      </c>
      <c r="Q37" s="42">
        <f>TrRoad_act!Q118</f>
        <v>228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1291</v>
      </c>
      <c r="P38" s="42">
        <f>TrRoad_act!P119</f>
        <v>4190</v>
      </c>
      <c r="Q38" s="42">
        <f>TrRoad_act!Q119</f>
        <v>10855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19</v>
      </c>
      <c r="I39" s="42">
        <f>TrRoad_act!I120</f>
        <v>8</v>
      </c>
      <c r="J39" s="42">
        <f>TrRoad_act!J120</f>
        <v>974</v>
      </c>
      <c r="K39" s="42">
        <f>TrRoad_act!K120</f>
        <v>1000</v>
      </c>
      <c r="L39" s="42">
        <f>TrRoad_act!L120</f>
        <v>541</v>
      </c>
      <c r="M39" s="42">
        <f>TrRoad_act!M120</f>
        <v>2572</v>
      </c>
      <c r="N39" s="42">
        <f>TrRoad_act!N120</f>
        <v>3228</v>
      </c>
      <c r="O39" s="42">
        <f>TrRoad_act!O120</f>
        <v>6051</v>
      </c>
      <c r="P39" s="42">
        <f>TrRoad_act!P120</f>
        <v>8584</v>
      </c>
      <c r="Q39" s="42">
        <f>TrRoad_act!Q120</f>
        <v>12376</v>
      </c>
    </row>
    <row r="40" spans="1:17" ht="11.45" customHeight="1" x14ac:dyDescent="0.25">
      <c r="A40" s="19" t="s">
        <v>28</v>
      </c>
      <c r="B40" s="38"/>
      <c r="C40" s="38">
        <f>TrRoad_act!C121</f>
        <v>6225</v>
      </c>
      <c r="D40" s="38">
        <f>TrRoad_act!D121</f>
        <v>5737</v>
      </c>
      <c r="E40" s="38">
        <f>TrRoad_act!E121</f>
        <v>5669</v>
      </c>
      <c r="F40" s="38">
        <f>TrRoad_act!F121</f>
        <v>5398</v>
      </c>
      <c r="G40" s="38">
        <f>TrRoad_act!G121</f>
        <v>5426</v>
      </c>
      <c r="H40" s="38">
        <f>TrRoad_act!H121</f>
        <v>5719</v>
      </c>
      <c r="I40" s="38">
        <f>TrRoad_act!I121</f>
        <v>5471</v>
      </c>
      <c r="J40" s="38">
        <f>TrRoad_act!J121</f>
        <v>5886</v>
      </c>
      <c r="K40" s="38">
        <f>TrRoad_act!K121</f>
        <v>5687</v>
      </c>
      <c r="L40" s="38">
        <f>TrRoad_act!L121</f>
        <v>5219</v>
      </c>
      <c r="M40" s="38">
        <f>TrRoad_act!M121</f>
        <v>5042</v>
      </c>
      <c r="N40" s="38">
        <f>TrRoad_act!N121</f>
        <v>5252</v>
      </c>
      <c r="O40" s="38">
        <f>TrRoad_act!O121</f>
        <v>5907</v>
      </c>
      <c r="P40" s="38">
        <f>TrRoad_act!P121</f>
        <v>5722</v>
      </c>
      <c r="Q40" s="38">
        <f>TrRoad_act!Q121</f>
        <v>6137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5932</v>
      </c>
      <c r="D42" s="37">
        <f>TrRoad_act!D123</f>
        <v>5518</v>
      </c>
      <c r="E42" s="37">
        <f>TrRoad_act!E123</f>
        <v>5558</v>
      </c>
      <c r="F42" s="37">
        <f>TrRoad_act!F123</f>
        <v>5335</v>
      </c>
      <c r="G42" s="37">
        <f>TrRoad_act!G123</f>
        <v>5356</v>
      </c>
      <c r="H42" s="37">
        <f>TrRoad_act!H123</f>
        <v>5482</v>
      </c>
      <c r="I42" s="37">
        <f>TrRoad_act!I123</f>
        <v>5324</v>
      </c>
      <c r="J42" s="37">
        <f>TrRoad_act!J123</f>
        <v>5737</v>
      </c>
      <c r="K42" s="37">
        <f>TrRoad_act!K123</f>
        <v>5519</v>
      </c>
      <c r="L42" s="37">
        <f>TrRoad_act!L123</f>
        <v>5168</v>
      </c>
      <c r="M42" s="37">
        <f>TrRoad_act!M123</f>
        <v>4969</v>
      </c>
      <c r="N42" s="37">
        <f>TrRoad_act!N123</f>
        <v>5024</v>
      </c>
      <c r="O42" s="37">
        <f>TrRoad_act!O123</f>
        <v>5696</v>
      </c>
      <c r="P42" s="37">
        <f>TrRoad_act!P123</f>
        <v>5696</v>
      </c>
      <c r="Q42" s="37">
        <f>TrRoad_act!Q123</f>
        <v>6063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10</v>
      </c>
      <c r="G43" s="37">
        <f>TrRoad_act!G124</f>
        <v>0</v>
      </c>
      <c r="H43" s="37">
        <f>TrRoad_act!H124</f>
        <v>0</v>
      </c>
      <c r="I43" s="37">
        <f>TrRoad_act!I124</f>
        <v>2</v>
      </c>
      <c r="J43" s="37">
        <f>TrRoad_act!J124</f>
        <v>5</v>
      </c>
      <c r="K43" s="37">
        <f>TrRoad_act!K124</f>
        <v>6</v>
      </c>
      <c r="L43" s="37">
        <f>TrRoad_act!L124</f>
        <v>3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279</v>
      </c>
      <c r="D44" s="37">
        <f>TrRoad_act!D125</f>
        <v>200</v>
      </c>
      <c r="E44" s="37">
        <f>TrRoad_act!E125</f>
        <v>100</v>
      </c>
      <c r="F44" s="37">
        <f>TrRoad_act!F125</f>
        <v>50</v>
      </c>
      <c r="G44" s="37">
        <f>TrRoad_act!G125</f>
        <v>70</v>
      </c>
      <c r="H44" s="37">
        <f>TrRoad_act!H125</f>
        <v>237</v>
      </c>
      <c r="I44" s="37">
        <f>TrRoad_act!I125</f>
        <v>145</v>
      </c>
      <c r="J44" s="37">
        <f>TrRoad_act!J125</f>
        <v>141</v>
      </c>
      <c r="K44" s="37">
        <f>TrRoad_act!K125</f>
        <v>146</v>
      </c>
      <c r="L44" s="37">
        <f>TrRoad_act!L125</f>
        <v>44</v>
      </c>
      <c r="M44" s="37">
        <f>TrRoad_act!M125</f>
        <v>60</v>
      </c>
      <c r="N44" s="37">
        <f>TrRoad_act!N125</f>
        <v>221</v>
      </c>
      <c r="O44" s="37">
        <f>TrRoad_act!O125</f>
        <v>206</v>
      </c>
      <c r="P44" s="37">
        <f>TrRoad_act!P125</f>
        <v>0</v>
      </c>
      <c r="Q44" s="37">
        <f>TrRoad_act!Q125</f>
        <v>53</v>
      </c>
    </row>
    <row r="45" spans="1:17" ht="11.45" customHeight="1" x14ac:dyDescent="0.25">
      <c r="A45" s="62" t="s">
        <v>55</v>
      </c>
      <c r="B45" s="37"/>
      <c r="C45" s="37">
        <f>TrRoad_act!C126</f>
        <v>14</v>
      </c>
      <c r="D45" s="37">
        <f>TrRoad_act!D126</f>
        <v>19</v>
      </c>
      <c r="E45" s="37">
        <f>TrRoad_act!E126</f>
        <v>11</v>
      </c>
      <c r="F45" s="37">
        <f>TrRoad_act!F126</f>
        <v>3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3</v>
      </c>
      <c r="K45" s="37">
        <f>TrRoad_act!K126</f>
        <v>16</v>
      </c>
      <c r="L45" s="37">
        <f>TrRoad_act!L126</f>
        <v>4</v>
      </c>
      <c r="M45" s="37">
        <f>TrRoad_act!M126</f>
        <v>13</v>
      </c>
      <c r="N45" s="37">
        <f>TrRoad_act!N126</f>
        <v>7</v>
      </c>
      <c r="O45" s="37">
        <f>TrRoad_act!O126</f>
        <v>5</v>
      </c>
      <c r="P45" s="37">
        <f>TrRoad_act!P126</f>
        <v>26</v>
      </c>
      <c r="Q45" s="37">
        <f>TrRoad_act!Q126</f>
        <v>21</v>
      </c>
    </row>
    <row r="46" spans="1:17" ht="11.45" customHeight="1" x14ac:dyDescent="0.25">
      <c r="A46" s="25" t="s">
        <v>18</v>
      </c>
      <c r="B46" s="40"/>
      <c r="C46" s="40">
        <f>TrRoad_act!C127</f>
        <v>233805</v>
      </c>
      <c r="D46" s="40">
        <f>TrRoad_act!D127</f>
        <v>203428</v>
      </c>
      <c r="E46" s="40">
        <f>TrRoad_act!E127</f>
        <v>191392</v>
      </c>
      <c r="F46" s="40">
        <f>TrRoad_act!F127</f>
        <v>239699</v>
      </c>
      <c r="G46" s="40">
        <f>TrRoad_act!G127</f>
        <v>96596</v>
      </c>
      <c r="H46" s="40">
        <f>TrRoad_act!H127</f>
        <v>296315</v>
      </c>
      <c r="I46" s="40">
        <f>TrRoad_act!I127</f>
        <v>261058</v>
      </c>
      <c r="J46" s="40">
        <f>TrRoad_act!J127</f>
        <v>263025</v>
      </c>
      <c r="K46" s="40">
        <f>TrRoad_act!K127</f>
        <v>247977</v>
      </c>
      <c r="L46" s="40">
        <f>TrRoad_act!L127</f>
        <v>293769</v>
      </c>
      <c r="M46" s="40">
        <f>TrRoad_act!M127</f>
        <v>342170</v>
      </c>
      <c r="N46" s="40">
        <f>TrRoad_act!N127</f>
        <v>306335</v>
      </c>
      <c r="O46" s="40">
        <f>TrRoad_act!O127</f>
        <v>310077</v>
      </c>
      <c r="P46" s="40">
        <f>TrRoad_act!P127</f>
        <v>324096</v>
      </c>
      <c r="Q46" s="40">
        <f>TrRoad_act!Q127</f>
        <v>330819</v>
      </c>
    </row>
    <row r="47" spans="1:17" ht="11.45" customHeight="1" x14ac:dyDescent="0.25">
      <c r="A47" s="23" t="s">
        <v>27</v>
      </c>
      <c r="B47" s="39"/>
      <c r="C47" s="39">
        <f>TrRoad_act!C128</f>
        <v>178553</v>
      </c>
      <c r="D47" s="39">
        <f>TrRoad_act!D128</f>
        <v>167007</v>
      </c>
      <c r="E47" s="39">
        <f>TrRoad_act!E128</f>
        <v>150695</v>
      </c>
      <c r="F47" s="39">
        <f>TrRoad_act!F128</f>
        <v>168541</v>
      </c>
      <c r="G47" s="39">
        <f>TrRoad_act!G128</f>
        <v>25857</v>
      </c>
      <c r="H47" s="39">
        <f>TrRoad_act!H128</f>
        <v>203621</v>
      </c>
      <c r="I47" s="39">
        <f>TrRoad_act!I128</f>
        <v>222803</v>
      </c>
      <c r="J47" s="39">
        <f>TrRoad_act!J128</f>
        <v>225653</v>
      </c>
      <c r="K47" s="39">
        <f>TrRoad_act!K128</f>
        <v>172484</v>
      </c>
      <c r="L47" s="39">
        <f>TrRoad_act!L128</f>
        <v>201175</v>
      </c>
      <c r="M47" s="39">
        <f>TrRoad_act!M128</f>
        <v>239181</v>
      </c>
      <c r="N47" s="39">
        <f>TrRoad_act!N128</f>
        <v>223746</v>
      </c>
      <c r="O47" s="39">
        <f>TrRoad_act!O128</f>
        <v>213134</v>
      </c>
      <c r="P47" s="39">
        <f>TrRoad_act!P128</f>
        <v>228872</v>
      </c>
      <c r="Q47" s="39">
        <f>TrRoad_act!Q128</f>
        <v>237510</v>
      </c>
    </row>
    <row r="48" spans="1:17" ht="11.45" customHeight="1" x14ac:dyDescent="0.25">
      <c r="A48" s="62" t="s">
        <v>59</v>
      </c>
      <c r="B48" s="42"/>
      <c r="C48" s="42">
        <f>TrRoad_act!C129</f>
        <v>8772</v>
      </c>
      <c r="D48" s="42">
        <f>TrRoad_act!D129</f>
        <v>6234</v>
      </c>
      <c r="E48" s="42">
        <f>TrRoad_act!E129</f>
        <v>5625</v>
      </c>
      <c r="F48" s="42">
        <f>TrRoad_act!F129</f>
        <v>4344</v>
      </c>
      <c r="G48" s="42">
        <f>TrRoad_act!G129</f>
        <v>4795</v>
      </c>
      <c r="H48" s="42">
        <f>TrRoad_act!H129</f>
        <v>5246</v>
      </c>
      <c r="I48" s="42">
        <f>TrRoad_act!I129</f>
        <v>5340</v>
      </c>
      <c r="J48" s="42">
        <f>TrRoad_act!J129</f>
        <v>8313</v>
      </c>
      <c r="K48" s="42">
        <f>TrRoad_act!K129</f>
        <v>8084</v>
      </c>
      <c r="L48" s="42">
        <f>TrRoad_act!L129</f>
        <v>9765</v>
      </c>
      <c r="M48" s="42">
        <f>TrRoad_act!M129</f>
        <v>12606</v>
      </c>
      <c r="N48" s="42">
        <f>TrRoad_act!N129</f>
        <v>11100</v>
      </c>
      <c r="O48" s="42">
        <f>TrRoad_act!O129</f>
        <v>7861</v>
      </c>
      <c r="P48" s="42">
        <f>TrRoad_act!P129</f>
        <v>7728</v>
      </c>
      <c r="Q48" s="42">
        <f>TrRoad_act!Q129</f>
        <v>7819</v>
      </c>
    </row>
    <row r="49" spans="1:18" ht="11.45" customHeight="1" x14ac:dyDescent="0.25">
      <c r="A49" s="62" t="s">
        <v>58</v>
      </c>
      <c r="B49" s="42"/>
      <c r="C49" s="42">
        <f>TrRoad_act!C130</f>
        <v>169747</v>
      </c>
      <c r="D49" s="42">
        <f>TrRoad_act!D130</f>
        <v>160773</v>
      </c>
      <c r="E49" s="42">
        <f>TrRoad_act!E130</f>
        <v>145070</v>
      </c>
      <c r="F49" s="42">
        <f>TrRoad_act!F130</f>
        <v>164195</v>
      </c>
      <c r="G49" s="42">
        <f>TrRoad_act!G130</f>
        <v>21062</v>
      </c>
      <c r="H49" s="42">
        <f>TrRoad_act!H130</f>
        <v>187016</v>
      </c>
      <c r="I49" s="42">
        <f>TrRoad_act!I130</f>
        <v>212786</v>
      </c>
      <c r="J49" s="42">
        <f>TrRoad_act!J130</f>
        <v>211033</v>
      </c>
      <c r="K49" s="42">
        <f>TrRoad_act!K130</f>
        <v>157444</v>
      </c>
      <c r="L49" s="42">
        <f>TrRoad_act!L130</f>
        <v>186238</v>
      </c>
      <c r="M49" s="42">
        <f>TrRoad_act!M130</f>
        <v>222997</v>
      </c>
      <c r="N49" s="42">
        <f>TrRoad_act!N130</f>
        <v>208944</v>
      </c>
      <c r="O49" s="42">
        <f>TrRoad_act!O130</f>
        <v>203419</v>
      </c>
      <c r="P49" s="42">
        <f>TrRoad_act!P130</f>
        <v>218197</v>
      </c>
      <c r="Q49" s="42">
        <f>TrRoad_act!Q130</f>
        <v>227386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1505</v>
      </c>
      <c r="I50" s="42">
        <f>TrRoad_act!I131</f>
        <v>733</v>
      </c>
      <c r="J50" s="42">
        <f>TrRoad_act!J131</f>
        <v>2290</v>
      </c>
      <c r="K50" s="42">
        <f>TrRoad_act!K131</f>
        <v>1486</v>
      </c>
      <c r="L50" s="42">
        <f>TrRoad_act!L131</f>
        <v>1303</v>
      </c>
      <c r="M50" s="42">
        <f>TrRoad_act!M131</f>
        <v>1259</v>
      </c>
      <c r="N50" s="42">
        <f>TrRoad_act!N131</f>
        <v>1173</v>
      </c>
      <c r="O50" s="42">
        <f>TrRoad_act!O131</f>
        <v>87</v>
      </c>
      <c r="P50" s="42">
        <f>TrRoad_act!P131</f>
        <v>186</v>
      </c>
      <c r="Q50" s="42">
        <f>TrRoad_act!Q131</f>
        <v>506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9833</v>
      </c>
      <c r="I51" s="42">
        <f>TrRoad_act!I132</f>
        <v>3928</v>
      </c>
      <c r="J51" s="42">
        <f>TrRoad_act!J132</f>
        <v>3978</v>
      </c>
      <c r="K51" s="42">
        <f>TrRoad_act!K132</f>
        <v>5404</v>
      </c>
      <c r="L51" s="42">
        <f>TrRoad_act!L132</f>
        <v>3654</v>
      </c>
      <c r="M51" s="42">
        <f>TrRoad_act!M132</f>
        <v>1964</v>
      </c>
      <c r="N51" s="42">
        <f>TrRoad_act!N132</f>
        <v>1402</v>
      </c>
      <c r="O51" s="42">
        <f>TrRoad_act!O132</f>
        <v>1275</v>
      </c>
      <c r="P51" s="42">
        <f>TrRoad_act!P132</f>
        <v>2205</v>
      </c>
      <c r="Q51" s="42">
        <f>TrRoad_act!Q132</f>
        <v>846</v>
      </c>
    </row>
    <row r="52" spans="1:18" ht="11.45" customHeight="1" x14ac:dyDescent="0.25">
      <c r="A52" s="62" t="s">
        <v>55</v>
      </c>
      <c r="B52" s="42"/>
      <c r="C52" s="42">
        <f>TrRoad_act!C133</f>
        <v>34</v>
      </c>
      <c r="D52" s="42">
        <f>TrRoad_act!D133</f>
        <v>0</v>
      </c>
      <c r="E52" s="42">
        <f>TrRoad_act!E133</f>
        <v>0</v>
      </c>
      <c r="F52" s="42">
        <f>TrRoad_act!F133</f>
        <v>2</v>
      </c>
      <c r="G52" s="42">
        <f>TrRoad_act!G133</f>
        <v>0</v>
      </c>
      <c r="H52" s="42">
        <f>TrRoad_act!H133</f>
        <v>21</v>
      </c>
      <c r="I52" s="42">
        <f>TrRoad_act!I133</f>
        <v>16</v>
      </c>
      <c r="J52" s="42">
        <f>TrRoad_act!J133</f>
        <v>39</v>
      </c>
      <c r="K52" s="42">
        <f>TrRoad_act!K133</f>
        <v>66</v>
      </c>
      <c r="L52" s="42">
        <f>TrRoad_act!L133</f>
        <v>215</v>
      </c>
      <c r="M52" s="42">
        <f>TrRoad_act!M133</f>
        <v>355</v>
      </c>
      <c r="N52" s="42">
        <f>TrRoad_act!N133</f>
        <v>1127</v>
      </c>
      <c r="O52" s="42">
        <f>TrRoad_act!O133</f>
        <v>492</v>
      </c>
      <c r="P52" s="42">
        <f>TrRoad_act!P133</f>
        <v>556</v>
      </c>
      <c r="Q52" s="42">
        <f>TrRoad_act!Q133</f>
        <v>953</v>
      </c>
    </row>
    <row r="53" spans="1:18" ht="11.45" customHeight="1" x14ac:dyDescent="0.25">
      <c r="A53" s="19" t="s">
        <v>24</v>
      </c>
      <c r="B53" s="38"/>
      <c r="C53" s="38">
        <f>TrRoad_act!C134</f>
        <v>55252</v>
      </c>
      <c r="D53" s="38">
        <f>TrRoad_act!D134</f>
        <v>36421</v>
      </c>
      <c r="E53" s="38">
        <f>TrRoad_act!E134</f>
        <v>40697</v>
      </c>
      <c r="F53" s="38">
        <f>TrRoad_act!F134</f>
        <v>71158</v>
      </c>
      <c r="G53" s="38">
        <f>TrRoad_act!G134</f>
        <v>70739</v>
      </c>
      <c r="H53" s="38">
        <f>TrRoad_act!H134</f>
        <v>92694</v>
      </c>
      <c r="I53" s="38">
        <f>TrRoad_act!I134</f>
        <v>38255</v>
      </c>
      <c r="J53" s="38">
        <f>TrRoad_act!J134</f>
        <v>37372</v>
      </c>
      <c r="K53" s="38">
        <f>TrRoad_act!K134</f>
        <v>75493</v>
      </c>
      <c r="L53" s="38">
        <f>TrRoad_act!L134</f>
        <v>92594</v>
      </c>
      <c r="M53" s="38">
        <f>TrRoad_act!M134</f>
        <v>102989</v>
      </c>
      <c r="N53" s="38">
        <f>TrRoad_act!N134</f>
        <v>82589</v>
      </c>
      <c r="O53" s="38">
        <f>TrRoad_act!O134</f>
        <v>96943</v>
      </c>
      <c r="P53" s="38">
        <f>TrRoad_act!P134</f>
        <v>95224</v>
      </c>
      <c r="Q53" s="38">
        <f>TrRoad_act!Q134</f>
        <v>93309</v>
      </c>
    </row>
    <row r="54" spans="1:18" ht="11.45" customHeight="1" x14ac:dyDescent="0.25">
      <c r="A54" s="17" t="s">
        <v>23</v>
      </c>
      <c r="B54" s="37"/>
      <c r="C54" s="37">
        <f>TrRoad_act!C135</f>
        <v>24715</v>
      </c>
      <c r="D54" s="37">
        <f>TrRoad_act!D135</f>
        <v>8450</v>
      </c>
      <c r="E54" s="37">
        <f>TrRoad_act!E135</f>
        <v>17582</v>
      </c>
      <c r="F54" s="37">
        <f>TrRoad_act!F135</f>
        <v>36173</v>
      </c>
      <c r="G54" s="37">
        <f>TrRoad_act!G135</f>
        <v>47461</v>
      </c>
      <c r="H54" s="37">
        <f>TrRoad_act!H135</f>
        <v>63862</v>
      </c>
      <c r="I54" s="37">
        <f>TrRoad_act!I135</f>
        <v>7372</v>
      </c>
      <c r="J54" s="37">
        <f>TrRoad_act!J135</f>
        <v>6541</v>
      </c>
      <c r="K54" s="37">
        <f>TrRoad_act!K135</f>
        <v>59845</v>
      </c>
      <c r="L54" s="37">
        <f>TrRoad_act!L135</f>
        <v>58189</v>
      </c>
      <c r="M54" s="37">
        <f>TrRoad_act!M135</f>
        <v>74678</v>
      </c>
      <c r="N54" s="37">
        <f>TrRoad_act!N135</f>
        <v>53389</v>
      </c>
      <c r="O54" s="37">
        <f>TrRoad_act!O135</f>
        <v>64142</v>
      </c>
      <c r="P54" s="37">
        <f>TrRoad_act!P135</f>
        <v>63987</v>
      </c>
      <c r="Q54" s="37">
        <f>TrRoad_act!Q135</f>
        <v>64379</v>
      </c>
    </row>
    <row r="55" spans="1:18" ht="11.45" customHeight="1" x14ac:dyDescent="0.25">
      <c r="A55" s="15" t="s">
        <v>22</v>
      </c>
      <c r="B55" s="36"/>
      <c r="C55" s="36">
        <f>TrRoad_act!C136</f>
        <v>30537</v>
      </c>
      <c r="D55" s="36">
        <f>TrRoad_act!D136</f>
        <v>27971</v>
      </c>
      <c r="E55" s="36">
        <f>TrRoad_act!E136</f>
        <v>23115</v>
      </c>
      <c r="F55" s="36">
        <f>TrRoad_act!F136</f>
        <v>34985</v>
      </c>
      <c r="G55" s="36">
        <f>TrRoad_act!G136</f>
        <v>23278</v>
      </c>
      <c r="H55" s="36">
        <f>TrRoad_act!H136</f>
        <v>28832</v>
      </c>
      <c r="I55" s="36">
        <f>TrRoad_act!I136</f>
        <v>30883</v>
      </c>
      <c r="J55" s="36">
        <f>TrRoad_act!J136</f>
        <v>30831</v>
      </c>
      <c r="K55" s="36">
        <f>TrRoad_act!K136</f>
        <v>15648</v>
      </c>
      <c r="L55" s="36">
        <f>TrRoad_act!L136</f>
        <v>34405</v>
      </c>
      <c r="M55" s="36">
        <f>TrRoad_act!M136</f>
        <v>28311</v>
      </c>
      <c r="N55" s="36">
        <f>TrRoad_act!N136</f>
        <v>29200</v>
      </c>
      <c r="O55" s="36">
        <f>TrRoad_act!O136</f>
        <v>32801</v>
      </c>
      <c r="P55" s="36">
        <f>TrRoad_act!P136</f>
        <v>31237</v>
      </c>
      <c r="Q55" s="36">
        <f>TrRoad_act!Q136</f>
        <v>28930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4235222</v>
      </c>
      <c r="C59" s="41">
        <f t="shared" ref="C59:Q59" si="1">C60+C75</f>
        <v>1994078.2121171539</v>
      </c>
      <c r="D59" s="41">
        <f t="shared" si="1"/>
        <v>1908166.2583489481</v>
      </c>
      <c r="E59" s="41">
        <f t="shared" si="1"/>
        <v>2212331</v>
      </c>
      <c r="F59" s="41">
        <f t="shared" si="1"/>
        <v>2993016</v>
      </c>
      <c r="G59" s="41">
        <f t="shared" si="1"/>
        <v>3225911</v>
      </c>
      <c r="H59" s="41">
        <f t="shared" si="1"/>
        <v>3854789</v>
      </c>
      <c r="I59" s="41">
        <f t="shared" si="1"/>
        <v>3567585</v>
      </c>
      <c r="J59" s="41">
        <f t="shared" si="1"/>
        <v>3925111</v>
      </c>
      <c r="K59" s="41">
        <f t="shared" si="1"/>
        <v>4422230</v>
      </c>
      <c r="L59" s="41">
        <f t="shared" si="1"/>
        <v>3399187</v>
      </c>
      <c r="M59" s="41">
        <f t="shared" si="1"/>
        <v>3939684</v>
      </c>
      <c r="N59" s="41">
        <f t="shared" si="1"/>
        <v>3703444</v>
      </c>
      <c r="O59" s="41">
        <f t="shared" si="1"/>
        <v>3519682</v>
      </c>
      <c r="P59" s="41">
        <f t="shared" si="1"/>
        <v>3701706</v>
      </c>
      <c r="Q59" s="41">
        <f t="shared" si="1"/>
        <v>3854399</v>
      </c>
    </row>
    <row r="60" spans="1:18" ht="11.45" customHeight="1" x14ac:dyDescent="0.25">
      <c r="A60" s="25" t="s">
        <v>39</v>
      </c>
      <c r="B60" s="40">
        <f t="shared" ref="B60" si="2">B61+B62+B69</f>
        <v>4186344</v>
      </c>
      <c r="C60" s="40">
        <f t="shared" ref="C60:Q60" si="3">C61+C62+C69</f>
        <v>1981587</v>
      </c>
      <c r="D60" s="40">
        <f t="shared" si="3"/>
        <v>1901569</v>
      </c>
      <c r="E60" s="40">
        <f t="shared" si="3"/>
        <v>2133276</v>
      </c>
      <c r="F60" s="40">
        <f t="shared" si="3"/>
        <v>2856212</v>
      </c>
      <c r="G60" s="40">
        <f t="shared" si="3"/>
        <v>3161420</v>
      </c>
      <c r="H60" s="40">
        <f t="shared" si="3"/>
        <v>3633178</v>
      </c>
      <c r="I60" s="40">
        <f t="shared" si="3"/>
        <v>3366591</v>
      </c>
      <c r="J60" s="40">
        <f t="shared" si="3"/>
        <v>3708616</v>
      </c>
      <c r="K60" s="40">
        <f t="shared" si="3"/>
        <v>4195594</v>
      </c>
      <c r="L60" s="40">
        <f t="shared" si="3"/>
        <v>3132932</v>
      </c>
      <c r="M60" s="40">
        <f t="shared" si="3"/>
        <v>3614066</v>
      </c>
      <c r="N60" s="40">
        <f t="shared" si="3"/>
        <v>3407588</v>
      </c>
      <c r="O60" s="40">
        <f t="shared" si="3"/>
        <v>3215858</v>
      </c>
      <c r="P60" s="40">
        <f t="shared" si="3"/>
        <v>3379741</v>
      </c>
      <c r="Q60" s="40">
        <f t="shared" si="3"/>
        <v>3523580</v>
      </c>
    </row>
    <row r="61" spans="1:18" ht="11.45" customHeight="1" x14ac:dyDescent="0.25">
      <c r="A61" s="23" t="s">
        <v>30</v>
      </c>
      <c r="B61" s="39">
        <v>380318</v>
      </c>
      <c r="C61" s="39">
        <v>422716</v>
      </c>
      <c r="D61" s="39">
        <v>309169</v>
      </c>
      <c r="E61" s="39">
        <v>463830</v>
      </c>
      <c r="F61" s="39">
        <v>527673</v>
      </c>
      <c r="G61" s="39">
        <v>373562</v>
      </c>
      <c r="H61" s="39">
        <v>526202</v>
      </c>
      <c r="I61" s="39">
        <v>423543</v>
      </c>
      <c r="J61" s="39">
        <v>727718</v>
      </c>
      <c r="K61" s="39">
        <v>262915</v>
      </c>
      <c r="L61" s="39">
        <v>231688</v>
      </c>
      <c r="M61" s="39">
        <v>419815</v>
      </c>
      <c r="N61" s="39">
        <v>299064</v>
      </c>
      <c r="O61" s="39">
        <v>246242</v>
      </c>
      <c r="P61" s="39">
        <v>330941</v>
      </c>
      <c r="Q61" s="39">
        <v>303202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3804294</v>
      </c>
      <c r="C62" s="38">
        <f t="shared" ref="C62:Q62" si="5">SUM(C63:C68)</f>
        <v>1555770</v>
      </c>
      <c r="D62" s="38">
        <f t="shared" si="5"/>
        <v>1589113</v>
      </c>
      <c r="E62" s="38">
        <f t="shared" si="5"/>
        <v>1664513</v>
      </c>
      <c r="F62" s="38">
        <f t="shared" si="5"/>
        <v>2323655</v>
      </c>
      <c r="G62" s="38">
        <f t="shared" si="5"/>
        <v>2782796</v>
      </c>
      <c r="H62" s="38">
        <f t="shared" si="5"/>
        <v>3101528</v>
      </c>
      <c r="I62" s="38">
        <f t="shared" si="5"/>
        <v>2937742</v>
      </c>
      <c r="J62" s="38">
        <f t="shared" si="5"/>
        <v>2975121</v>
      </c>
      <c r="K62" s="38">
        <f t="shared" si="5"/>
        <v>3927057</v>
      </c>
      <c r="L62" s="38">
        <f t="shared" si="5"/>
        <v>2896061</v>
      </c>
      <c r="M62" s="38">
        <f t="shared" si="5"/>
        <v>3189231</v>
      </c>
      <c r="N62" s="38">
        <f t="shared" si="5"/>
        <v>3103287</v>
      </c>
      <c r="O62" s="38">
        <f t="shared" si="5"/>
        <v>2963722</v>
      </c>
      <c r="P62" s="38">
        <f t="shared" si="5"/>
        <v>3043078</v>
      </c>
      <c r="Q62" s="38">
        <f t="shared" si="5"/>
        <v>3214241</v>
      </c>
      <c r="R62" s="112"/>
    </row>
    <row r="63" spans="1:18" ht="11.45" customHeight="1" x14ac:dyDescent="0.25">
      <c r="A63" s="62" t="s">
        <v>59</v>
      </c>
      <c r="B63" s="42">
        <v>3804294</v>
      </c>
      <c r="C63" s="42">
        <v>1555770</v>
      </c>
      <c r="D63" s="42">
        <v>1589113</v>
      </c>
      <c r="E63" s="42">
        <v>1664513</v>
      </c>
      <c r="F63" s="42">
        <v>1637589</v>
      </c>
      <c r="G63" s="42">
        <v>1773240</v>
      </c>
      <c r="H63" s="42">
        <v>1825389</v>
      </c>
      <c r="I63" s="42">
        <v>1836125</v>
      </c>
      <c r="J63" s="42">
        <v>1905077</v>
      </c>
      <c r="K63" s="42">
        <v>2585893</v>
      </c>
      <c r="L63" s="42">
        <v>1665125</v>
      </c>
      <c r="M63" s="42">
        <v>1651421</v>
      </c>
      <c r="N63" s="42">
        <v>1588738</v>
      </c>
      <c r="O63" s="42">
        <v>1541978</v>
      </c>
      <c r="P63" s="42">
        <v>1571672</v>
      </c>
      <c r="Q63" s="42">
        <v>1647524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686066</v>
      </c>
      <c r="G64" s="42">
        <v>980737</v>
      </c>
      <c r="H64" s="42">
        <v>1228802</v>
      </c>
      <c r="I64" s="42">
        <v>1006623</v>
      </c>
      <c r="J64" s="42">
        <v>943638</v>
      </c>
      <c r="K64" s="42">
        <v>1127071</v>
      </c>
      <c r="L64" s="42">
        <v>1201752</v>
      </c>
      <c r="M64" s="42">
        <v>1486205</v>
      </c>
      <c r="N64" s="42">
        <v>1483158</v>
      </c>
      <c r="O64" s="42">
        <v>1402949</v>
      </c>
      <c r="P64" s="42">
        <v>1452968</v>
      </c>
      <c r="Q64" s="42">
        <v>1538867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1294</v>
      </c>
      <c r="H65" s="42">
        <v>42836</v>
      </c>
      <c r="I65" s="42">
        <v>94716</v>
      </c>
      <c r="J65" s="42">
        <v>126189</v>
      </c>
      <c r="K65" s="42">
        <v>182174</v>
      </c>
      <c r="L65" s="42">
        <v>28644</v>
      </c>
      <c r="M65" s="42">
        <v>25019</v>
      </c>
      <c r="N65" s="42">
        <v>9464</v>
      </c>
      <c r="O65" s="42">
        <v>5165</v>
      </c>
      <c r="P65" s="42">
        <v>5706</v>
      </c>
      <c r="Q65" s="42">
        <v>4391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27525</v>
      </c>
      <c r="H66" s="42">
        <v>4501</v>
      </c>
      <c r="I66" s="42">
        <v>278</v>
      </c>
      <c r="J66" s="42">
        <v>128</v>
      </c>
      <c r="K66" s="42">
        <v>31344</v>
      </c>
      <c r="L66" s="42">
        <v>100</v>
      </c>
      <c r="M66" s="42">
        <v>24193</v>
      </c>
      <c r="N66" s="42">
        <v>18765</v>
      </c>
      <c r="O66" s="42">
        <v>6570</v>
      </c>
      <c r="P66" s="42">
        <v>0</v>
      </c>
      <c r="Q66" s="42">
        <v>228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1032</v>
      </c>
      <c r="P67" s="42">
        <v>4150</v>
      </c>
      <c r="Q67" s="42">
        <v>10855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89</v>
      </c>
      <c r="K68" s="42">
        <v>575</v>
      </c>
      <c r="L68" s="42">
        <v>440</v>
      </c>
      <c r="M68" s="42">
        <v>2393</v>
      </c>
      <c r="N68" s="42">
        <v>3162</v>
      </c>
      <c r="O68" s="42">
        <v>6028</v>
      </c>
      <c r="P68" s="42">
        <v>8582</v>
      </c>
      <c r="Q68" s="42">
        <v>12376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1732</v>
      </c>
      <c r="C69" s="38">
        <f t="shared" ref="C69:Q69" si="7">SUM(C70:C74)</f>
        <v>3101</v>
      </c>
      <c r="D69" s="38">
        <f t="shared" si="7"/>
        <v>3287</v>
      </c>
      <c r="E69" s="38">
        <f t="shared" si="7"/>
        <v>4933</v>
      </c>
      <c r="F69" s="38">
        <f t="shared" si="7"/>
        <v>4884</v>
      </c>
      <c r="G69" s="38">
        <f t="shared" si="7"/>
        <v>5062</v>
      </c>
      <c r="H69" s="38">
        <f t="shared" si="7"/>
        <v>5448</v>
      </c>
      <c r="I69" s="38">
        <f t="shared" si="7"/>
        <v>5306</v>
      </c>
      <c r="J69" s="38">
        <f t="shared" si="7"/>
        <v>5777</v>
      </c>
      <c r="K69" s="38">
        <f t="shared" si="7"/>
        <v>5622</v>
      </c>
      <c r="L69" s="38">
        <f t="shared" si="7"/>
        <v>5183</v>
      </c>
      <c r="M69" s="38">
        <f t="shared" si="7"/>
        <v>5020</v>
      </c>
      <c r="N69" s="38">
        <f t="shared" si="7"/>
        <v>5237</v>
      </c>
      <c r="O69" s="38">
        <f t="shared" si="7"/>
        <v>5894</v>
      </c>
      <c r="P69" s="38">
        <f t="shared" si="7"/>
        <v>5722</v>
      </c>
      <c r="Q69" s="38">
        <f t="shared" si="7"/>
        <v>6137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1726</v>
      </c>
      <c r="C71" s="37">
        <v>2984</v>
      </c>
      <c r="D71" s="37">
        <v>3157</v>
      </c>
      <c r="E71" s="37">
        <v>4848</v>
      </c>
      <c r="F71" s="37">
        <v>4836</v>
      </c>
      <c r="G71" s="37">
        <v>5002</v>
      </c>
      <c r="H71" s="37">
        <v>5234</v>
      </c>
      <c r="I71" s="37">
        <v>5167</v>
      </c>
      <c r="J71" s="37">
        <v>5634</v>
      </c>
      <c r="K71" s="37">
        <v>5457</v>
      </c>
      <c r="L71" s="37">
        <v>5132</v>
      </c>
      <c r="M71" s="37">
        <v>4947</v>
      </c>
      <c r="N71" s="37">
        <v>5009</v>
      </c>
      <c r="O71" s="37">
        <v>5683</v>
      </c>
      <c r="P71" s="37">
        <v>5696</v>
      </c>
      <c r="Q71" s="37">
        <v>6063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5</v>
      </c>
      <c r="G72" s="37">
        <v>0</v>
      </c>
      <c r="H72" s="37">
        <v>0</v>
      </c>
      <c r="I72" s="37">
        <v>2</v>
      </c>
      <c r="J72" s="37">
        <v>5</v>
      </c>
      <c r="K72" s="37">
        <v>6</v>
      </c>
      <c r="L72" s="37">
        <v>3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108</v>
      </c>
      <c r="D73" s="37">
        <v>117</v>
      </c>
      <c r="E73" s="37">
        <v>74</v>
      </c>
      <c r="F73" s="37">
        <v>40</v>
      </c>
      <c r="G73" s="37">
        <v>60</v>
      </c>
      <c r="H73" s="37">
        <v>214</v>
      </c>
      <c r="I73" s="37">
        <v>137</v>
      </c>
      <c r="J73" s="37">
        <v>135</v>
      </c>
      <c r="K73" s="37">
        <v>143</v>
      </c>
      <c r="L73" s="37">
        <v>44</v>
      </c>
      <c r="M73" s="37">
        <v>60</v>
      </c>
      <c r="N73" s="37">
        <v>221</v>
      </c>
      <c r="O73" s="37">
        <v>206</v>
      </c>
      <c r="P73" s="37">
        <v>0</v>
      </c>
      <c r="Q73" s="37">
        <v>53</v>
      </c>
      <c r="R73" s="112"/>
    </row>
    <row r="74" spans="1:18" ht="11.45" customHeight="1" x14ac:dyDescent="0.25">
      <c r="A74" s="62" t="s">
        <v>55</v>
      </c>
      <c r="B74" s="37">
        <v>6</v>
      </c>
      <c r="C74" s="37">
        <v>9</v>
      </c>
      <c r="D74" s="37">
        <v>13</v>
      </c>
      <c r="E74" s="37">
        <v>11</v>
      </c>
      <c r="F74" s="37">
        <v>3</v>
      </c>
      <c r="G74" s="37">
        <v>0</v>
      </c>
      <c r="H74" s="37">
        <v>0</v>
      </c>
      <c r="I74" s="37">
        <v>0</v>
      </c>
      <c r="J74" s="37">
        <v>3</v>
      </c>
      <c r="K74" s="37">
        <v>16</v>
      </c>
      <c r="L74" s="37">
        <v>4</v>
      </c>
      <c r="M74" s="37">
        <v>13</v>
      </c>
      <c r="N74" s="37">
        <v>7</v>
      </c>
      <c r="O74" s="37">
        <v>5</v>
      </c>
      <c r="P74" s="37">
        <v>26</v>
      </c>
      <c r="Q74" s="37">
        <v>21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48878</v>
      </c>
      <c r="C75" s="40">
        <f t="shared" ref="C75:Q75" si="9">C76+C82</f>
        <v>12491.212117153831</v>
      </c>
      <c r="D75" s="40">
        <f t="shared" si="9"/>
        <v>6597.2583489480312</v>
      </c>
      <c r="E75" s="40">
        <f t="shared" si="9"/>
        <v>79055</v>
      </c>
      <c r="F75" s="40">
        <f t="shared" si="9"/>
        <v>136804</v>
      </c>
      <c r="G75" s="40">
        <f t="shared" si="9"/>
        <v>64491</v>
      </c>
      <c r="H75" s="40">
        <f t="shared" si="9"/>
        <v>221611</v>
      </c>
      <c r="I75" s="40">
        <f t="shared" si="9"/>
        <v>200994</v>
      </c>
      <c r="J75" s="40">
        <f t="shared" si="9"/>
        <v>216495</v>
      </c>
      <c r="K75" s="40">
        <f t="shared" si="9"/>
        <v>226636</v>
      </c>
      <c r="L75" s="40">
        <f t="shared" si="9"/>
        <v>266255</v>
      </c>
      <c r="M75" s="40">
        <f t="shared" si="9"/>
        <v>325618</v>
      </c>
      <c r="N75" s="40">
        <f t="shared" si="9"/>
        <v>295856</v>
      </c>
      <c r="O75" s="40">
        <f t="shared" si="9"/>
        <v>303824</v>
      </c>
      <c r="P75" s="40">
        <f t="shared" si="9"/>
        <v>321965</v>
      </c>
      <c r="Q75" s="40">
        <f t="shared" si="9"/>
        <v>330819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13260</v>
      </c>
      <c r="C76" s="39">
        <f t="shared" ref="C76:Q76" si="11">SUM(C77:C81)</f>
        <v>3332</v>
      </c>
      <c r="D76" s="39">
        <f t="shared" si="11"/>
        <v>2829</v>
      </c>
      <c r="E76" s="39">
        <f t="shared" si="11"/>
        <v>62836</v>
      </c>
      <c r="F76" s="39">
        <f t="shared" si="11"/>
        <v>103000</v>
      </c>
      <c r="G76" s="39">
        <f t="shared" si="11"/>
        <v>19506</v>
      </c>
      <c r="H76" s="39">
        <f t="shared" si="11"/>
        <v>160043</v>
      </c>
      <c r="I76" s="39">
        <f t="shared" si="11"/>
        <v>192625</v>
      </c>
      <c r="J76" s="39">
        <f t="shared" si="11"/>
        <v>207101</v>
      </c>
      <c r="K76" s="39">
        <f t="shared" si="11"/>
        <v>164607</v>
      </c>
      <c r="L76" s="39">
        <f t="shared" si="11"/>
        <v>197149</v>
      </c>
      <c r="M76" s="39">
        <f t="shared" si="11"/>
        <v>237291</v>
      </c>
      <c r="N76" s="39">
        <f t="shared" si="11"/>
        <v>223192</v>
      </c>
      <c r="O76" s="39">
        <f t="shared" si="11"/>
        <v>213021</v>
      </c>
      <c r="P76" s="39">
        <f t="shared" si="11"/>
        <v>228866</v>
      </c>
      <c r="Q76" s="39">
        <f t="shared" si="11"/>
        <v>237510</v>
      </c>
      <c r="R76" s="112"/>
    </row>
    <row r="77" spans="1:18" ht="11.45" customHeight="1" x14ac:dyDescent="0.25">
      <c r="A77" s="62" t="s">
        <v>59</v>
      </c>
      <c r="B77" s="42">
        <v>13260</v>
      </c>
      <c r="C77" s="42">
        <v>3332</v>
      </c>
      <c r="D77" s="42">
        <v>2829</v>
      </c>
      <c r="E77" s="42">
        <v>5324</v>
      </c>
      <c r="F77" s="42">
        <v>4146</v>
      </c>
      <c r="G77" s="42">
        <v>4616</v>
      </c>
      <c r="H77" s="42">
        <v>5092</v>
      </c>
      <c r="I77" s="42">
        <v>5223</v>
      </c>
      <c r="J77" s="42">
        <v>8182</v>
      </c>
      <c r="K77" s="42">
        <v>7995</v>
      </c>
      <c r="L77" s="42">
        <v>9690</v>
      </c>
      <c r="M77" s="42">
        <v>12538</v>
      </c>
      <c r="N77" s="42">
        <v>11055</v>
      </c>
      <c r="O77" s="42">
        <v>7838</v>
      </c>
      <c r="P77" s="42">
        <v>7728</v>
      </c>
      <c r="Q77" s="42">
        <v>7819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57512</v>
      </c>
      <c r="F78" s="42">
        <v>98854</v>
      </c>
      <c r="G78" s="42">
        <v>14890</v>
      </c>
      <c r="H78" s="42">
        <v>148446</v>
      </c>
      <c r="I78" s="42">
        <v>183862</v>
      </c>
      <c r="J78" s="42">
        <v>193511</v>
      </c>
      <c r="K78" s="42">
        <v>150128</v>
      </c>
      <c r="L78" s="42">
        <v>182444</v>
      </c>
      <c r="M78" s="42">
        <v>221218</v>
      </c>
      <c r="N78" s="42">
        <v>208449</v>
      </c>
      <c r="O78" s="42">
        <v>203330</v>
      </c>
      <c r="P78" s="42">
        <v>218191</v>
      </c>
      <c r="Q78" s="42">
        <v>227386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815</v>
      </c>
      <c r="I79" s="42">
        <v>516</v>
      </c>
      <c r="J79" s="42">
        <v>1889</v>
      </c>
      <c r="K79" s="42">
        <v>1350</v>
      </c>
      <c r="L79" s="42">
        <v>1250</v>
      </c>
      <c r="M79" s="42">
        <v>1240</v>
      </c>
      <c r="N79" s="42">
        <v>1169</v>
      </c>
      <c r="O79" s="42">
        <v>87</v>
      </c>
      <c r="P79" s="42">
        <v>186</v>
      </c>
      <c r="Q79" s="42">
        <v>506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5689</v>
      </c>
      <c r="I80" s="42">
        <v>3009</v>
      </c>
      <c r="J80" s="42">
        <v>3481</v>
      </c>
      <c r="K80" s="42">
        <v>5070</v>
      </c>
      <c r="L80" s="42">
        <v>3555</v>
      </c>
      <c r="M80" s="42">
        <v>1943</v>
      </c>
      <c r="N80" s="42">
        <v>1398</v>
      </c>
      <c r="O80" s="42">
        <v>1274</v>
      </c>
      <c r="P80" s="42">
        <v>2205</v>
      </c>
      <c r="Q80" s="42">
        <v>846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1</v>
      </c>
      <c r="I81" s="42">
        <v>15</v>
      </c>
      <c r="J81" s="42">
        <v>38</v>
      </c>
      <c r="K81" s="42">
        <v>64</v>
      </c>
      <c r="L81" s="42">
        <v>210</v>
      </c>
      <c r="M81" s="42">
        <v>352</v>
      </c>
      <c r="N81" s="42">
        <v>1121</v>
      </c>
      <c r="O81" s="42">
        <v>492</v>
      </c>
      <c r="P81" s="42">
        <v>556</v>
      </c>
      <c r="Q81" s="42">
        <v>953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35618</v>
      </c>
      <c r="C82" s="38">
        <f t="shared" ref="C82:Q82" si="13">SUM(C83:C84)</f>
        <v>9159.2121171538311</v>
      </c>
      <c r="D82" s="38">
        <f t="shared" si="13"/>
        <v>3768.2583489480312</v>
      </c>
      <c r="E82" s="38">
        <f t="shared" si="13"/>
        <v>16219</v>
      </c>
      <c r="F82" s="38">
        <f t="shared" si="13"/>
        <v>33804</v>
      </c>
      <c r="G82" s="38">
        <f t="shared" si="13"/>
        <v>44985</v>
      </c>
      <c r="H82" s="38">
        <f t="shared" si="13"/>
        <v>61568</v>
      </c>
      <c r="I82" s="38">
        <f t="shared" si="13"/>
        <v>8369</v>
      </c>
      <c r="J82" s="38">
        <f t="shared" si="13"/>
        <v>9394</v>
      </c>
      <c r="K82" s="38">
        <f t="shared" si="13"/>
        <v>62029</v>
      </c>
      <c r="L82" s="38">
        <f t="shared" si="13"/>
        <v>69106</v>
      </c>
      <c r="M82" s="38">
        <f t="shared" si="13"/>
        <v>88327</v>
      </c>
      <c r="N82" s="38">
        <f t="shared" si="13"/>
        <v>72664</v>
      </c>
      <c r="O82" s="38">
        <f t="shared" si="13"/>
        <v>90803</v>
      </c>
      <c r="P82" s="38">
        <f t="shared" si="13"/>
        <v>93099</v>
      </c>
      <c r="Q82" s="38">
        <f t="shared" si="13"/>
        <v>93309</v>
      </c>
      <c r="R82" s="112"/>
    </row>
    <row r="83" spans="1:18" ht="11.45" customHeight="1" x14ac:dyDescent="0.25">
      <c r="A83" s="17" t="s">
        <v>23</v>
      </c>
      <c r="B83" s="37">
        <v>35618</v>
      </c>
      <c r="C83" s="37">
        <v>9159</v>
      </c>
      <c r="D83" s="37">
        <v>3768</v>
      </c>
      <c r="E83" s="37">
        <v>16218</v>
      </c>
      <c r="F83" s="37">
        <v>33786</v>
      </c>
      <c r="G83" s="37">
        <v>44915</v>
      </c>
      <c r="H83" s="37">
        <v>61203</v>
      </c>
      <c r="I83" s="37">
        <v>7145</v>
      </c>
      <c r="J83" s="37">
        <v>6399</v>
      </c>
      <c r="K83" s="37">
        <v>58974</v>
      </c>
      <c r="L83" s="37">
        <v>57639</v>
      </c>
      <c r="M83" s="37">
        <v>74224</v>
      </c>
      <c r="N83" s="37">
        <v>53172</v>
      </c>
      <c r="O83" s="37">
        <v>63967</v>
      </c>
      <c r="P83" s="37">
        <v>63986</v>
      </c>
      <c r="Q83" s="37">
        <v>64379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0.21211715383105911</v>
      </c>
      <c r="D84" s="36">
        <v>0.25834894803119823</v>
      </c>
      <c r="E84" s="36">
        <v>1</v>
      </c>
      <c r="F84" s="36">
        <v>18</v>
      </c>
      <c r="G84" s="36">
        <v>70</v>
      </c>
      <c r="H84" s="36">
        <v>365</v>
      </c>
      <c r="I84" s="36">
        <v>1224</v>
      </c>
      <c r="J84" s="36">
        <v>2995</v>
      </c>
      <c r="K84" s="36">
        <v>3055</v>
      </c>
      <c r="L84" s="36">
        <v>11467</v>
      </c>
      <c r="M84" s="36">
        <v>14103</v>
      </c>
      <c r="N84" s="36">
        <v>19492</v>
      </c>
      <c r="O84" s="36">
        <v>26836</v>
      </c>
      <c r="P84" s="36">
        <v>29113</v>
      </c>
      <c r="Q84" s="36">
        <v>28930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4.3416622074794686</v>
      </c>
      <c r="C90" s="22">
        <v>4.2750297408424194</v>
      </c>
      <c r="D90" s="22">
        <v>4.2332878071601838</v>
      </c>
      <c r="E90" s="22">
        <v>4.1807975077285713</v>
      </c>
      <c r="F90" s="22">
        <v>4.1267074265094301</v>
      </c>
      <c r="G90" s="22">
        <v>4.0852086463265449</v>
      </c>
      <c r="H90" s="22">
        <v>4.0236698646711364</v>
      </c>
      <c r="I90" s="22">
        <v>3.9739220924840817</v>
      </c>
      <c r="J90" s="22">
        <v>3.8746956193566144</v>
      </c>
      <c r="K90" s="22">
        <v>3.8286992139662024</v>
      </c>
      <c r="L90" s="22">
        <v>3.7838296536222722</v>
      </c>
      <c r="M90" s="22">
        <v>3.7045140272169137</v>
      </c>
      <c r="N90" s="22">
        <v>3.6693007499189561</v>
      </c>
      <c r="O90" s="22">
        <v>3.6145353745885038</v>
      </c>
      <c r="P90" s="22">
        <v>3.5423570695393898</v>
      </c>
      <c r="Q90" s="22">
        <v>3.475839519836148</v>
      </c>
    </row>
    <row r="91" spans="1:18" ht="11.45" customHeight="1" x14ac:dyDescent="0.25">
      <c r="A91" s="19" t="s">
        <v>29</v>
      </c>
      <c r="B91" s="21">
        <v>6.3546156265578659</v>
      </c>
      <c r="C91" s="21">
        <v>6.2762155101433388</v>
      </c>
      <c r="D91" s="21">
        <v>6.2430718213716823</v>
      </c>
      <c r="E91" s="21">
        <v>6.2061737748514059</v>
      </c>
      <c r="F91" s="21">
        <v>6.1664808910746807</v>
      </c>
      <c r="G91" s="21">
        <v>6.1224514949037276</v>
      </c>
      <c r="H91" s="21">
        <v>6.0815133847643885</v>
      </c>
      <c r="I91" s="21">
        <v>6.0439276299822708</v>
      </c>
      <c r="J91" s="21">
        <v>5.9951482698573244</v>
      </c>
      <c r="K91" s="21">
        <v>5.908553080309102</v>
      </c>
      <c r="L91" s="21">
        <v>5.8451047605519708</v>
      </c>
      <c r="M91" s="21">
        <v>5.7686888399684033</v>
      </c>
      <c r="N91" s="21">
        <v>5.6783516795407438</v>
      </c>
      <c r="O91" s="21">
        <v>5.5809854015300973</v>
      </c>
      <c r="P91" s="21">
        <v>5.479626055647417</v>
      </c>
      <c r="Q91" s="21">
        <v>5.3693503387891948</v>
      </c>
    </row>
    <row r="92" spans="1:18" ht="11.45" customHeight="1" x14ac:dyDescent="0.25">
      <c r="A92" s="62" t="s">
        <v>59</v>
      </c>
      <c r="B92" s="70">
        <v>6.5124933112192034</v>
      </c>
      <c r="C92" s="70">
        <v>6.4869096309502261</v>
      </c>
      <c r="D92" s="70">
        <v>6.4898886464575529</v>
      </c>
      <c r="E92" s="70">
        <v>6.4859862715034762</v>
      </c>
      <c r="F92" s="70">
        <v>6.4826481173408217</v>
      </c>
      <c r="G92" s="70">
        <v>6.4695829852951547</v>
      </c>
      <c r="H92" s="70">
        <v>6.4482004960451542</v>
      </c>
      <c r="I92" s="70">
        <v>6.4210481779307358</v>
      </c>
      <c r="J92" s="70">
        <v>6.3752851083283124</v>
      </c>
      <c r="K92" s="70">
        <v>6.2804878771893611</v>
      </c>
      <c r="L92" s="70">
        <v>6.2158250434979729</v>
      </c>
      <c r="M92" s="70">
        <v>6.1439324858968964</v>
      </c>
      <c r="N92" s="70">
        <v>6.0611167747926942</v>
      </c>
      <c r="O92" s="70">
        <v>5.9695116872818232</v>
      </c>
      <c r="P92" s="70">
        <v>5.873731194213005</v>
      </c>
      <c r="Q92" s="70">
        <v>5.7694467718514648</v>
      </c>
    </row>
    <row r="93" spans="1:18" ht="11.45" customHeight="1" x14ac:dyDescent="0.25">
      <c r="A93" s="62" t="s">
        <v>58</v>
      </c>
      <c r="B93" s="70">
        <v>5.4206553392693522</v>
      </c>
      <c r="C93" s="70">
        <v>5.2341347576524049</v>
      </c>
      <c r="D93" s="70">
        <v>5.2011633115930334</v>
      </c>
      <c r="E93" s="70">
        <v>5.1803748081752277</v>
      </c>
      <c r="F93" s="70">
        <v>5.1520266490499411</v>
      </c>
      <c r="G93" s="70">
        <v>5.1539124689550482</v>
      </c>
      <c r="H93" s="70">
        <v>5.1590631016843442</v>
      </c>
      <c r="I93" s="70">
        <v>5.1665436690595099</v>
      </c>
      <c r="J93" s="70">
        <v>5.178012199240638</v>
      </c>
      <c r="K93" s="70">
        <v>5.1690547919210967</v>
      </c>
      <c r="L93" s="70">
        <v>5.1580588878916522</v>
      </c>
      <c r="M93" s="70">
        <v>5.1211722235658179</v>
      </c>
      <c r="N93" s="70">
        <v>5.0651053724546831</v>
      </c>
      <c r="O93" s="70">
        <v>5.0011870451216867</v>
      </c>
      <c r="P93" s="70">
        <v>4.9273193483486706</v>
      </c>
      <c r="Q93" s="70">
        <v>4.8390439128969973</v>
      </c>
    </row>
    <row r="94" spans="1:18" ht="11.45" customHeight="1" x14ac:dyDescent="0.25">
      <c r="A94" s="62" t="s">
        <v>57</v>
      </c>
      <c r="B94" s="70">
        <v>6.8241463848125203</v>
      </c>
      <c r="C94" s="70">
        <v>6.7576365730980497</v>
      </c>
      <c r="D94" s="70">
        <v>6.5223989444191481</v>
      </c>
      <c r="E94" s="70">
        <v>6.4299052184687069</v>
      </c>
      <c r="F94" s="70">
        <v>6.2585002835546018</v>
      </c>
      <c r="G94" s="70">
        <v>6.2060672507226817</v>
      </c>
      <c r="H94" s="70">
        <v>6.1504189378824377</v>
      </c>
      <c r="I94" s="70">
        <v>6.1489652600319404</v>
      </c>
      <c r="J94" s="70">
        <v>6.1350220055468094</v>
      </c>
      <c r="K94" s="70">
        <v>6.0860418215997418</v>
      </c>
      <c r="L94" s="70">
        <v>6.0904575716743725</v>
      </c>
      <c r="M94" s="70">
        <v>6.1001000096884654</v>
      </c>
      <c r="N94" s="70">
        <v>6.1185257131622928</v>
      </c>
      <c r="O94" s="70">
        <v>6.1282157022390962</v>
      </c>
      <c r="P94" s="70">
        <v>6.1319373124567971</v>
      </c>
      <c r="Q94" s="70">
        <v>6.1355585068873948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 t="s">
        <v>183</v>
      </c>
      <c r="G95" s="70">
        <v>7.0881823078431125</v>
      </c>
      <c r="H95" s="70">
        <v>7.0899973880353624</v>
      </c>
      <c r="I95" s="70">
        <v>7.1059131405905607</v>
      </c>
      <c r="J95" s="70">
        <v>7.1216704040171956</v>
      </c>
      <c r="K95" s="70">
        <v>6.7022146080375187</v>
      </c>
      <c r="L95" s="70">
        <v>6.7178804681459416</v>
      </c>
      <c r="M95" s="70">
        <v>6.5645918669552312</v>
      </c>
      <c r="N95" s="70">
        <v>6.5002119467726818</v>
      </c>
      <c r="O95" s="70">
        <v>6.3937311414150875</v>
      </c>
      <c r="P95" s="70">
        <v>6.4070941171183122</v>
      </c>
      <c r="Q95" s="70">
        <v>6.4187305852258953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>
        <v>2.8844299496535828</v>
      </c>
      <c r="P96" s="70">
        <v>2.5973685731378198</v>
      </c>
      <c r="Q96" s="70">
        <v>2.6597431825930253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>
        <v>2.5870687248648756</v>
      </c>
      <c r="I97" s="70">
        <v>2.5835861323506344</v>
      </c>
      <c r="J97" s="70">
        <v>2.5370019922915423</v>
      </c>
      <c r="K97" s="70">
        <v>2.5267873469699671</v>
      </c>
      <c r="L97" s="70">
        <v>2.5212139199334218</v>
      </c>
      <c r="M97" s="70">
        <v>2.4929285243623149</v>
      </c>
      <c r="N97" s="70">
        <v>2.4721234511556753</v>
      </c>
      <c r="O97" s="70">
        <v>2.4477116151141209</v>
      </c>
      <c r="P97" s="70">
        <v>2.4259240748973552</v>
      </c>
      <c r="Q97" s="70">
        <v>2.4046080383400188</v>
      </c>
    </row>
    <row r="98" spans="1:17" ht="11.45" customHeight="1" x14ac:dyDescent="0.25">
      <c r="A98" s="19" t="s">
        <v>28</v>
      </c>
      <c r="B98" s="21">
        <v>52.972019623002581</v>
      </c>
      <c r="C98" s="21">
        <v>52.207018160097675</v>
      </c>
      <c r="D98" s="21">
        <v>51.911812024253038</v>
      </c>
      <c r="E98" s="21">
        <v>51.634892435635635</v>
      </c>
      <c r="F98" s="21">
        <v>51.341738781123738</v>
      </c>
      <c r="G98" s="21">
        <v>50.986982479437444</v>
      </c>
      <c r="H98" s="21">
        <v>50.603487418592898</v>
      </c>
      <c r="I98" s="21">
        <v>49.829415475661591</v>
      </c>
      <c r="J98" s="21">
        <v>49.354561508668361</v>
      </c>
      <c r="K98" s="21">
        <v>48.886289554368325</v>
      </c>
      <c r="L98" s="21">
        <v>48.391386096049061</v>
      </c>
      <c r="M98" s="21">
        <v>47.850476070884305</v>
      </c>
      <c r="N98" s="21">
        <v>47.285834649853157</v>
      </c>
      <c r="O98" s="21">
        <v>46.689999374747877</v>
      </c>
      <c r="P98" s="21">
        <v>46.445576555148065</v>
      </c>
      <c r="Q98" s="21">
        <v>46.083947509355461</v>
      </c>
    </row>
    <row r="99" spans="1:17" ht="11.45" customHeight="1" x14ac:dyDescent="0.25">
      <c r="A99" s="62" t="s">
        <v>59</v>
      </c>
      <c r="B99" s="20" t="s">
        <v>183</v>
      </c>
      <c r="C99" s="20" t="s">
        <v>183</v>
      </c>
      <c r="D99" s="20" t="s">
        <v>183</v>
      </c>
      <c r="E99" s="20" t="s">
        <v>183</v>
      </c>
      <c r="F99" s="20" t="s">
        <v>183</v>
      </c>
      <c r="G99" s="20" t="s">
        <v>183</v>
      </c>
      <c r="H99" s="20" t="s">
        <v>183</v>
      </c>
      <c r="I99" s="20" t="s">
        <v>183</v>
      </c>
      <c r="J99" s="20" t="s">
        <v>183</v>
      </c>
      <c r="K99" s="20" t="s">
        <v>183</v>
      </c>
      <c r="L99" s="20" t="s">
        <v>183</v>
      </c>
      <c r="M99" s="20" t="s">
        <v>183</v>
      </c>
      <c r="N99" s="20" t="s">
        <v>183</v>
      </c>
      <c r="O99" s="20" t="s">
        <v>183</v>
      </c>
      <c r="P99" s="20" t="s">
        <v>183</v>
      </c>
      <c r="Q99" s="20" t="s">
        <v>183</v>
      </c>
    </row>
    <row r="100" spans="1:17" ht="11.45" customHeight="1" x14ac:dyDescent="0.25">
      <c r="A100" s="62" t="s">
        <v>58</v>
      </c>
      <c r="B100" s="20">
        <v>53.1001776694984</v>
      </c>
      <c r="C100" s="20">
        <v>52.362794284052356</v>
      </c>
      <c r="D100" s="20">
        <v>52.090047845312782</v>
      </c>
      <c r="E100" s="20">
        <v>51.811429022299237</v>
      </c>
      <c r="F100" s="20">
        <v>51.512563051866891</v>
      </c>
      <c r="G100" s="20">
        <v>51.154449850799864</v>
      </c>
      <c r="H100" s="20">
        <v>50.789135108767951</v>
      </c>
      <c r="I100" s="20">
        <v>50.032358421900518</v>
      </c>
      <c r="J100" s="20">
        <v>49.552312801958486</v>
      </c>
      <c r="K100" s="20">
        <v>49.094051395190171</v>
      </c>
      <c r="L100" s="20">
        <v>48.587543217260752</v>
      </c>
      <c r="M100" s="20">
        <v>48.040453382889766</v>
      </c>
      <c r="N100" s="20">
        <v>47.490016579972341</v>
      </c>
      <c r="O100" s="20">
        <v>46.899053491221309</v>
      </c>
      <c r="P100" s="20">
        <v>46.641830007782531</v>
      </c>
      <c r="Q100" s="20">
        <v>46.272674561228875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>
        <v>39.291434835668838</v>
      </c>
      <c r="G101" s="20">
        <v>39.389663422758005</v>
      </c>
      <c r="H101" s="20">
        <v>39.488137581314902</v>
      </c>
      <c r="I101" s="20">
        <v>39.449039989860417</v>
      </c>
      <c r="J101" s="20">
        <v>39.193402020337672</v>
      </c>
      <c r="K101" s="20">
        <v>38.900457345453553</v>
      </c>
      <c r="L101" s="20">
        <v>38.775258260980038</v>
      </c>
      <c r="M101" s="20">
        <v>38.825862361599754</v>
      </c>
      <c r="N101" s="20">
        <v>38.92292701750376</v>
      </c>
      <c r="O101" s="20">
        <v>38.969619112389175</v>
      </c>
      <c r="P101" s="20">
        <v>39.011688512117423</v>
      </c>
      <c r="Q101" s="20">
        <v>39.048439647803647</v>
      </c>
    </row>
    <row r="102" spans="1:17" ht="11.45" customHeight="1" x14ac:dyDescent="0.25">
      <c r="A102" s="62" t="s">
        <v>56</v>
      </c>
      <c r="B102" s="20">
        <v>44.240754548800247</v>
      </c>
      <c r="C102" s="20">
        <v>43.177272238505601</v>
      </c>
      <c r="D102" s="20">
        <v>42.626626447526284</v>
      </c>
      <c r="E102" s="20">
        <v>42.355680730452406</v>
      </c>
      <c r="F102" s="20">
        <v>42.18851434010152</v>
      </c>
      <c r="G102" s="20">
        <v>41.942569702332285</v>
      </c>
      <c r="H102" s="20">
        <v>41.342946872401058</v>
      </c>
      <c r="I102" s="20">
        <v>40.970016189444351</v>
      </c>
      <c r="J102" s="20">
        <v>40.158927431521022</v>
      </c>
      <c r="K102" s="20">
        <v>40.024266918390872</v>
      </c>
      <c r="L102" s="20">
        <v>40.041845327418926</v>
      </c>
      <c r="M102" s="20">
        <v>39.733072797658643</v>
      </c>
      <c r="N102" s="20">
        <v>39.159478547547238</v>
      </c>
      <c r="O102" s="20">
        <v>38.797764891573607</v>
      </c>
      <c r="P102" s="20">
        <v>38.813403891710983</v>
      </c>
      <c r="Q102" s="20">
        <v>38.72878427172531</v>
      </c>
    </row>
    <row r="103" spans="1:17" ht="11.45" customHeight="1" x14ac:dyDescent="0.25">
      <c r="A103" s="62" t="s">
        <v>55</v>
      </c>
      <c r="B103" s="20">
        <v>31.876161381849887</v>
      </c>
      <c r="C103" s="20">
        <v>31.695185509271855</v>
      </c>
      <c r="D103" s="20">
        <v>31.498384709345519</v>
      </c>
      <c r="E103" s="20">
        <v>31.319490688554058</v>
      </c>
      <c r="F103" s="20">
        <v>31.24697592149516</v>
      </c>
      <c r="G103" s="20">
        <v>31.246527713930956</v>
      </c>
      <c r="H103" s="20">
        <v>31.231704800661873</v>
      </c>
      <c r="I103" s="20">
        <v>31.211661335231181</v>
      </c>
      <c r="J103" s="20">
        <v>31.189201505940172</v>
      </c>
      <c r="K103" s="20">
        <v>30.471729076730259</v>
      </c>
      <c r="L103" s="20">
        <v>30.221987993099031</v>
      </c>
      <c r="M103" s="20">
        <v>29.667110838384399</v>
      </c>
      <c r="N103" s="20">
        <v>29.47121248553962</v>
      </c>
      <c r="O103" s="20">
        <v>29.374041134024321</v>
      </c>
      <c r="P103" s="20">
        <v>28.524697681467476</v>
      </c>
      <c r="Q103" s="20">
        <v>28.218946100200004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8.3611756293202451</v>
      </c>
      <c r="C105" s="102">
        <v>8.1069531103064438</v>
      </c>
      <c r="D105" s="102">
        <v>8.0301139576558267</v>
      </c>
      <c r="E105" s="102">
        <v>7.9642713977073747</v>
      </c>
      <c r="F105" s="102">
        <v>7.8841780519044233</v>
      </c>
      <c r="G105" s="102">
        <v>7.8900219270986076</v>
      </c>
      <c r="H105" s="102">
        <v>7.8396539439818147</v>
      </c>
      <c r="I105" s="102">
        <v>7.7658501345806599</v>
      </c>
      <c r="J105" s="102">
        <v>7.6726773722381365</v>
      </c>
      <c r="K105" s="102">
        <v>7.5870531912947747</v>
      </c>
      <c r="L105" s="102">
        <v>7.5396160544052702</v>
      </c>
      <c r="M105" s="102">
        <v>7.38499604432329</v>
      </c>
      <c r="N105" s="102">
        <v>7.2756770215214361</v>
      </c>
      <c r="O105" s="102">
        <v>7.1749047050646846</v>
      </c>
      <c r="P105" s="102">
        <v>7.0576759534862195</v>
      </c>
      <c r="Q105" s="102">
        <v>6.9279730607024428</v>
      </c>
    </row>
    <row r="106" spans="1:17" ht="11.45" customHeight="1" x14ac:dyDescent="0.25">
      <c r="A106" s="62" t="s">
        <v>59</v>
      </c>
      <c r="B106" s="70">
        <v>8.5514621791556422</v>
      </c>
      <c r="C106" s="70">
        <v>8.4533456760893007</v>
      </c>
      <c r="D106" s="70">
        <v>8.4254988868886116</v>
      </c>
      <c r="E106" s="70">
        <v>8.3893461242838239</v>
      </c>
      <c r="F106" s="70">
        <v>8.3534206976843848</v>
      </c>
      <c r="G106" s="70">
        <v>8.3067778892171997</v>
      </c>
      <c r="H106" s="70">
        <v>8.2519140652464209</v>
      </c>
      <c r="I106" s="70">
        <v>8.2126469526952643</v>
      </c>
      <c r="J106" s="70">
        <v>8.1535466303015713</v>
      </c>
      <c r="K106" s="70">
        <v>8.0550276002968566</v>
      </c>
      <c r="L106" s="70">
        <v>7.9037956914886189</v>
      </c>
      <c r="M106" s="70">
        <v>7.6862896078817613</v>
      </c>
      <c r="N106" s="70">
        <v>7.4753405421266379</v>
      </c>
      <c r="O106" s="70">
        <v>7.3045056804788269</v>
      </c>
      <c r="P106" s="70">
        <v>7.1184608573547221</v>
      </c>
      <c r="Q106" s="70">
        <v>6.9740792497786224</v>
      </c>
    </row>
    <row r="107" spans="1:17" ht="11.45" customHeight="1" x14ac:dyDescent="0.25">
      <c r="A107" s="62" t="s">
        <v>58</v>
      </c>
      <c r="B107" s="70">
        <v>8.3324520020429542</v>
      </c>
      <c r="C107" s="70">
        <v>8.0563341623005531</v>
      </c>
      <c r="D107" s="70">
        <v>7.9779159113518991</v>
      </c>
      <c r="E107" s="70">
        <v>7.9137447924112392</v>
      </c>
      <c r="F107" s="70">
        <v>7.8341973896512105</v>
      </c>
      <c r="G107" s="70">
        <v>7.849983737879211</v>
      </c>
      <c r="H107" s="70">
        <v>7.8002150336851157</v>
      </c>
      <c r="I107" s="70">
        <v>7.7222495953662946</v>
      </c>
      <c r="J107" s="70">
        <v>7.6252356227006208</v>
      </c>
      <c r="K107" s="70">
        <v>7.5412172908824573</v>
      </c>
      <c r="L107" s="70">
        <v>7.503959420168151</v>
      </c>
      <c r="M107" s="70">
        <v>7.3528041292894466</v>
      </c>
      <c r="N107" s="70">
        <v>7.2504057070259025</v>
      </c>
      <c r="O107" s="70">
        <v>7.1546055131275272</v>
      </c>
      <c r="P107" s="70">
        <v>7.0415823995422517</v>
      </c>
      <c r="Q107" s="70">
        <v>6.9131297468538602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>
        <v>9.1198657050623506</v>
      </c>
      <c r="I108" s="70">
        <v>9.1606781585484942</v>
      </c>
      <c r="J108" s="70">
        <v>9.139879392241836</v>
      </c>
      <c r="K108" s="70">
        <v>9.0916717595947087</v>
      </c>
      <c r="L108" s="70">
        <v>9.0580474670871851</v>
      </c>
      <c r="M108" s="70">
        <v>9.0602684441990888</v>
      </c>
      <c r="N108" s="70">
        <v>9.0849476157437916</v>
      </c>
      <c r="O108" s="70">
        <v>9.0815275443364722</v>
      </c>
      <c r="P108" s="70">
        <v>9.0301349339348196</v>
      </c>
      <c r="Q108" s="70">
        <v>9.0161860335857309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>
        <v>8.2115398620181281</v>
      </c>
      <c r="I109" s="70">
        <v>8.1940033132956387</v>
      </c>
      <c r="J109" s="70">
        <v>8.1117767283473121</v>
      </c>
      <c r="K109" s="70">
        <v>7.9411475049711271</v>
      </c>
      <c r="L109" s="70">
        <v>7.8307700546259822</v>
      </c>
      <c r="M109" s="70">
        <v>7.7932840969382733</v>
      </c>
      <c r="N109" s="70">
        <v>7.7689321907418663</v>
      </c>
      <c r="O109" s="70">
        <v>7.7220990330360513</v>
      </c>
      <c r="P109" s="70">
        <v>7.6664101686193771</v>
      </c>
      <c r="Q109" s="70">
        <v>7.6162466282485077</v>
      </c>
    </row>
    <row r="110" spans="1:17" ht="11.45" customHeight="1" x14ac:dyDescent="0.25">
      <c r="A110" s="62" t="s">
        <v>55</v>
      </c>
      <c r="B110" s="70">
        <v>4.3235538828780937</v>
      </c>
      <c r="C110" s="70">
        <v>4.3130402026483328</v>
      </c>
      <c r="D110" s="70">
        <v>4.322940313053377</v>
      </c>
      <c r="E110" s="70">
        <v>4.3324125521426335</v>
      </c>
      <c r="F110" s="70">
        <v>4.341300185769887</v>
      </c>
      <c r="G110" s="70">
        <v>4.3506095555884539</v>
      </c>
      <c r="H110" s="70">
        <v>4.3433025340713964</v>
      </c>
      <c r="I110" s="70">
        <v>4.3336004537474198</v>
      </c>
      <c r="J110" s="70">
        <v>4.3063896938480557</v>
      </c>
      <c r="K110" s="70">
        <v>4.2581033723197663</v>
      </c>
      <c r="L110" s="70">
        <v>4.1323744108557197</v>
      </c>
      <c r="M110" s="70">
        <v>4.0017602815544207</v>
      </c>
      <c r="N110" s="70">
        <v>3.7832633841476624</v>
      </c>
      <c r="O110" s="70">
        <v>3.7138579031579226</v>
      </c>
      <c r="P110" s="70">
        <v>3.6796956310411435</v>
      </c>
      <c r="Q110" s="70">
        <v>3.6423718709224455</v>
      </c>
    </row>
    <row r="111" spans="1:17" ht="11.45" customHeight="1" x14ac:dyDescent="0.25">
      <c r="A111" s="19" t="s">
        <v>24</v>
      </c>
      <c r="B111" s="21">
        <v>41.115752328467401</v>
      </c>
      <c r="C111" s="21">
        <v>41.023115502497987</v>
      </c>
      <c r="D111" s="21">
        <v>41.0153897021872</v>
      </c>
      <c r="E111" s="21">
        <v>40.993469738310324</v>
      </c>
      <c r="F111" s="21">
        <v>40.937287146419081</v>
      </c>
      <c r="G111" s="21">
        <v>40.844487061320748</v>
      </c>
      <c r="H111" s="21">
        <v>40.693523901244482</v>
      </c>
      <c r="I111" s="21">
        <v>40.650210394230172</v>
      </c>
      <c r="J111" s="21">
        <v>40.671251166027595</v>
      </c>
      <c r="K111" s="21">
        <v>40.42692006028016</v>
      </c>
      <c r="L111" s="21">
        <v>40.150153489640545</v>
      </c>
      <c r="M111" s="21">
        <v>39.792732580598958</v>
      </c>
      <c r="N111" s="21">
        <v>39.499736340404283</v>
      </c>
      <c r="O111" s="21">
        <v>39.153819113482911</v>
      </c>
      <c r="P111" s="21">
        <v>38.797379782523365</v>
      </c>
      <c r="Q111" s="21">
        <v>38.466539927926</v>
      </c>
    </row>
    <row r="112" spans="1:17" ht="11.45" customHeight="1" x14ac:dyDescent="0.25">
      <c r="A112" s="17" t="s">
        <v>23</v>
      </c>
      <c r="B112" s="20">
        <v>40.651484906242658</v>
      </c>
      <c r="C112" s="20">
        <v>40.691773891502955</v>
      </c>
      <c r="D112" s="20">
        <v>40.766640164910001</v>
      </c>
      <c r="E112" s="20">
        <v>40.808971345218048</v>
      </c>
      <c r="F112" s="20">
        <v>40.779052140307137</v>
      </c>
      <c r="G112" s="20">
        <v>40.693718901229325</v>
      </c>
      <c r="H112" s="20">
        <v>40.530091052316536</v>
      </c>
      <c r="I112" s="20">
        <v>40.460568748981679</v>
      </c>
      <c r="J112" s="20">
        <v>40.502807231948502</v>
      </c>
      <c r="K112" s="20">
        <v>40.24184351003133</v>
      </c>
      <c r="L112" s="20">
        <v>39.941243432735767</v>
      </c>
      <c r="M112" s="20">
        <v>39.553322189560035</v>
      </c>
      <c r="N112" s="20">
        <v>39.238766095607197</v>
      </c>
      <c r="O112" s="20">
        <v>38.863439422317299</v>
      </c>
      <c r="P112" s="20">
        <v>38.477871998146433</v>
      </c>
      <c r="Q112" s="20">
        <v>38.130408344916383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44.196600442740589</v>
      </c>
      <c r="D113" s="69">
        <v>43.176823141968931</v>
      </c>
      <c r="E113" s="69">
        <v>42.498074616949815</v>
      </c>
      <c r="F113" s="69">
        <v>42.011984470806119</v>
      </c>
      <c r="G113" s="69">
        <v>41.82332252692683</v>
      </c>
      <c r="H113" s="69">
        <v>41.691149746421949</v>
      </c>
      <c r="I113" s="69">
        <v>41.570598728752671</v>
      </c>
      <c r="J113" s="69">
        <v>41.440942237045959</v>
      </c>
      <c r="K113" s="69">
        <v>41.368333183321262</v>
      </c>
      <c r="L113" s="69">
        <v>41.149019512996723</v>
      </c>
      <c r="M113" s="69">
        <v>40.960269050491597</v>
      </c>
      <c r="N113" s="69">
        <v>40.752679304514892</v>
      </c>
      <c r="O113" s="69">
        <v>40.515668041137197</v>
      </c>
      <c r="P113" s="69">
        <v>40.287002027675541</v>
      </c>
      <c r="Q113" s="69">
        <v>40.064683649821738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1.0851909158942015</v>
      </c>
      <c r="C117" s="111">
        <f>IF(TrRoad_act!C86=0,"",TrRoad_ene!C62/TrRoad_tech!C90)</f>
        <v>1.0926683990595878</v>
      </c>
      <c r="D117" s="111">
        <f>IF(TrRoad_act!D86=0,"",TrRoad_ene!D62/TrRoad_tech!D90)</f>
        <v>1.0979199815738487</v>
      </c>
      <c r="E117" s="111">
        <f>IF(TrRoad_act!E86=0,"",TrRoad_ene!E62/TrRoad_tech!E90)</f>
        <v>1.1014690490789181</v>
      </c>
      <c r="F117" s="111">
        <f>IF(TrRoad_act!F86=0,"",TrRoad_ene!F62/TrRoad_tech!F90)</f>
        <v>1.1049122803962124</v>
      </c>
      <c r="G117" s="111">
        <f>IF(TrRoad_act!G86=0,"",TrRoad_ene!G62/TrRoad_tech!G90)</f>
        <v>1.1033662446130619</v>
      </c>
      <c r="H117" s="111">
        <f>IF(TrRoad_act!H86=0,"",TrRoad_ene!H62/TrRoad_tech!H90)</f>
        <v>1.1081416106394022</v>
      </c>
      <c r="I117" s="111">
        <f>IF(TrRoad_act!I86=0,"",TrRoad_ene!I62/TrRoad_tech!I90)</f>
        <v>1.0938207867500698</v>
      </c>
      <c r="J117" s="111">
        <f>IF(TrRoad_act!J86=0,"",TrRoad_ene!J62/TrRoad_tech!J90)</f>
        <v>1.1188288578335095</v>
      </c>
      <c r="K117" s="111">
        <f>IF(TrRoad_act!K86=0,"",TrRoad_ene!K62/TrRoad_tech!K90)</f>
        <v>1.1240576272530034</v>
      </c>
      <c r="L117" s="111">
        <f>IF(TrRoad_act!L86=0,"",TrRoad_ene!L62/TrRoad_tech!L90)</f>
        <v>1.1344785807632332</v>
      </c>
      <c r="M117" s="111">
        <f>IF(TrRoad_act!M86=0,"",TrRoad_ene!M62/TrRoad_tech!M90)</f>
        <v>1.1533282518899981</v>
      </c>
      <c r="N117" s="111">
        <f>IF(TrRoad_act!N86=0,"",TrRoad_ene!N62/TrRoad_tech!N90)</f>
        <v>1.1609870698596187</v>
      </c>
      <c r="O117" s="111">
        <f>IF(TrRoad_act!O86=0,"",TrRoad_ene!O62/TrRoad_tech!O90)</f>
        <v>1.1641572475887543</v>
      </c>
      <c r="P117" s="111">
        <f>IF(TrRoad_act!P86=0,"",TrRoad_ene!P62/TrRoad_tech!P90)</f>
        <v>1.1817671005286072</v>
      </c>
      <c r="Q117" s="111">
        <f>IF(TrRoad_act!Q86=0,"",TrRoad_ene!Q62/TrRoad_tech!Q90)</f>
        <v>1.1859854704445414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1.0875162479555509</v>
      </c>
      <c r="C118" s="107">
        <f>IF(TrRoad_act!C87=0,"",TrRoad_ene!C63/TrRoad_tech!C91)</f>
        <v>1.0843384395895002</v>
      </c>
      <c r="D118" s="107">
        <f>IF(TrRoad_act!D87=0,"",TrRoad_ene!D63/TrRoad_tech!D91)</f>
        <v>1.0846765810655286</v>
      </c>
      <c r="E118" s="107">
        <f>IF(TrRoad_act!E87=0,"",TrRoad_ene!E63/TrRoad_tech!E91)</f>
        <v>1.0831561877513778</v>
      </c>
      <c r="F118" s="107">
        <f>IF(TrRoad_act!F87=0,"",TrRoad_ene!F63/TrRoad_tech!F91)</f>
        <v>1.0806469644618815</v>
      </c>
      <c r="G118" s="107">
        <f>IF(TrRoad_act!G87=0,"",TrRoad_ene!G63/TrRoad_tech!G91)</f>
        <v>1.0837899272810634</v>
      </c>
      <c r="H118" s="107">
        <f>IF(TrRoad_act!H87=0,"",TrRoad_ene!H63/TrRoad_tech!H91)</f>
        <v>1.0863821832261873</v>
      </c>
      <c r="I118" s="107">
        <f>IF(TrRoad_act!I87=0,"",TrRoad_ene!I63/TrRoad_tech!I91)</f>
        <v>1.0908587071015838</v>
      </c>
      <c r="J118" s="107">
        <f>IF(TrRoad_act!J87=0,"",TrRoad_ene!J63/TrRoad_tech!J91)</f>
        <v>1.0999092026779513</v>
      </c>
      <c r="K118" s="107">
        <f>IF(TrRoad_act!K87=0,"",TrRoad_ene!K63/TrRoad_tech!K91)</f>
        <v>1.1084886208557976</v>
      </c>
      <c r="L118" s="107">
        <f>IF(TrRoad_act!L87=0,"",TrRoad_ene!L63/TrRoad_tech!L91)</f>
        <v>1.1165484732101829</v>
      </c>
      <c r="M118" s="107">
        <f>IF(TrRoad_act!M87=0,"",TrRoad_ene!M63/TrRoad_tech!M91)</f>
        <v>1.125803075899463</v>
      </c>
      <c r="N118" s="107">
        <f>IF(TrRoad_act!N87=0,"",TrRoad_ene!N63/TrRoad_tech!N91)</f>
        <v>1.1351774072043499</v>
      </c>
      <c r="O118" s="107">
        <f>IF(TrRoad_act!O87=0,"",TrRoad_ene!O63/TrRoad_tech!O91)</f>
        <v>1.1451213436080447</v>
      </c>
      <c r="P118" s="107">
        <f>IF(TrRoad_act!P87=0,"",TrRoad_ene!P63/TrRoad_tech!P91)</f>
        <v>1.1543922031544898</v>
      </c>
      <c r="Q118" s="107">
        <f>IF(TrRoad_act!Q87=0,"",TrRoad_ene!Q63/TrRoad_tech!Q91)</f>
        <v>1.1668350828679583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1.1000597215461176</v>
      </c>
      <c r="C119" s="108">
        <f>IF(TrRoad_act!C88=0,"",TrRoad_ene!C64/TrRoad_tech!C92)</f>
        <v>1.1002947688101761</v>
      </c>
      <c r="D119" s="108">
        <f>IF(TrRoad_act!D88=0,"",TrRoad_ene!D64/TrRoad_tech!D92)</f>
        <v>1.1008287764609035</v>
      </c>
      <c r="E119" s="108">
        <f>IF(TrRoad_act!E88=0,"",TrRoad_ene!E64/TrRoad_tech!E92)</f>
        <v>1.1016931354193975</v>
      </c>
      <c r="F119" s="108">
        <f>IF(TrRoad_act!F88=0,"",TrRoad_ene!F64/TrRoad_tech!F92)</f>
        <v>1.1028810331357306</v>
      </c>
      <c r="G119" s="108">
        <f>IF(TrRoad_act!G88=0,"",TrRoad_ene!G64/TrRoad_tech!G92)</f>
        <v>1.1041975007431186</v>
      </c>
      <c r="H119" s="108">
        <f>IF(TrRoad_act!H88=0,"",TrRoad_ene!H64/TrRoad_tech!H92)</f>
        <v>1.1063832462120775</v>
      </c>
      <c r="I119" s="108">
        <f>IF(TrRoad_act!I88=0,"",TrRoad_ene!I64/TrRoad_tech!I92)</f>
        <v>1.1098300814203541</v>
      </c>
      <c r="J119" s="108">
        <f>IF(TrRoad_act!J88=0,"",TrRoad_ene!J64/TrRoad_tech!J92)</f>
        <v>1.1132984943290021</v>
      </c>
      <c r="K119" s="108">
        <f>IF(TrRoad_act!K88=0,"",TrRoad_ene!K64/TrRoad_tech!K92)</f>
        <v>1.1190205335978056</v>
      </c>
      <c r="L119" s="108">
        <f>IF(TrRoad_act!L88=0,"",TrRoad_ene!L64/TrRoad_tech!L92)</f>
        <v>1.1244967463883531</v>
      </c>
      <c r="M119" s="108">
        <f>IF(TrRoad_act!M88=0,"",TrRoad_ene!M64/TrRoad_tech!M92)</f>
        <v>1.1301607363820179</v>
      </c>
      <c r="N119" s="108">
        <f>IF(TrRoad_act!N88=0,"",TrRoad_ene!N64/TrRoad_tech!N92)</f>
        <v>1.1349086709165981</v>
      </c>
      <c r="O119" s="108">
        <f>IF(TrRoad_act!O88=0,"",TrRoad_ene!O64/TrRoad_tech!O92)</f>
        <v>1.1422230626153216</v>
      </c>
      <c r="P119" s="108">
        <f>IF(TrRoad_act!P88=0,"",TrRoad_ene!P64/TrRoad_tech!P92)</f>
        <v>1.1498353276954427</v>
      </c>
      <c r="Q119" s="108">
        <f>IF(TrRoad_act!Q88=0,"",TrRoad_ene!Q64/TrRoad_tech!Q92)</f>
        <v>1.1592966322541491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1.100059721546117</v>
      </c>
      <c r="C120" s="108">
        <f>IF(TrRoad_act!C89=0,"",TrRoad_ene!C65/TrRoad_tech!C93)</f>
        <v>1.1007319651302239</v>
      </c>
      <c r="D120" s="108">
        <f>IF(TrRoad_act!D89=0,"",TrRoad_ene!D65/TrRoad_tech!D93)</f>
        <v>1.1022964935011237</v>
      </c>
      <c r="E120" s="108">
        <f>IF(TrRoad_act!E89=0,"",TrRoad_ene!E65/TrRoad_tech!E93)</f>
        <v>1.1048022663119184</v>
      </c>
      <c r="F120" s="108">
        <f>IF(TrRoad_act!F89=0,"",TrRoad_ene!F65/TrRoad_tech!F93)</f>
        <v>1.1084555657799424</v>
      </c>
      <c r="G120" s="108">
        <f>IF(TrRoad_act!G89=0,"",TrRoad_ene!G65/TrRoad_tech!G93)</f>
        <v>1.112316710530086</v>
      </c>
      <c r="H120" s="108">
        <f>IF(TrRoad_act!H89=0,"",TrRoad_ene!H65/TrRoad_tech!H93)</f>
        <v>1.1181927217756071</v>
      </c>
      <c r="I120" s="108">
        <f>IF(TrRoad_act!I89=0,"",TrRoad_ene!I65/TrRoad_tech!I93)</f>
        <v>1.1239172689402679</v>
      </c>
      <c r="J120" s="108">
        <f>IF(TrRoad_act!J89=0,"",TrRoad_ene!J65/TrRoad_tech!J93)</f>
        <v>1.1287518893878961</v>
      </c>
      <c r="K120" s="108">
        <f>IF(TrRoad_act!K89=0,"",TrRoad_ene!K65/TrRoad_tech!K93)</f>
        <v>1.1348645092065268</v>
      </c>
      <c r="L120" s="108">
        <f>IF(TrRoad_act!L89=0,"",TrRoad_ene!L65/TrRoad_tech!L93)</f>
        <v>1.1437530797400546</v>
      </c>
      <c r="M120" s="108">
        <f>IF(TrRoad_act!M89=0,"",TrRoad_ene!M65/TrRoad_tech!M93)</f>
        <v>1.1541795461528896</v>
      </c>
      <c r="N120" s="108">
        <f>IF(TrRoad_act!N89=0,"",TrRoad_ene!N65/TrRoad_tech!N93)</f>
        <v>1.1635931991080091</v>
      </c>
      <c r="O120" s="108">
        <f>IF(TrRoad_act!O89=0,"",TrRoad_ene!O65/TrRoad_tech!O93)</f>
        <v>1.1749670835158896</v>
      </c>
      <c r="P120" s="108">
        <f>IF(TrRoad_act!P89=0,"",TrRoad_ene!P65/TrRoad_tech!P93)</f>
        <v>1.1869815228246821</v>
      </c>
      <c r="Q120" s="108">
        <f>IF(TrRoad_act!Q89=0,"",TrRoad_ene!Q65/TrRoad_tech!Q93)</f>
        <v>1.201113997809802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1.0667607964074854</v>
      </c>
      <c r="C121" s="108">
        <f>IF(TrRoad_act!C90=0,"",TrRoad_ene!C66/TrRoad_tech!C94)</f>
        <v>1.0746516123261971</v>
      </c>
      <c r="D121" s="108">
        <f>IF(TrRoad_act!D90=0,"",TrRoad_ene!D66/TrRoad_tech!D94)</f>
        <v>1.0882114616875305</v>
      </c>
      <c r="E121" s="108">
        <f>IF(TrRoad_act!E90=0,"",TrRoad_ene!E66/TrRoad_tech!E94)</f>
        <v>1.111418926859743</v>
      </c>
      <c r="F121" s="108">
        <f>IF(TrRoad_act!F90=0,"",TrRoad_ene!F66/TrRoad_tech!F94)</f>
        <v>1.1604702146879469</v>
      </c>
      <c r="G121" s="108">
        <f>IF(TrRoad_act!G90=0,"",TrRoad_ene!G66/TrRoad_tech!G94)</f>
        <v>1.2162977435058626</v>
      </c>
      <c r="H121" s="108">
        <f>IF(TrRoad_act!H90=0,"",TrRoad_ene!H66/TrRoad_tech!H94)</f>
        <v>1.171151427282958</v>
      </c>
      <c r="I121" s="108">
        <f>IF(TrRoad_act!I90=0,"",TrRoad_ene!I66/TrRoad_tech!I94)</f>
        <v>1.1498864476198702</v>
      </c>
      <c r="J121" s="108">
        <f>IF(TrRoad_act!J90=0,"",TrRoad_ene!J66/TrRoad_tech!J94)</f>
        <v>1.2363078760473722</v>
      </c>
      <c r="K121" s="108">
        <f>IF(TrRoad_act!K90=0,"",TrRoad_ene!K66/TrRoad_tech!K94)</f>
        <v>1.2525666191755176</v>
      </c>
      <c r="L121" s="108">
        <f>IF(TrRoad_act!L90=0,"",TrRoad_ene!L66/TrRoad_tech!L94)</f>
        <v>1.207776880017343</v>
      </c>
      <c r="M121" s="108">
        <f>IF(TrRoad_act!M90=0,"",TrRoad_ene!M66/TrRoad_tech!M94)</f>
        <v>1.1935725807727169</v>
      </c>
      <c r="N121" s="108">
        <f>IF(TrRoad_act!N90=0,"",TrRoad_ene!N66/TrRoad_tech!N94)</f>
        <v>1.3013869190142131</v>
      </c>
      <c r="O121" s="108">
        <f>IF(TrRoad_act!O90=0,"",TrRoad_ene!O66/TrRoad_tech!O94)</f>
        <v>1.2873882959547311</v>
      </c>
      <c r="P121" s="108">
        <f>IF(TrRoad_act!P90=0,"",TrRoad_ene!P66/TrRoad_tech!P94)</f>
        <v>1.3221226194690063</v>
      </c>
      <c r="Q121" s="108">
        <f>IF(TrRoad_act!Q90=0,"",TrRoad_ene!Q66/TrRoad_tech!Q94)</f>
        <v>1.3112753912002153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>
        <f>IF(TrRoad_act!G91=0,"",TrRoad_ene!G67/TrRoad_tech!G95)</f>
        <v>1.1333333333400335</v>
      </c>
      <c r="H122" s="108">
        <f>IF(TrRoad_act!H91=0,"",TrRoad_ene!H67/TrRoad_tech!H95)</f>
        <v>1.1348074473944036</v>
      </c>
      <c r="I122" s="108">
        <f>IF(TrRoad_act!I91=0,"",TrRoad_ene!I67/TrRoad_tech!I95)</f>
        <v>1.1349837185867204</v>
      </c>
      <c r="J122" s="108">
        <f>IF(TrRoad_act!J91=0,"",TrRoad_ene!J67/TrRoad_tech!J95)</f>
        <v>1.1351081208771041</v>
      </c>
      <c r="K122" s="108">
        <f>IF(TrRoad_act!K91=0,"",TrRoad_ene!K67/TrRoad_tech!K95)</f>
        <v>1.1573913116732053</v>
      </c>
      <c r="L122" s="108">
        <f>IF(TrRoad_act!L91=0,"",TrRoad_ene!L67/TrRoad_tech!L95)</f>
        <v>1.1574506765191672</v>
      </c>
      <c r="M122" s="108">
        <f>IF(TrRoad_act!M91=0,"",TrRoad_ene!M67/TrRoad_tech!M95)</f>
        <v>1.1726981127128873</v>
      </c>
      <c r="N122" s="108">
        <f>IF(TrRoad_act!N91=0,"",TrRoad_ene!N67/TrRoad_tech!N95)</f>
        <v>1.1831235320691549</v>
      </c>
      <c r="O122" s="108">
        <f>IF(TrRoad_act!O91=0,"",TrRoad_ene!O67/TrRoad_tech!O95)</f>
        <v>1.1860114004731477</v>
      </c>
      <c r="P122" s="108">
        <f>IF(TrRoad_act!P91=0,"",TrRoad_ene!P67/TrRoad_tech!P95)</f>
        <v>1.1861987410373664</v>
      </c>
      <c r="Q122" s="108">
        <f>IF(TrRoad_act!Q91=0,"",TrRoad_ene!Q67/TrRoad_tech!Q95)</f>
        <v>1.1863495585780277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>
        <f>IF(TrRoad_act!O92=0,"",TrRoad_ene!O68/TrRoad_tech!O96)</f>
        <v>1.2541317821718023</v>
      </c>
      <c r="P123" s="108">
        <f>IF(TrRoad_act!P92=0,"",TrRoad_ene!P68/TrRoad_tech!P96)</f>
        <v>1.2698720867921247</v>
      </c>
      <c r="Q123" s="108">
        <f>IF(TrRoad_act!Q92=0,"",TrRoad_ene!Q68/TrRoad_tech!Q96)</f>
        <v>1.2894425423303708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>
        <f>IF(TrRoad_act!H93=0,"",TrRoad_ene!H69/TrRoad_tech!H97)</f>
        <v>1.1440000000061445</v>
      </c>
      <c r="I124" s="108">
        <f>IF(TrRoad_act!I93=0,"",TrRoad_ene!I69/TrRoad_tech!I97)</f>
        <v>1.1476603119647413</v>
      </c>
      <c r="J124" s="108">
        <f>IF(TrRoad_act!J93=0,"",TrRoad_ene!J69/TrRoad_tech!J97)</f>
        <v>1.1687580532743078</v>
      </c>
      <c r="K124" s="108">
        <f>IF(TrRoad_act!K93=0,"",TrRoad_ene!K69/TrRoad_tech!K97)</f>
        <v>1.1763290890777736</v>
      </c>
      <c r="L124" s="108">
        <f>IF(TrRoad_act!L93=0,"",TrRoad_ene!L69/TrRoad_tech!L97)</f>
        <v>1.1820565596466182</v>
      </c>
      <c r="M124" s="108">
        <f>IF(TrRoad_act!M93=0,"",TrRoad_ene!M69/TrRoad_tech!M97)</f>
        <v>1.1999652542642885</v>
      </c>
      <c r="N124" s="108">
        <f>IF(TrRoad_act!N93=0,"",TrRoad_ene!N69/TrRoad_tech!N97)</f>
        <v>1.215025710375359</v>
      </c>
      <c r="O124" s="108">
        <f>IF(TrRoad_act!O93=0,"",TrRoad_ene!O69/TrRoad_tech!O97)</f>
        <v>1.233388428205195</v>
      </c>
      <c r="P124" s="108">
        <f>IF(TrRoad_act!P93=0,"",TrRoad_ene!P69/TrRoad_tech!P97)</f>
        <v>1.2513686531989852</v>
      </c>
      <c r="Q124" s="108">
        <f>IF(TrRoad_act!Q93=0,"",TrRoad_ene!Q69/TrRoad_tech!Q97)</f>
        <v>1.2702462630742086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1.1002783654572141</v>
      </c>
      <c r="C125" s="107">
        <f>IF(TrRoad_act!C94=0,"",TrRoad_ene!C70/TrRoad_tech!C98)</f>
        <v>1.0997432577550825</v>
      </c>
      <c r="D125" s="107">
        <f>IF(TrRoad_act!D94=0,"",TrRoad_ene!D70/TrRoad_tech!D98)</f>
        <v>1.0986166904909995</v>
      </c>
      <c r="E125" s="107">
        <f>IF(TrRoad_act!E94=0,"",TrRoad_ene!E70/TrRoad_tech!E98)</f>
        <v>1.0982156509772436</v>
      </c>
      <c r="F125" s="107">
        <f>IF(TrRoad_act!F94=0,"",TrRoad_ene!F70/TrRoad_tech!F98)</f>
        <v>1.1050756307277612</v>
      </c>
      <c r="G125" s="107">
        <f>IF(TrRoad_act!G94=0,"",TrRoad_ene!G70/TrRoad_tech!G98)</f>
        <v>1.0983757154412404</v>
      </c>
      <c r="H125" s="107">
        <f>IF(TrRoad_act!H94=0,"",TrRoad_ene!H70/TrRoad_tech!H98)</f>
        <v>1.0988318077581662</v>
      </c>
      <c r="I125" s="107">
        <f>IF(TrRoad_act!I94=0,"",TrRoad_ene!I70/TrRoad_tech!I98)</f>
        <v>1.0995999693787328</v>
      </c>
      <c r="J125" s="107">
        <f>IF(TrRoad_act!J94=0,"",TrRoad_ene!J70/TrRoad_tech!J98)</f>
        <v>1.1022763973593006</v>
      </c>
      <c r="K125" s="107">
        <f>IF(TrRoad_act!K94=0,"",TrRoad_ene!K70/TrRoad_tech!K98)</f>
        <v>1.1045870890095155</v>
      </c>
      <c r="L125" s="107">
        <f>IF(TrRoad_act!L94=0,"",TrRoad_ene!L70/TrRoad_tech!L98)</f>
        <v>1.1075312784783617</v>
      </c>
      <c r="M125" s="107">
        <f>IF(TrRoad_act!M94=0,"",TrRoad_ene!M70/TrRoad_tech!M98)</f>
        <v>1.1115950856654595</v>
      </c>
      <c r="N125" s="107">
        <f>IF(TrRoad_act!N94=0,"",TrRoad_ene!N70/TrRoad_tech!N98)</f>
        <v>1.1159293003518156</v>
      </c>
      <c r="O125" s="107">
        <f>IF(TrRoad_act!O94=0,"",TrRoad_ene!O70/TrRoad_tech!O98)</f>
        <v>1.1213112428570726</v>
      </c>
      <c r="P125" s="107">
        <f>IF(TrRoad_act!P94=0,"",TrRoad_ene!P70/TrRoad_tech!P98)</f>
        <v>1.130921398694366</v>
      </c>
      <c r="Q125" s="107">
        <f>IF(TrRoad_act!Q94=0,"",TrRoad_ene!Q70/TrRoad_tech!Q98)</f>
        <v>1.1356173868445791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1.1000000000133239</v>
      </c>
      <c r="C127" s="106">
        <f>IF(TrRoad_act!C96=0,"",TrRoad_ene!C72/TrRoad_tech!C100)</f>
        <v>1.0997984767240079</v>
      </c>
      <c r="D127" s="106">
        <f>IF(TrRoad_act!D96=0,"",TrRoad_ene!D72/TrRoad_tech!D100)</f>
        <v>1.0993930568867687</v>
      </c>
      <c r="E127" s="106">
        <f>IF(TrRoad_act!E96=0,"",TrRoad_ene!E72/TrRoad_tech!E100)</f>
        <v>1.0992602633865718</v>
      </c>
      <c r="F127" s="106">
        <f>IF(TrRoad_act!F96=0,"",TrRoad_ene!F72/TrRoad_tech!F100)</f>
        <v>1.0990621443228916</v>
      </c>
      <c r="G127" s="106">
        <f>IF(TrRoad_act!G96=0,"",TrRoad_ene!G72/TrRoad_tech!G100)</f>
        <v>1.0992882351750539</v>
      </c>
      <c r="H127" s="106">
        <f>IF(TrRoad_act!H96=0,"",TrRoad_ene!H72/TrRoad_tech!H100)</f>
        <v>1.0997715136838786</v>
      </c>
      <c r="I127" s="106">
        <f>IF(TrRoad_act!I96=0,"",TrRoad_ene!I72/TrRoad_tech!I100)</f>
        <v>1.1005474914186273</v>
      </c>
      <c r="J127" s="106">
        <f>IF(TrRoad_act!J96=0,"",TrRoad_ene!J72/TrRoad_tech!J100)</f>
        <v>1.1022865650909786</v>
      </c>
      <c r="K127" s="106">
        <f>IF(TrRoad_act!K96=0,"",TrRoad_ene!K72/TrRoad_tech!K100)</f>
        <v>1.1050369868723959</v>
      </c>
      <c r="L127" s="106">
        <f>IF(TrRoad_act!L96=0,"",TrRoad_ene!L72/TrRoad_tech!L100)</f>
        <v>1.1083019421134801</v>
      </c>
      <c r="M127" s="106">
        <f>IF(TrRoad_act!M96=0,"",TrRoad_ene!M72/TrRoad_tech!M100)</f>
        <v>1.1121128622539407</v>
      </c>
      <c r="N127" s="106">
        <f>IF(TrRoad_act!N96=0,"",TrRoad_ene!N72/TrRoad_tech!N100)</f>
        <v>1.1165334995937795</v>
      </c>
      <c r="O127" s="106">
        <f>IF(TrRoad_act!O96=0,"",TrRoad_ene!O72/TrRoad_tech!O100)</f>
        <v>1.1221773701711162</v>
      </c>
      <c r="P127" s="106">
        <f>IF(TrRoad_act!P96=0,"",TrRoad_ene!P72/TrRoad_tech!P100)</f>
        <v>1.1282942760511916</v>
      </c>
      <c r="Q127" s="106">
        <f>IF(TrRoad_act!Q96=0,"",TrRoad_ene!Q72/TrRoad_tech!Q100)</f>
        <v>1.1351022584478057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>
        <f>IF(TrRoad_act!F97=0,"",TrRoad_ene!F73/TrRoad_tech!F101)</f>
        <v>1.0968321077685832</v>
      </c>
      <c r="G128" s="106">
        <f>IF(TrRoad_act!G97=0,"",TrRoad_ene!G73/TrRoad_tech!G101)</f>
        <v>1.0968321077685834</v>
      </c>
      <c r="H128" s="106">
        <f>IF(TrRoad_act!H97=0,"",TrRoad_ene!H73/TrRoad_tech!H101)</f>
        <v>1.096832107768583</v>
      </c>
      <c r="I128" s="106">
        <f>IF(TrRoad_act!I97=0,"",TrRoad_ene!I73/TrRoad_tech!I101)</f>
        <v>1.0992949868381827</v>
      </c>
      <c r="J128" s="106">
        <f>IF(TrRoad_act!J97=0,"",TrRoad_ene!J73/TrRoad_tech!J101)</f>
        <v>1.1063913599416739</v>
      </c>
      <c r="K128" s="106">
        <f>IF(TrRoad_act!K97=0,"",TrRoad_ene!K73/TrRoad_tech!K101)</f>
        <v>1.1149915682409197</v>
      </c>
      <c r="L128" s="106">
        <f>IF(TrRoad_act!L97=0,"",TrRoad_ene!L73/TrRoad_tech!L101)</f>
        <v>1.1197950243817398</v>
      </c>
      <c r="M128" s="106">
        <f>IF(TrRoad_act!M97=0,"",TrRoad_ene!M73/TrRoad_tech!M101)</f>
        <v>1.1207803578943214</v>
      </c>
      <c r="N128" s="106">
        <f>IF(TrRoad_act!N97=0,"",TrRoad_ene!N73/TrRoad_tech!N101)</f>
        <v>1.1207803578943212</v>
      </c>
      <c r="O128" s="106">
        <f>IF(TrRoad_act!O97=0,"",TrRoad_ene!O73/TrRoad_tech!O101)</f>
        <v>1.1218540434451203</v>
      </c>
      <c r="P128" s="106">
        <f>IF(TrRoad_act!P97=0,"",TrRoad_ene!P73/TrRoad_tech!P101)</f>
        <v>1.1230285222292264</v>
      </c>
      <c r="Q128" s="106">
        <f>IF(TrRoad_act!Q97=0,"",TrRoad_ene!Q73/TrRoad_tech!Q101)</f>
        <v>1.1243186863394894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1.1000000000133241</v>
      </c>
      <c r="C129" s="106">
        <f>IF(TrRoad_act!C98=0,"",TrRoad_ene!C74/TrRoad_tech!C102)</f>
        <v>1.099320927647037</v>
      </c>
      <c r="D129" s="106">
        <f>IF(TrRoad_act!D98=0,"",TrRoad_ene!D74/TrRoad_tech!D102)</f>
        <v>1.0984226454939332</v>
      </c>
      <c r="E129" s="106">
        <f>IF(TrRoad_act!E98=0,"",TrRoad_ene!E74/TrRoad_tech!E102)</f>
        <v>1.1280960719009163</v>
      </c>
      <c r="F129" s="106">
        <f>IF(TrRoad_act!F98=0,"",TrRoad_ene!F74/TrRoad_tech!F102)</f>
        <v>1.4940715805194369</v>
      </c>
      <c r="G129" s="106">
        <f>IF(TrRoad_act!G98=0,"",TrRoad_ene!G74/TrRoad_tech!G102)</f>
        <v>1.0982691417115162</v>
      </c>
      <c r="H129" s="106">
        <f>IF(TrRoad_act!H98=0,"",TrRoad_ene!H74/TrRoad_tech!H102)</f>
        <v>1.1401749284072378</v>
      </c>
      <c r="I129" s="106">
        <f>IF(TrRoad_act!I98=0,"",TrRoad_ene!I74/TrRoad_tech!I102)</f>
        <v>1.1139909163449593</v>
      </c>
      <c r="J129" s="106">
        <f>IF(TrRoad_act!J98=0,"",TrRoad_ene!J74/TrRoad_tech!J102)</f>
        <v>1.1032305446592208</v>
      </c>
      <c r="K129" s="106">
        <f>IF(TrRoad_act!K98=0,"",TrRoad_ene!K74/TrRoad_tech!K102)</f>
        <v>1.1065685688570475</v>
      </c>
      <c r="L129" s="106">
        <f>IF(TrRoad_act!L98=0,"",TrRoad_ene!L74/TrRoad_tech!L102)</f>
        <v>1.1080453826812362</v>
      </c>
      <c r="M129" s="106">
        <f>IF(TrRoad_act!M98=0,"",TrRoad_ene!M74/TrRoad_tech!M102)</f>
        <v>1.1105152259708317</v>
      </c>
      <c r="N129" s="106">
        <f>IF(TrRoad_act!N98=0,"",TrRoad_ene!N74/TrRoad_tech!N102)</f>
        <v>1.1184271440233415</v>
      </c>
      <c r="O129" s="106">
        <f>IF(TrRoad_act!O98=0,"",TrRoad_ene!O74/TrRoad_tech!O102)</f>
        <v>1.1261801381124703</v>
      </c>
      <c r="P129" s="106">
        <f>IF(TrRoad_act!P98=0,"",TrRoad_ene!P74/TrRoad_tech!P102)</f>
        <v>1.2818928625776711</v>
      </c>
      <c r="Q129" s="106">
        <f>IF(TrRoad_act!Q98=0,"",TrRoad_ene!Q74/TrRoad_tech!Q102)</f>
        <v>1.1314536544123786</v>
      </c>
    </row>
    <row r="130" spans="1:17" ht="11.45" customHeight="1" x14ac:dyDescent="0.25">
      <c r="A130" s="62" t="s">
        <v>55</v>
      </c>
      <c r="B130" s="106">
        <f>IF(TrRoad_act!B99=0,"",TrRoad_ene!B75/TrRoad_tech!B103)</f>
        <v>1.1000000000133241</v>
      </c>
      <c r="C130" s="106">
        <f>IF(TrRoad_act!C99=0,"",TrRoad_ene!C75/TrRoad_tech!C103)</f>
        <v>1.100225232545303</v>
      </c>
      <c r="D130" s="106">
        <f>IF(TrRoad_act!D99=0,"",TrRoad_ene!D75/TrRoad_tech!D103)</f>
        <v>1.1008076730430967</v>
      </c>
      <c r="E130" s="106">
        <f>IF(TrRoad_act!E99=0,"",TrRoad_ene!E75/TrRoad_tech!E103)</f>
        <v>1.1015070569571357</v>
      </c>
      <c r="F130" s="106">
        <f>IF(TrRoad_act!F99=0,"",TrRoad_ene!F75/TrRoad_tech!F103)</f>
        <v>1.1019405113783718</v>
      </c>
      <c r="G130" s="106">
        <f>IF(TrRoad_act!G99=0,"",TrRoad_ene!G75/TrRoad_tech!G103)</f>
        <v>1.1021060191388994</v>
      </c>
      <c r="H130" s="106">
        <f>IF(TrRoad_act!H99=0,"",TrRoad_ene!H75/TrRoad_tech!H103)</f>
        <v>1.1023023919846864</v>
      </c>
      <c r="I130" s="106">
        <f>IF(TrRoad_act!I99=0,"",TrRoad_ene!I75/TrRoad_tech!I103)</f>
        <v>1.102510467616411</v>
      </c>
      <c r="J130" s="106">
        <f>IF(TrRoad_act!J99=0,"",TrRoad_ene!J75/TrRoad_tech!J103)</f>
        <v>1.1034643794563281</v>
      </c>
      <c r="K130" s="106">
        <f>IF(TrRoad_act!K99=0,"",TrRoad_ene!K75/TrRoad_tech!K103)</f>
        <v>1.1099920784685815</v>
      </c>
      <c r="L130" s="106">
        <f>IF(TrRoad_act!L99=0,"",TrRoad_ene!L75/TrRoad_tech!L103)</f>
        <v>1.112569545919625</v>
      </c>
      <c r="M130" s="106">
        <f>IF(TrRoad_act!M99=0,"",TrRoad_ene!M75/TrRoad_tech!M103)</f>
        <v>1.1195237235102011</v>
      </c>
      <c r="N130" s="106">
        <f>IF(TrRoad_act!N99=0,"",TrRoad_ene!N75/TrRoad_tech!N103)</f>
        <v>1.123834397771226</v>
      </c>
      <c r="O130" s="106">
        <f>IF(TrRoad_act!O99=0,"",TrRoad_ene!O75/TrRoad_tech!O103)</f>
        <v>1.1267524447613231</v>
      </c>
      <c r="P130" s="106">
        <f>IF(TrRoad_act!P99=0,"",TrRoad_ene!P75/TrRoad_tech!P103)</f>
        <v>1.1419017137567653</v>
      </c>
      <c r="Q130" s="106">
        <f>IF(TrRoad_act!Q99=0,"",TrRoad_ene!Q75/TrRoad_tech!Q103)</f>
        <v>1.1501499744159778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1.0999258095686495</v>
      </c>
      <c r="C132" s="109">
        <f>IF(TrRoad_act!C101=0,"",TrRoad_ene!C77/TrRoad_tech!C105)</f>
        <v>1.0998237453458053</v>
      </c>
      <c r="D132" s="109">
        <f>IF(TrRoad_act!D101=0,"",TrRoad_ene!D77/TrRoad_tech!D105)</f>
        <v>1.1005779685134012</v>
      </c>
      <c r="E132" s="109">
        <f>IF(TrRoad_act!E101=0,"",TrRoad_ene!E77/TrRoad_tech!E105)</f>
        <v>1.1018168814092515</v>
      </c>
      <c r="F132" s="109">
        <f>IF(TrRoad_act!F101=0,"",TrRoad_ene!F77/TrRoad_tech!F105)</f>
        <v>1.1038757008118814</v>
      </c>
      <c r="G132" s="109">
        <f>IF(TrRoad_act!G101=0,"",TrRoad_ene!G77/TrRoad_tech!G105)</f>
        <v>1.1042938478341955</v>
      </c>
      <c r="H132" s="109">
        <f>IF(TrRoad_act!H101=0,"",TrRoad_ene!H77/TrRoad_tech!H105)</f>
        <v>1.1087254562476856</v>
      </c>
      <c r="I132" s="109">
        <f>IF(TrRoad_act!I101=0,"",TrRoad_ene!I77/TrRoad_tech!I105)</f>
        <v>1.114887721679062</v>
      </c>
      <c r="J132" s="109">
        <f>IF(TrRoad_act!J101=0,"",TrRoad_ene!J77/TrRoad_tech!J105)</f>
        <v>1.1222578315842513</v>
      </c>
      <c r="K132" s="109">
        <f>IF(TrRoad_act!K101=0,"",TrRoad_ene!K77/TrRoad_tech!K105)</f>
        <v>1.128929543124944</v>
      </c>
      <c r="L132" s="109">
        <f>IF(TrRoad_act!L101=0,"",TrRoad_ene!L77/TrRoad_tech!L105)</f>
        <v>1.1370660910398229</v>
      </c>
      <c r="M132" s="109">
        <f>IF(TrRoad_act!M101=0,"",TrRoad_ene!M77/TrRoad_tech!M105)</f>
        <v>1.1480070463444718</v>
      </c>
      <c r="N132" s="109">
        <f>IF(TrRoad_act!N101=0,"",TrRoad_ene!N77/TrRoad_tech!N105)</f>
        <v>1.1592038873335451</v>
      </c>
      <c r="O132" s="109">
        <f>IF(TrRoad_act!O101=0,"",TrRoad_ene!O77/TrRoad_tech!O105)</f>
        <v>1.1712633887521902</v>
      </c>
      <c r="P132" s="109">
        <f>IF(TrRoad_act!P101=0,"",TrRoad_ene!P77/TrRoad_tech!P105)</f>
        <v>1.1850980191683671</v>
      </c>
      <c r="Q132" s="109">
        <f>IF(TrRoad_act!Q101=0,"",TrRoad_ene!Q77/TrRoad_tech!Q105)</f>
        <v>1.1998881394445957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1.100078110710258</v>
      </c>
      <c r="D133" s="108">
        <f>IF(TrRoad_act!D102=0,"",TrRoad_ene!D78/TrRoad_tech!D106)</f>
        <v>1.1002304489243111</v>
      </c>
      <c r="E133" s="108">
        <f>IF(TrRoad_act!E102=0,"",TrRoad_ene!E78/TrRoad_tech!E106)</f>
        <v>1.1005005313607328</v>
      </c>
      <c r="F133" s="108">
        <f>IF(TrRoad_act!F102=0,"",TrRoad_ene!F78/TrRoad_tech!F106)</f>
        <v>1.1008725245380173</v>
      </c>
      <c r="G133" s="108">
        <f>IF(TrRoad_act!G102=0,"",TrRoad_ene!G78/TrRoad_tech!G106)</f>
        <v>1.1014723714882966</v>
      </c>
      <c r="H133" s="108">
        <f>IF(TrRoad_act!H102=0,"",TrRoad_ene!H78/TrRoad_tech!H106)</f>
        <v>1.1024334310411763</v>
      </c>
      <c r="I133" s="108">
        <f>IF(TrRoad_act!I102=0,"",TrRoad_ene!I78/TrRoad_tech!I106)</f>
        <v>1.1036422525223437</v>
      </c>
      <c r="J133" s="108">
        <f>IF(TrRoad_act!J102=0,"",TrRoad_ene!J78/TrRoad_tech!J106)</f>
        <v>1.1060853736614975</v>
      </c>
      <c r="K133" s="108">
        <f>IF(TrRoad_act!K102=0,"",TrRoad_ene!K78/TrRoad_tech!K106)</f>
        <v>1.1091683610173904</v>
      </c>
      <c r="L133" s="108">
        <f>IF(TrRoad_act!L102=0,"",TrRoad_ene!L78/TrRoad_tech!L106)</f>
        <v>1.1139571937610975</v>
      </c>
      <c r="M133" s="108">
        <f>IF(TrRoad_act!M102=0,"",TrRoad_ene!M78/TrRoad_tech!M106)</f>
        <v>1.1215793348050107</v>
      </c>
      <c r="N133" s="108">
        <f>IF(TrRoad_act!N102=0,"",TrRoad_ene!N78/TrRoad_tech!N106)</f>
        <v>1.1298293494244962</v>
      </c>
      <c r="O133" s="108">
        <f>IF(TrRoad_act!O102=0,"",TrRoad_ene!O78/TrRoad_tech!O106)</f>
        <v>1.1376978820941583</v>
      </c>
      <c r="P133" s="108">
        <f>IF(TrRoad_act!P102=0,"",TrRoad_ene!P78/TrRoad_tech!P106)</f>
        <v>1.146800377720244</v>
      </c>
      <c r="Q133" s="108">
        <f>IF(TrRoad_act!Q102=0,"",TrRoad_ene!Q78/TrRoad_tech!Q106)</f>
        <v>1.1590529444235962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1.1003771853298525</v>
      </c>
      <c r="D134" s="108">
        <f>IF(TrRoad_act!D103=0,"",TrRoad_ene!D79/TrRoad_tech!D107)</f>
        <v>1.1012354243116624</v>
      </c>
      <c r="E134" s="108">
        <f>IF(TrRoad_act!E103=0,"",TrRoad_ene!E79/TrRoad_tech!E107)</f>
        <v>1.1025837245648784</v>
      </c>
      <c r="F134" s="108">
        <f>IF(TrRoad_act!F103=0,"",TrRoad_ene!F79/TrRoad_tech!F107)</f>
        <v>1.1048439095650624</v>
      </c>
      <c r="G134" s="108">
        <f>IF(TrRoad_act!G103=0,"",TrRoad_ene!G79/TrRoad_tech!G107)</f>
        <v>1.1051855692608636</v>
      </c>
      <c r="H134" s="108">
        <f>IF(TrRoad_act!H103=0,"",TrRoad_ene!H79/TrRoad_tech!H107)</f>
        <v>1.1098062477736719</v>
      </c>
      <c r="I134" s="108">
        <f>IF(TrRoad_act!I103=0,"",TrRoad_ene!I79/TrRoad_tech!I107)</f>
        <v>1.1164777210440686</v>
      </c>
      <c r="J134" s="108">
        <f>IF(TrRoad_act!J103=0,"",TrRoad_ene!J79/TrRoad_tech!J107)</f>
        <v>1.124343839635598</v>
      </c>
      <c r="K134" s="108">
        <f>IF(TrRoad_act!K103=0,"",TrRoad_ene!K79/TrRoad_tech!K107)</f>
        <v>1.131027071034304</v>
      </c>
      <c r="L134" s="108">
        <f>IF(TrRoad_act!L103=0,"",TrRoad_ene!L79/TrRoad_tech!L107)</f>
        <v>1.1388196187093966</v>
      </c>
      <c r="M134" s="108">
        <f>IF(TrRoad_act!M103=0,"",TrRoad_ene!M79/TrRoad_tech!M107)</f>
        <v>1.1498274361824008</v>
      </c>
      <c r="N134" s="108">
        <f>IF(TrRoad_act!N103=0,"",TrRoad_ene!N79/TrRoad_tech!N107)</f>
        <v>1.1609372463695105</v>
      </c>
      <c r="O134" s="108">
        <f>IF(TrRoad_act!O103=0,"",TrRoad_ene!O79/TrRoad_tech!O107)</f>
        <v>1.1731826793615872</v>
      </c>
      <c r="P134" s="108">
        <f>IF(TrRoad_act!P103=0,"",TrRoad_ene!P79/TrRoad_tech!P107)</f>
        <v>1.1872106502350754</v>
      </c>
      <c r="Q134" s="108">
        <f>IF(TrRoad_act!Q103=0,"",TrRoad_ene!Q79/TrRoad_tech!Q107)</f>
        <v>1.2021835482652348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>
        <f>IF(TrRoad_act!H104=0,"",TrRoad_ene!H80/TrRoad_tech!H108)</f>
        <v>1.124956713321942</v>
      </c>
      <c r="I135" s="108">
        <f>IF(TrRoad_act!I104=0,"",TrRoad_ene!I80/TrRoad_tech!I108)</f>
        <v>1.1276673331747213</v>
      </c>
      <c r="J135" s="108">
        <f>IF(TrRoad_act!J104=0,"",TrRoad_ene!J80/TrRoad_tech!J108)</f>
        <v>1.1352530263746956</v>
      </c>
      <c r="K135" s="108">
        <f>IF(TrRoad_act!K104=0,"",TrRoad_ene!K80/TrRoad_tech!K108)</f>
        <v>1.1396832036257498</v>
      </c>
      <c r="L135" s="108">
        <f>IF(TrRoad_act!L104=0,"",TrRoad_ene!L80/TrRoad_tech!L108)</f>
        <v>1.1441067152427149</v>
      </c>
      <c r="M135" s="108">
        <f>IF(TrRoad_act!M104=0,"",TrRoad_ene!M80/TrRoad_tech!M108)</f>
        <v>1.1491877238853676</v>
      </c>
      <c r="N135" s="108">
        <f>IF(TrRoad_act!N104=0,"",TrRoad_ene!N80/TrRoad_tech!N108)</f>
        <v>1.1515745031552753</v>
      </c>
      <c r="O135" s="108">
        <f>IF(TrRoad_act!O104=0,"",TrRoad_ene!O80/TrRoad_tech!O108)</f>
        <v>1.1539017483308007</v>
      </c>
      <c r="P135" s="108">
        <f>IF(TrRoad_act!P104=0,"",TrRoad_ene!P80/TrRoad_tech!P108)</f>
        <v>1.156264233314553</v>
      </c>
      <c r="Q135" s="108">
        <f>IF(TrRoad_act!Q104=0,"",TrRoad_ene!Q80/TrRoad_tech!Q108)</f>
        <v>1.1648117225258094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>
        <f>IF(TrRoad_act!H105=0,"",TrRoad_ene!H81/TrRoad_tech!H109)</f>
        <v>1.1440000000061443</v>
      </c>
      <c r="I136" s="108">
        <f>IF(TrRoad_act!I105=0,"",TrRoad_ene!I81/TrRoad_tech!I109)</f>
        <v>1.1473942735349358</v>
      </c>
      <c r="J136" s="108">
        <f>IF(TrRoad_act!J105=0,"",TrRoad_ene!J81/TrRoad_tech!J109)</f>
        <v>1.1521656922476202</v>
      </c>
      <c r="K136" s="108">
        <f>IF(TrRoad_act!K105=0,"",TrRoad_ene!K81/TrRoad_tech!K109)</f>
        <v>1.1592307643489932</v>
      </c>
      <c r="L136" s="108">
        <f>IF(TrRoad_act!L105=0,"",TrRoad_ene!L81/TrRoad_tech!L109)</f>
        <v>1.1646158247608018</v>
      </c>
      <c r="M136" s="108">
        <f>IF(TrRoad_act!M105=0,"",TrRoad_ene!M81/TrRoad_tech!M109)</f>
        <v>1.168496411441468</v>
      </c>
      <c r="N136" s="108">
        <f>IF(TrRoad_act!N105=0,"",TrRoad_ene!N81/TrRoad_tech!N109)</f>
        <v>1.1722259771991757</v>
      </c>
      <c r="O136" s="108">
        <f>IF(TrRoad_act!O105=0,"",TrRoad_ene!O81/TrRoad_tech!O109)</f>
        <v>1.1763364729590222</v>
      </c>
      <c r="P136" s="108">
        <f>IF(TrRoad_act!P105=0,"",TrRoad_ene!P81/TrRoad_tech!P109)</f>
        <v>1.1844294466533658</v>
      </c>
      <c r="Q136" s="108">
        <f>IF(TrRoad_act!Q105=0,"",TrRoad_ene!Q81/TrRoad_tech!Q109)</f>
        <v>1.1889091542985912</v>
      </c>
    </row>
    <row r="137" spans="1:17" ht="11.45" customHeight="1" x14ac:dyDescent="0.25">
      <c r="A137" s="62" t="s">
        <v>55</v>
      </c>
      <c r="B137" s="108">
        <f>IF(TrRoad_act!B106=0,"",TrRoad_ene!B82/TrRoad_tech!B110)</f>
        <v>1.1000000000067303</v>
      </c>
      <c r="C137" s="108">
        <f>IF(TrRoad_act!C106=0,"",TrRoad_ene!C82/TrRoad_tech!C110)</f>
        <v>1.1001417074966353</v>
      </c>
      <c r="D137" s="108">
        <f>IF(TrRoad_act!D106=0,"",TrRoad_ene!D82/TrRoad_tech!D110)</f>
        <v>1.1001475879284734</v>
      </c>
      <c r="E137" s="108">
        <f>IF(TrRoad_act!E106=0,"",TrRoad_ene!E82/TrRoad_tech!E110)</f>
        <v>1.1001581527438036</v>
      </c>
      <c r="F137" s="108">
        <f>IF(TrRoad_act!F106=0,"",TrRoad_ene!F82/TrRoad_tech!F110)</f>
        <v>1.1002223858142315</v>
      </c>
      <c r="G137" s="108">
        <f>IF(TrRoad_act!G106=0,"",TrRoad_ene!G82/TrRoad_tech!G110)</f>
        <v>1.1002361443765383</v>
      </c>
      <c r="H137" s="108">
        <f>IF(TrRoad_act!H106=0,"",TrRoad_ene!H82/TrRoad_tech!H110)</f>
        <v>1.1015274415043659</v>
      </c>
      <c r="I137" s="108">
        <f>IF(TrRoad_act!I106=0,"",TrRoad_ene!I82/TrRoad_tech!I110)</f>
        <v>1.1031551903062198</v>
      </c>
      <c r="J137" s="108">
        <f>IF(TrRoad_act!J106=0,"",TrRoad_ene!J82/TrRoad_tech!J110)</f>
        <v>1.1071688170598075</v>
      </c>
      <c r="K137" s="108">
        <f>IF(TrRoad_act!K106=0,"",TrRoad_ene!K82/TrRoad_tech!K110)</f>
        <v>1.1143371230757526</v>
      </c>
      <c r="L137" s="108">
        <f>IF(TrRoad_act!L106=0,"",TrRoad_ene!L82/TrRoad_tech!L110)</f>
        <v>1.1338141392190839</v>
      </c>
      <c r="M137" s="108">
        <f>IF(TrRoad_act!M106=0,"",TrRoad_ene!M82/TrRoad_tech!M110)</f>
        <v>1.1576099444040351</v>
      </c>
      <c r="N137" s="108">
        <f>IF(TrRoad_act!N106=0,"",TrRoad_ene!N82/TrRoad_tech!N110)</f>
        <v>1.2038985757850307</v>
      </c>
      <c r="O137" s="108">
        <f>IF(TrRoad_act!O106=0,"",TrRoad_ene!O82/TrRoad_tech!O110)</f>
        <v>1.2224016770170196</v>
      </c>
      <c r="P137" s="108">
        <f>IF(TrRoad_act!P106=0,"",TrRoad_ene!P82/TrRoad_tech!P110)</f>
        <v>1.2359065688524027</v>
      </c>
      <c r="Q137" s="108">
        <f>IF(TrRoad_act!Q106=0,"",TrRoad_ene!Q82/TrRoad_tech!Q110)</f>
        <v>1.2543316579088528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1.2072433118113965</v>
      </c>
      <c r="C138" s="107">
        <f>IF(TrRoad_act!C107=0,"",TrRoad_ene!C83/TrRoad_tech!C111)</f>
        <v>1.1094238031538741</v>
      </c>
      <c r="D138" s="107">
        <f>IF(TrRoad_act!D107=0,"",TrRoad_ene!D83/TrRoad_tech!D111)</f>
        <v>1.0954602379931182</v>
      </c>
      <c r="E138" s="107">
        <f>IF(TrRoad_act!E107=0,"",TrRoad_ene!E83/TrRoad_tech!E111)</f>
        <v>1.0554296072402232</v>
      </c>
      <c r="F138" s="107">
        <f>IF(TrRoad_act!F107=0,"",TrRoad_ene!F83/TrRoad_tech!F111)</f>
        <v>0.96137745237435146</v>
      </c>
      <c r="G138" s="107">
        <f>IF(TrRoad_act!G107=0,"",TrRoad_ene!G83/TrRoad_tech!G111)</f>
        <v>0.91977482497360386</v>
      </c>
      <c r="H138" s="107">
        <f>IF(TrRoad_act!H107=0,"",TrRoad_ene!H83/TrRoad_tech!H111)</f>
        <v>0.93590601049282307</v>
      </c>
      <c r="I138" s="107">
        <f>IF(TrRoad_act!I107=0,"",TrRoad_ene!I83/TrRoad_tech!I111)</f>
        <v>0.87750037721500107</v>
      </c>
      <c r="J138" s="107">
        <f>IF(TrRoad_act!J107=0,"",TrRoad_ene!J83/TrRoad_tech!J111)</f>
        <v>0.84015862329495805</v>
      </c>
      <c r="K138" s="107">
        <f>IF(TrRoad_act!K107=0,"",TrRoad_ene!K83/TrRoad_tech!K111)</f>
        <v>0.87413613800077006</v>
      </c>
      <c r="L138" s="107">
        <f>IF(TrRoad_act!L107=0,"",TrRoad_ene!L83/TrRoad_tech!L111)</f>
        <v>0.93480797630460699</v>
      </c>
      <c r="M138" s="107">
        <f>IF(TrRoad_act!M107=0,"",TrRoad_ene!M83/TrRoad_tech!M111)</f>
        <v>0.90768160826671207</v>
      </c>
      <c r="N138" s="107">
        <f>IF(TrRoad_act!N107=0,"",TrRoad_ene!N83/TrRoad_tech!N111)</f>
        <v>0.98422384765203041</v>
      </c>
      <c r="O138" s="107">
        <f>IF(TrRoad_act!O107=0,"",TrRoad_ene!O83/TrRoad_tech!O111)</f>
        <v>0.99811089912884865</v>
      </c>
      <c r="P138" s="107">
        <f>IF(TrRoad_act!P107=0,"",TrRoad_ene!P83/TrRoad_tech!P111)</f>
        <v>0.9405991661708365</v>
      </c>
      <c r="Q138" s="107">
        <f>IF(TrRoad_act!Q107=0,"",TrRoad_ene!Q83/TrRoad_tech!Q111)</f>
        <v>0.97860746309247082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1.1173448557236696</v>
      </c>
      <c r="C139" s="106">
        <f>IF(TrRoad_act!C108=0,"",TrRoad_ene!C84/TrRoad_tech!C112)</f>
        <v>1.0992941430042329</v>
      </c>
      <c r="D139" s="106">
        <f>IF(TrRoad_act!D108=0,"",TrRoad_ene!D84/TrRoad_tech!D112)</f>
        <v>1.0972032627972323</v>
      </c>
      <c r="E139" s="106">
        <f>IF(TrRoad_act!E108=0,"",TrRoad_ene!E84/TrRoad_tech!E112)</f>
        <v>1.0898609077045431</v>
      </c>
      <c r="F139" s="106">
        <f>IF(TrRoad_act!F108=0,"",TrRoad_ene!F84/TrRoad_tech!F112)</f>
        <v>1.0717560593993805</v>
      </c>
      <c r="G139" s="106">
        <f>IF(TrRoad_act!G108=0,"",TrRoad_ene!G84/TrRoad_tech!G112)</f>
        <v>1.0642896728704052</v>
      </c>
      <c r="H139" s="106">
        <f>IF(TrRoad_act!H108=0,"",TrRoad_ene!H84/TrRoad_tech!H112)</f>
        <v>1.0688345354839117</v>
      </c>
      <c r="I139" s="106">
        <f>IF(TrRoad_act!I108=0,"",TrRoad_ene!I84/TrRoad_tech!I112)</f>
        <v>1.0580249478266059</v>
      </c>
      <c r="J139" s="106">
        <f>IF(TrRoad_act!J108=0,"",TrRoad_ene!J84/TrRoad_tech!J112)</f>
        <v>1.050874330633603</v>
      </c>
      <c r="K139" s="106">
        <f>IF(TrRoad_act!K108=0,"",TrRoad_ene!K84/TrRoad_tech!K112)</f>
        <v>1.0605324741030513</v>
      </c>
      <c r="L139" s="106">
        <f>IF(TrRoad_act!L108=0,"",TrRoad_ene!L84/TrRoad_tech!L112)</f>
        <v>1.0760220479260774</v>
      </c>
      <c r="M139" s="106">
        <f>IF(TrRoad_act!M108=0,"",TrRoad_ene!M84/TrRoad_tech!M112)</f>
        <v>1.0757070109319613</v>
      </c>
      <c r="N139" s="106">
        <f>IF(TrRoad_act!N108=0,"",TrRoad_ene!N84/TrRoad_tech!N112)</f>
        <v>1.095223856077995</v>
      </c>
      <c r="O139" s="106">
        <f>IF(TrRoad_act!O108=0,"",TrRoad_ene!O84/TrRoad_tech!O112)</f>
        <v>1.1036672174027562</v>
      </c>
      <c r="P139" s="106">
        <f>IF(TrRoad_act!P108=0,"",TrRoad_ene!P84/TrRoad_tech!P112)</f>
        <v>1.0987743433827175</v>
      </c>
      <c r="Q139" s="106">
        <f>IF(TrRoad_act!Q108=0,"",TrRoad_ene!Q84/TrRoad_tech!Q112)</f>
        <v>1.1131370846324855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1.4010307126554171</v>
      </c>
      <c r="C140" s="105">
        <f>IF(TrRoad_act!C109=0,"",TrRoad_ene!C85/TrRoad_tech!C113)</f>
        <v>1.0876452926634985</v>
      </c>
      <c r="D140" s="105">
        <f>IF(TrRoad_act!D109=0,"",TrRoad_ene!D85/TrRoad_tech!D113)</f>
        <v>1.0545981451666404</v>
      </c>
      <c r="E140" s="105">
        <f>IF(TrRoad_act!E109=0,"",TrRoad_ene!E85/TrRoad_tech!E113)</f>
        <v>0.93572244631037849</v>
      </c>
      <c r="F140" s="105">
        <f>IF(TrRoad_act!F109=0,"",TrRoad_ene!F85/TrRoad_tech!F113)</f>
        <v>0.6755852372527047</v>
      </c>
      <c r="G140" s="105">
        <f>IF(TrRoad_act!G109=0,"",TrRoad_ene!G85/TrRoad_tech!G113)</f>
        <v>0.56285504322760138</v>
      </c>
      <c r="H140" s="105">
        <f>IF(TrRoad_act!H109=0,"",TrRoad_ene!H85/TrRoad_tech!H113)</f>
        <v>0.61240972697460117</v>
      </c>
      <c r="I140" s="105">
        <f>IF(TrRoad_act!I109=0,"",TrRoad_ene!I85/TrRoad_tech!I113)</f>
        <v>0.45468681966051988</v>
      </c>
      <c r="J140" s="105">
        <f>IF(TrRoad_act!J109=0,"",TrRoad_ene!J85/TrRoad_tech!J113)</f>
        <v>0.35652368776882448</v>
      </c>
      <c r="K140" s="105">
        <f>IF(TrRoad_act!K109=0,"",TrRoad_ene!K85/TrRoad_tech!K113)</f>
        <v>0.4309137744176032</v>
      </c>
      <c r="L140" s="105">
        <f>IF(TrRoad_act!L109=0,"",TrRoad_ene!L85/TrRoad_tech!L113)</f>
        <v>0.60956201507606056</v>
      </c>
      <c r="M140" s="105">
        <f>IF(TrRoad_act!M109=0,"",TrRoad_ene!M85/TrRoad_tech!M113)</f>
        <v>0.50757430847331064</v>
      </c>
      <c r="N140" s="105">
        <f>IF(TrRoad_act!N109=0,"",TrRoad_ene!N85/TrRoad_tech!N113)</f>
        <v>0.72428674121166814</v>
      </c>
      <c r="O140" s="105">
        <f>IF(TrRoad_act!O109=0,"",TrRoad_ene!O85/TrRoad_tech!O113)</f>
        <v>0.75652464310431822</v>
      </c>
      <c r="P140" s="105">
        <f>IF(TrRoad_act!P109=0,"",TrRoad_ene!P85/TrRoad_tech!P113)</f>
        <v>0.5868141004894829</v>
      </c>
      <c r="Q140" s="105">
        <f>IF(TrRoad_act!Q109=0,"",TrRoad_ene!Q85/TrRoad_tech!Q113)</f>
        <v>0.66760425064109763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3.7102370644248639</v>
      </c>
      <c r="C144" s="22">
        <v>3.7541453148631185</v>
      </c>
      <c r="D144" s="22">
        <v>3.8035419637428971</v>
      </c>
      <c r="E144" s="22">
        <v>3.7412033928566175</v>
      </c>
      <c r="F144" s="22">
        <v>3.7541453148631194</v>
      </c>
      <c r="G144" s="22">
        <v>3.6553520171035636</v>
      </c>
      <c r="H144" s="22">
        <v>3.6059553682237859</v>
      </c>
      <c r="I144" s="22">
        <v>3.5565587193440082</v>
      </c>
      <c r="J144" s="22">
        <v>3.4083687727046748</v>
      </c>
      <c r="K144" s="22">
        <v>3.2207623967301591</v>
      </c>
      <c r="L144" s="22">
        <v>3.1036215077883407</v>
      </c>
      <c r="M144" s="22">
        <v>2.9999112254965614</v>
      </c>
      <c r="N144" s="22">
        <v>2.9154844739231978</v>
      </c>
      <c r="O144" s="22">
        <v>2.7942088247507417</v>
      </c>
      <c r="P144" s="22">
        <v>2.7239089100334297</v>
      </c>
      <c r="Q144" s="22">
        <v>2.6581441302756916</v>
      </c>
    </row>
    <row r="145" spans="1:17" ht="11.45" customHeight="1" x14ac:dyDescent="0.25">
      <c r="A145" s="19" t="s">
        <v>29</v>
      </c>
      <c r="B145" s="21">
        <v>5.7038118150747099</v>
      </c>
      <c r="C145" s="21">
        <v>5.8039612415065536</v>
      </c>
      <c r="D145" s="21">
        <v>5.876826192520765</v>
      </c>
      <c r="E145" s="21">
        <v>5.8104894408670802</v>
      </c>
      <c r="F145" s="21">
        <v>5.758864850119453</v>
      </c>
      <c r="G145" s="21">
        <v>5.7342135601418587</v>
      </c>
      <c r="H145" s="21">
        <v>5.7065084557125658</v>
      </c>
      <c r="I145" s="21">
        <v>5.6806738578268741</v>
      </c>
      <c r="J145" s="21">
        <v>5.4922377195311984</v>
      </c>
      <c r="K145" s="21">
        <v>5.2466820024545813</v>
      </c>
      <c r="L145" s="21">
        <v>5.0677740657220607</v>
      </c>
      <c r="M145" s="21">
        <v>4.8687761633508986</v>
      </c>
      <c r="N145" s="21">
        <v>4.733375595705696</v>
      </c>
      <c r="O145" s="21">
        <v>4.5536986482645334</v>
      </c>
      <c r="P145" s="21">
        <v>4.437232228680779</v>
      </c>
      <c r="Q145" s="21">
        <v>4.3036304625321211</v>
      </c>
    </row>
    <row r="146" spans="1:17" ht="11.45" customHeight="1" x14ac:dyDescent="0.25">
      <c r="A146" s="62" t="s">
        <v>59</v>
      </c>
      <c r="B146" s="70">
        <v>6.1837284407081086</v>
      </c>
      <c r="C146" s="70">
        <v>6.2569088581051986</v>
      </c>
      <c r="D146" s="70">
        <v>6.3392366062381624</v>
      </c>
      <c r="E146" s="70">
        <v>6.2353389880943633</v>
      </c>
      <c r="F146" s="70">
        <v>6.2569088581051995</v>
      </c>
      <c r="G146" s="70">
        <v>6.0922533618392736</v>
      </c>
      <c r="H146" s="70">
        <v>6.0099256137063097</v>
      </c>
      <c r="I146" s="70">
        <v>5.9275978655733468</v>
      </c>
      <c r="J146" s="70">
        <v>5.6806146211744579</v>
      </c>
      <c r="K146" s="70">
        <v>5.367937327883598</v>
      </c>
      <c r="L146" s="70">
        <v>5.1719746285582699</v>
      </c>
      <c r="M146" s="70">
        <v>4.9985898999848484</v>
      </c>
      <c r="N146" s="70">
        <v>4.856932445345441</v>
      </c>
      <c r="O146" s="70">
        <v>4.6590929973737296</v>
      </c>
      <c r="P146" s="70">
        <v>4.5480957526001804</v>
      </c>
      <c r="Q146" s="70">
        <v>4.4495580551926688</v>
      </c>
    </row>
    <row r="147" spans="1:17" ht="11.45" customHeight="1" x14ac:dyDescent="0.25">
      <c r="A147" s="62" t="s">
        <v>58</v>
      </c>
      <c r="B147" s="70">
        <v>4.7966496006901247</v>
      </c>
      <c r="C147" s="70">
        <v>4.9475243272882725</v>
      </c>
      <c r="D147" s="70">
        <v>5.120735228427626</v>
      </c>
      <c r="E147" s="70">
        <v>5.1695041353650328</v>
      </c>
      <c r="F147" s="70">
        <v>5.1207352284276251</v>
      </c>
      <c r="G147" s="70">
        <v>5.2245317186927371</v>
      </c>
      <c r="H147" s="70">
        <v>5.301505310142276</v>
      </c>
      <c r="I147" s="70">
        <v>5.2191671389296221</v>
      </c>
      <c r="J147" s="70">
        <v>5.0601805023136786</v>
      </c>
      <c r="K147" s="70">
        <v>4.8613260263914189</v>
      </c>
      <c r="L147" s="70">
        <v>4.920627056077536</v>
      </c>
      <c r="M147" s="70">
        <v>4.7187782307950821</v>
      </c>
      <c r="N147" s="70">
        <v>4.5953816449396188</v>
      </c>
      <c r="O147" s="70">
        <v>4.4464361272399131</v>
      </c>
      <c r="P147" s="70">
        <v>4.3318563730537933</v>
      </c>
      <c r="Q147" s="70">
        <v>4.1719660558013638</v>
      </c>
    </row>
    <row r="148" spans="1:17" ht="11.45" customHeight="1" x14ac:dyDescent="0.25">
      <c r="A148" s="62" t="s">
        <v>57</v>
      </c>
      <c r="B148" s="70">
        <v>0</v>
      </c>
      <c r="C148" s="70">
        <v>5.90069792494449</v>
      </c>
      <c r="D148" s="70">
        <v>6.1072790627659863</v>
      </c>
      <c r="E148" s="70">
        <v>6.1654436252685203</v>
      </c>
      <c r="F148" s="70">
        <v>6.1072790627659863</v>
      </c>
      <c r="G148" s="70">
        <v>6.2310726399588781</v>
      </c>
      <c r="H148" s="70">
        <v>6.3228757077753759</v>
      </c>
      <c r="I148" s="70">
        <v>6.2246745380835984</v>
      </c>
      <c r="J148" s="70">
        <v>6.0350580643253409</v>
      </c>
      <c r="K148" s="70">
        <v>5.7978929458096866</v>
      </c>
      <c r="L148" s="70">
        <v>5.5751877790926789</v>
      </c>
      <c r="M148" s="70">
        <v>5.6758531589072021</v>
      </c>
      <c r="N148" s="70">
        <v>5.5345926139224906</v>
      </c>
      <c r="O148" s="70">
        <v>5.1627119553341521</v>
      </c>
      <c r="P148" s="70">
        <v>4.9134013779050809</v>
      </c>
      <c r="Q148" s="70">
        <v>4.8560388014575118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7.0881823078431125</v>
      </c>
      <c r="H149" s="70">
        <v>6.9923960604398268</v>
      </c>
      <c r="I149" s="70">
        <v>6.8966098130365419</v>
      </c>
      <c r="J149" s="70">
        <v>6.6092510708266854</v>
      </c>
      <c r="K149" s="70">
        <v>6.245458968506858</v>
      </c>
      <c r="L149" s="70">
        <v>6.0183082118526912</v>
      </c>
      <c r="M149" s="70">
        <v>6.1126763156404724</v>
      </c>
      <c r="N149" s="70">
        <v>6.1192016682519901</v>
      </c>
      <c r="O149" s="70">
        <v>4.389941277763004</v>
      </c>
      <c r="P149" s="70">
        <v>0</v>
      </c>
      <c r="Q149" s="70">
        <v>4.2395497787710354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2.8844299496535828</v>
      </c>
      <c r="P150" s="70">
        <v>2.5114747287345156</v>
      </c>
      <c r="Q150" s="70">
        <v>2.6912934844338645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2.5870687248648756</v>
      </c>
      <c r="I151" s="70">
        <v>2.5611980376162267</v>
      </c>
      <c r="J151" s="70">
        <v>2.5355860572400646</v>
      </c>
      <c r="K151" s="70">
        <v>2.5102301966676639</v>
      </c>
      <c r="L151" s="70">
        <v>2.4851278947009874</v>
      </c>
      <c r="M151" s="70">
        <v>2.4602766157539775</v>
      </c>
      <c r="N151" s="70">
        <v>2.4356738495964376</v>
      </c>
      <c r="O151" s="70">
        <v>2.4113171111004732</v>
      </c>
      <c r="P151" s="70">
        <v>2.3872039399894684</v>
      </c>
      <c r="Q151" s="70">
        <v>2.3633319005895737</v>
      </c>
    </row>
    <row r="152" spans="1:17" ht="11.45" customHeight="1" x14ac:dyDescent="0.25">
      <c r="A152" s="19" t="s">
        <v>28</v>
      </c>
      <c r="B152" s="21">
        <v>46.625288219411971</v>
      </c>
      <c r="C152" s="21">
        <v>46.761137584547825</v>
      </c>
      <c r="D152" s="21">
        <v>46.972444577520264</v>
      </c>
      <c r="E152" s="21">
        <v>46.936392025537984</v>
      </c>
      <c r="F152" s="21">
        <v>47.052394575229911</v>
      </c>
      <c r="G152" s="21">
        <v>46.732582546028091</v>
      </c>
      <c r="H152" s="21">
        <v>46.351075963661103</v>
      </c>
      <c r="I152" s="21">
        <v>46.303652578055065</v>
      </c>
      <c r="J152" s="21">
        <v>45.812434996381128</v>
      </c>
      <c r="K152" s="21">
        <v>45.099880163345915</v>
      </c>
      <c r="L152" s="21">
        <v>44.846662680911834</v>
      </c>
      <c r="M152" s="21">
        <v>44.409457895925449</v>
      </c>
      <c r="N152" s="21">
        <v>43.889166504480137</v>
      </c>
      <c r="O152" s="21">
        <v>43.47892354872625</v>
      </c>
      <c r="P152" s="21">
        <v>43.389650799517938</v>
      </c>
      <c r="Q152" s="21">
        <v>43.079429447904467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47.013935222767167</v>
      </c>
      <c r="C154" s="20">
        <v>47.151738671052676</v>
      </c>
      <c r="D154" s="20">
        <v>47.305327396365556</v>
      </c>
      <c r="E154" s="20">
        <v>47.1090861873015</v>
      </c>
      <c r="F154" s="20">
        <v>47.149721802802603</v>
      </c>
      <c r="G154" s="20">
        <v>46.833280716877752</v>
      </c>
      <c r="H154" s="20">
        <v>46.673440168355988</v>
      </c>
      <c r="I154" s="20">
        <v>46.51194037538589</v>
      </c>
      <c r="J154" s="20">
        <v>46.011811984252709</v>
      </c>
      <c r="K154" s="20">
        <v>45.351393002765384</v>
      </c>
      <c r="L154" s="20">
        <v>44.927465405417685</v>
      </c>
      <c r="M154" s="20">
        <v>44.542494457369948</v>
      </c>
      <c r="N154" s="20">
        <v>44.222346204958455</v>
      </c>
      <c r="O154" s="20">
        <v>43.747656783998089</v>
      </c>
      <c r="P154" s="20">
        <v>43.467201320292865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39.291434835668838</v>
      </c>
      <c r="G155" s="20">
        <v>0</v>
      </c>
      <c r="H155" s="20">
        <v>0</v>
      </c>
      <c r="I155" s="20">
        <v>38.75995031282158</v>
      </c>
      <c r="J155" s="20">
        <v>38.343176653543928</v>
      </c>
      <c r="K155" s="20">
        <v>37.792827502304483</v>
      </c>
      <c r="L155" s="20">
        <v>37.439554504514739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39.293115559210563</v>
      </c>
      <c r="D156" s="20">
        <v>39.421106163637965</v>
      </c>
      <c r="E156" s="20">
        <v>39.257571822751252</v>
      </c>
      <c r="F156" s="20">
        <v>39.291434835668838</v>
      </c>
      <c r="G156" s="20">
        <v>39.027733930731465</v>
      </c>
      <c r="H156" s="20">
        <v>38.894533473629991</v>
      </c>
      <c r="I156" s="20">
        <v>38.75995031282158</v>
      </c>
      <c r="J156" s="20">
        <v>38.343176653543928</v>
      </c>
      <c r="K156" s="20">
        <v>37.792827502304483</v>
      </c>
      <c r="L156" s="20">
        <v>37.439554504514739</v>
      </c>
      <c r="M156" s="20">
        <v>37.118745381141622</v>
      </c>
      <c r="N156" s="20">
        <v>36.851955170798711</v>
      </c>
      <c r="O156" s="20">
        <v>36.456380653331742</v>
      </c>
      <c r="P156" s="20">
        <v>0</v>
      </c>
      <c r="Q156" s="20">
        <v>35.99999999992361</v>
      </c>
    </row>
    <row r="157" spans="1:17" ht="11.45" customHeight="1" x14ac:dyDescent="0.25">
      <c r="A157" s="62" t="s">
        <v>55</v>
      </c>
      <c r="B157" s="20">
        <v>30.35824893509513</v>
      </c>
      <c r="C157" s="20">
        <v>30.084887579001759</v>
      </c>
      <c r="D157" s="20">
        <v>29.784038703211742</v>
      </c>
      <c r="E157" s="20">
        <v>29.486198316179625</v>
      </c>
      <c r="F157" s="20">
        <v>29.19133633301783</v>
      </c>
      <c r="G157" s="20">
        <v>0</v>
      </c>
      <c r="H157" s="20">
        <v>0</v>
      </c>
      <c r="I157" s="20">
        <v>0</v>
      </c>
      <c r="J157" s="20">
        <v>28.041081208064959</v>
      </c>
      <c r="K157" s="20">
        <v>27.760670395984313</v>
      </c>
      <c r="L157" s="20">
        <v>27.483063692024469</v>
      </c>
      <c r="M157" s="20">
        <v>27.208233055104227</v>
      </c>
      <c r="N157" s="20">
        <v>26.936150724553187</v>
      </c>
      <c r="O157" s="20">
        <v>26.666789217307652</v>
      </c>
      <c r="P157" s="20">
        <v>26.400121325134577</v>
      </c>
      <c r="Q157" s="20">
        <v>26.13612011188323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6.9520298531372031</v>
      </c>
      <c r="C159" s="22">
        <v>7.1551969441887548</v>
      </c>
      <c r="D159" s="22">
        <v>7.3930163241782498</v>
      </c>
      <c r="E159" s="22">
        <v>7.4642998778421452</v>
      </c>
      <c r="F159" s="22">
        <v>7.4130287273253206</v>
      </c>
      <c r="G159" s="22">
        <v>7.5088721098349112</v>
      </c>
      <c r="H159" s="22">
        <v>7.7114481097509904</v>
      </c>
      <c r="I159" s="22">
        <v>7.5961943905321396</v>
      </c>
      <c r="J159" s="22">
        <v>7.3880019089812565</v>
      </c>
      <c r="K159" s="22">
        <v>7.1091514426162039</v>
      </c>
      <c r="L159" s="22">
        <v>6.8565352513155089</v>
      </c>
      <c r="M159" s="22">
        <v>6.6053482230204432</v>
      </c>
      <c r="N159" s="22">
        <v>6.4853554357098666</v>
      </c>
      <c r="O159" s="22">
        <v>6.3055617372048642</v>
      </c>
      <c r="P159" s="22">
        <v>6.2020220342150782</v>
      </c>
      <c r="Q159" s="22">
        <v>6.0812412514487626</v>
      </c>
    </row>
    <row r="160" spans="1:17" ht="11.45" customHeight="1" x14ac:dyDescent="0.25">
      <c r="A160" s="62" t="s">
        <v>59</v>
      </c>
      <c r="B160" s="70">
        <v>7.3077891406365767</v>
      </c>
      <c r="C160" s="70">
        <v>7.3942720877273889</v>
      </c>
      <c r="D160" s="70">
        <v>7.4915651415132771</v>
      </c>
      <c r="E160" s="70">
        <v>7.3687813076354889</v>
      </c>
      <c r="F160" s="70">
        <v>7.3942720877273906</v>
      </c>
      <c r="G160" s="70">
        <v>7.1996859801556177</v>
      </c>
      <c r="H160" s="70">
        <v>7.1023929263697303</v>
      </c>
      <c r="I160" s="70">
        <v>7.0050998725838429</v>
      </c>
      <c r="J160" s="70">
        <v>6.7132207112261826</v>
      </c>
      <c r="K160" s="70">
        <v>6.3437058222164504</v>
      </c>
      <c r="L160" s="70">
        <v>6.1129817737879621</v>
      </c>
      <c r="M160" s="70">
        <v>5.9087110327155985</v>
      </c>
      <c r="N160" s="70">
        <v>5.7424216858049082</v>
      </c>
      <c r="O160" s="70">
        <v>5.6705217100414256</v>
      </c>
      <c r="P160" s="70">
        <v>5.500116421413427</v>
      </c>
      <c r="Q160" s="70">
        <v>6.4487654565969432</v>
      </c>
    </row>
    <row r="161" spans="1:17" ht="11.45" customHeight="1" x14ac:dyDescent="0.25">
      <c r="A161" s="62" t="s">
        <v>58</v>
      </c>
      <c r="B161" s="70">
        <v>6.9851851871592698</v>
      </c>
      <c r="C161" s="70">
        <v>7.2048985273203812</v>
      </c>
      <c r="D161" s="70">
        <v>7.4571392206407863</v>
      </c>
      <c r="E161" s="70">
        <v>7.5281595941706989</v>
      </c>
      <c r="F161" s="70">
        <v>7.4571392206407854</v>
      </c>
      <c r="G161" s="70">
        <v>7.6082942489702816</v>
      </c>
      <c r="H161" s="70">
        <v>7.7203880718583253</v>
      </c>
      <c r="I161" s="70">
        <v>7.6004820078819888</v>
      </c>
      <c r="J161" s="70">
        <v>7.368955590174477</v>
      </c>
      <c r="K161" s="70">
        <v>7.0793710978211806</v>
      </c>
      <c r="L161" s="70">
        <v>6.8074425652788033</v>
      </c>
      <c r="M161" s="70">
        <v>6.528194764273004</v>
      </c>
      <c r="N161" s="70">
        <v>6.3574817308751479</v>
      </c>
      <c r="O161" s="70">
        <v>6.2606906934354569</v>
      </c>
      <c r="P161" s="70">
        <v>6.164545410135311</v>
      </c>
      <c r="Q161" s="70">
        <v>6.0409199084956224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9.4305092615763986</v>
      </c>
      <c r="I162" s="70">
        <v>9.2840431466190676</v>
      </c>
      <c r="J162" s="70">
        <v>9.0012319710449944</v>
      </c>
      <c r="K162" s="70">
        <v>8.6475024419425388</v>
      </c>
      <c r="L162" s="70">
        <v>8.3153397940601899</v>
      </c>
      <c r="M162" s="70">
        <v>8.4654812550876777</v>
      </c>
      <c r="N162" s="70">
        <v>8.2547924895097804</v>
      </c>
      <c r="O162" s="70">
        <v>7.5033905919044557</v>
      </c>
      <c r="P162" s="70">
        <v>5.8062064624159513</v>
      </c>
      <c r="Q162" s="70">
        <v>8.5648672627263593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8.2115398620181281</v>
      </c>
      <c r="I163" s="70">
        <v>8.0990530145932222</v>
      </c>
      <c r="J163" s="70">
        <v>7.7615924723185046</v>
      </c>
      <c r="K163" s="70">
        <v>7.3343721999160936</v>
      </c>
      <c r="L163" s="70">
        <v>7.0676170738004327</v>
      </c>
      <c r="M163" s="70">
        <v>7.1784385203057575</v>
      </c>
      <c r="N163" s="70">
        <v>7.186101586387835</v>
      </c>
      <c r="O163" s="70">
        <v>6.6735956807713039</v>
      </c>
      <c r="P163" s="70">
        <v>7.0124308069339225</v>
      </c>
      <c r="Q163" s="70">
        <v>6.2156449282390689</v>
      </c>
    </row>
    <row r="164" spans="1:17" ht="11.45" customHeight="1" x14ac:dyDescent="0.25">
      <c r="A164" s="62" t="s">
        <v>55</v>
      </c>
      <c r="B164" s="70">
        <v>4.1176703646458037</v>
      </c>
      <c r="C164" s="70">
        <v>4.0805927335468697</v>
      </c>
      <c r="D164" s="70">
        <v>0</v>
      </c>
      <c r="E164" s="70">
        <v>0</v>
      </c>
      <c r="F164" s="70">
        <v>3.9593950487677945</v>
      </c>
      <c r="G164" s="70">
        <v>0</v>
      </c>
      <c r="H164" s="70">
        <v>3.880603087297315</v>
      </c>
      <c r="I164" s="70">
        <v>3.8417970564243413</v>
      </c>
      <c r="J164" s="70">
        <v>3.8033790858600978</v>
      </c>
      <c r="K164" s="70">
        <v>3.7653452950014965</v>
      </c>
      <c r="L164" s="70">
        <v>3.7276918420514815</v>
      </c>
      <c r="M164" s="70">
        <v>3.6904149236309669</v>
      </c>
      <c r="N164" s="70">
        <v>3.6535107743946571</v>
      </c>
      <c r="O164" s="70">
        <v>3.6169756666507102</v>
      </c>
      <c r="P164" s="70">
        <v>3.5808059099842029</v>
      </c>
      <c r="Q164" s="70">
        <v>3.5449978508843607</v>
      </c>
    </row>
    <row r="165" spans="1:17" ht="11.45" customHeight="1" x14ac:dyDescent="0.25">
      <c r="A165" s="19" t="s">
        <v>24</v>
      </c>
      <c r="B165" s="21">
        <v>40.429820725284195</v>
      </c>
      <c r="C165" s="21">
        <v>40.367402266833871</v>
      </c>
      <c r="D165" s="21">
        <v>40.963742314333778</v>
      </c>
      <c r="E165" s="21">
        <v>40.259115654192463</v>
      </c>
      <c r="F165" s="21">
        <v>39.921178831218292</v>
      </c>
      <c r="G165" s="21">
        <v>39.30351370161771</v>
      </c>
      <c r="H165" s="21">
        <v>39.115064884678567</v>
      </c>
      <c r="I165" s="21">
        <v>40.477725568727216</v>
      </c>
      <c r="J165" s="21">
        <v>40.361064952135131</v>
      </c>
      <c r="K165" s="21">
        <v>38.310411837498975</v>
      </c>
      <c r="L165" s="21">
        <v>38.612348437718161</v>
      </c>
      <c r="M165" s="21">
        <v>38.115502185794931</v>
      </c>
      <c r="N165" s="21">
        <v>38.129295210851424</v>
      </c>
      <c r="O165" s="21">
        <v>37.850200709323964</v>
      </c>
      <c r="P165" s="21">
        <v>37.573563502661813</v>
      </c>
      <c r="Q165" s="21">
        <v>37.263076873534409</v>
      </c>
    </row>
    <row r="166" spans="1:17" ht="11.45" customHeight="1" x14ac:dyDescent="0.25">
      <c r="A166" s="17" t="s">
        <v>23</v>
      </c>
      <c r="B166" s="20">
        <v>0</v>
      </c>
      <c r="C166" s="20">
        <v>38.65592783497457</v>
      </c>
      <c r="D166" s="20">
        <v>38.589622641424882</v>
      </c>
      <c r="E166" s="20">
        <v>38.507060333688358</v>
      </c>
      <c r="F166" s="20">
        <v>38.408450704143988</v>
      </c>
      <c r="G166" s="20">
        <v>38.294042553109605</v>
      </c>
      <c r="H166" s="20">
        <v>38.164122137329997</v>
      </c>
      <c r="I166" s="20">
        <v>38.019011406762552</v>
      </c>
      <c r="J166" s="20">
        <v>37.859066049567112</v>
      </c>
      <c r="K166" s="20">
        <v>37.684673366756492</v>
      </c>
      <c r="L166" s="20">
        <v>37.496249999916884</v>
      </c>
      <c r="M166" s="20">
        <v>37.294239535771773</v>
      </c>
      <c r="N166" s="20">
        <v>37.079110012284204</v>
      </c>
      <c r="O166" s="20">
        <v>36.851351351280897</v>
      </c>
      <c r="P166" s="20">
        <v>36.611472741994355</v>
      </c>
      <c r="Q166" s="20">
        <v>36.359999999922842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125.97126231880603</v>
      </c>
      <c r="C171" s="78">
        <v>124.03795301638615</v>
      </c>
      <c r="D171" s="78">
        <v>122.82683067975653</v>
      </c>
      <c r="E171" s="78">
        <v>121.3038496271308</v>
      </c>
      <c r="F171" s="78">
        <v>119.7344516674361</v>
      </c>
      <c r="G171" s="78">
        <v>118.53038431384905</v>
      </c>
      <c r="H171" s="78">
        <v>116.74486585657743</v>
      </c>
      <c r="I171" s="78">
        <v>115.30145792650961</v>
      </c>
      <c r="J171" s="78">
        <v>112.42244904051738</v>
      </c>
      <c r="K171" s="78">
        <v>111.08788523240354</v>
      </c>
      <c r="L171" s="78">
        <v>109.78601629693512</v>
      </c>
      <c r="M171" s="78">
        <v>107.4847111510218</v>
      </c>
      <c r="N171" s="78">
        <v>106.46301467174155</v>
      </c>
      <c r="O171" s="78">
        <v>104.87402337484714</v>
      </c>
      <c r="P171" s="78">
        <v>102.7798042107203</v>
      </c>
      <c r="Q171" s="78">
        <v>100.8498291684344</v>
      </c>
    </row>
    <row r="172" spans="1:17" ht="11.45" customHeight="1" x14ac:dyDescent="0.25">
      <c r="A172" s="19" t="s">
        <v>29</v>
      </c>
      <c r="B172" s="76">
        <v>188.07014229597596</v>
      </c>
      <c r="C172" s="76">
        <v>185.79964866174689</v>
      </c>
      <c r="D172" s="76">
        <v>185.19856206824937</v>
      </c>
      <c r="E172" s="76">
        <v>184.44269323895787</v>
      </c>
      <c r="F172" s="76">
        <v>183.60280662936657</v>
      </c>
      <c r="G172" s="76">
        <v>181.9575205147606</v>
      </c>
      <c r="H172" s="76">
        <v>181.07134021079318</v>
      </c>
      <c r="I172" s="76">
        <v>178.79658197220306</v>
      </c>
      <c r="J172" s="76">
        <v>176.78779173657546</v>
      </c>
      <c r="K172" s="76">
        <v>173.51192395999595</v>
      </c>
      <c r="L172" s="76">
        <v>174.31275018713299</v>
      </c>
      <c r="M172" s="76">
        <v>172.52911577528275</v>
      </c>
      <c r="N172" s="76">
        <v>169.89627014138173</v>
      </c>
      <c r="O172" s="76">
        <v>166.78083647489387</v>
      </c>
      <c r="P172" s="76">
        <v>163.63440622208151</v>
      </c>
      <c r="Q172" s="76">
        <v>160.20418176584576</v>
      </c>
    </row>
    <row r="173" spans="1:17" ht="11.45" customHeight="1" x14ac:dyDescent="0.25">
      <c r="A173" s="62" t="s">
        <v>59</v>
      </c>
      <c r="B173" s="77">
        <v>188.95689347820905</v>
      </c>
      <c r="C173" s="77">
        <v>188.21459517303651</v>
      </c>
      <c r="D173" s="77">
        <v>188.30102988997021</v>
      </c>
      <c r="E173" s="77">
        <v>188.18780433820814</v>
      </c>
      <c r="F173" s="77">
        <v>188.09094938414009</v>
      </c>
      <c r="G173" s="77">
        <v>187.71187079683796</v>
      </c>
      <c r="H173" s="77">
        <v>187.09146804931407</v>
      </c>
      <c r="I173" s="77">
        <v>186.30365646372758</v>
      </c>
      <c r="J173" s="77">
        <v>184.9758627824344</v>
      </c>
      <c r="K173" s="77">
        <v>182.22536624441975</v>
      </c>
      <c r="L173" s="77">
        <v>180.34920490437295</v>
      </c>
      <c r="M173" s="77">
        <v>178.26327656643517</v>
      </c>
      <c r="N173" s="77">
        <v>175.86041812902525</v>
      </c>
      <c r="O173" s="77">
        <v>173.20254011891893</v>
      </c>
      <c r="P173" s="77">
        <v>170.42351470404191</v>
      </c>
      <c r="Q173" s="77">
        <v>167.39775182860683</v>
      </c>
    </row>
    <row r="174" spans="1:17" ht="11.45" customHeight="1" x14ac:dyDescent="0.25">
      <c r="A174" s="62" t="s">
        <v>58</v>
      </c>
      <c r="B174" s="77">
        <v>168.17143032869618</v>
      </c>
      <c r="C174" s="77">
        <v>162.38478073874265</v>
      </c>
      <c r="D174" s="77">
        <v>161.36186839756485</v>
      </c>
      <c r="E174" s="77">
        <v>160.71692195929222</v>
      </c>
      <c r="F174" s="77">
        <v>159.83744334113538</v>
      </c>
      <c r="G174" s="77">
        <v>159.8959493724056</v>
      </c>
      <c r="H174" s="77">
        <v>160.05574357051822</v>
      </c>
      <c r="I174" s="77">
        <v>160.28782209911202</v>
      </c>
      <c r="J174" s="77">
        <v>160.64362393553503</v>
      </c>
      <c r="K174" s="77">
        <v>160.36572764686099</v>
      </c>
      <c r="L174" s="77">
        <v>160.02458865302151</v>
      </c>
      <c r="M174" s="77">
        <v>158.88020984428397</v>
      </c>
      <c r="N174" s="77">
        <v>157.14078131484413</v>
      </c>
      <c r="O174" s="77">
        <v>155.15776711101969</v>
      </c>
      <c r="P174" s="77">
        <v>152.86608179920663</v>
      </c>
      <c r="Q174" s="77">
        <v>150.12740809397206</v>
      </c>
    </row>
    <row r="175" spans="1:17" ht="11.45" customHeight="1" x14ac:dyDescent="0.25">
      <c r="A175" s="62" t="s">
        <v>57</v>
      </c>
      <c r="B175" s="77">
        <v>180.28513068961763</v>
      </c>
      <c r="C175" s="77">
        <v>178.52802739479804</v>
      </c>
      <c r="D175" s="77">
        <v>172.31335317211773</v>
      </c>
      <c r="E175" s="77">
        <v>169.86978843440104</v>
      </c>
      <c r="F175" s="77">
        <v>165.34149150914627</v>
      </c>
      <c r="G175" s="77">
        <v>163.95627852520533</v>
      </c>
      <c r="H175" s="77">
        <v>162.48612199758628</v>
      </c>
      <c r="I175" s="77">
        <v>162.44771770692793</v>
      </c>
      <c r="J175" s="77">
        <v>162.07935493811559</v>
      </c>
      <c r="K175" s="77">
        <v>160.78536176063167</v>
      </c>
      <c r="L175" s="77">
        <v>160.90202017245434</v>
      </c>
      <c r="M175" s="77">
        <v>161.15676092675676</v>
      </c>
      <c r="N175" s="77">
        <v>161.64354420652637</v>
      </c>
      <c r="O175" s="77">
        <v>161.89954119846962</v>
      </c>
      <c r="P175" s="77">
        <v>161.99786133210091</v>
      </c>
      <c r="Q175" s="77">
        <v>162.09352861037411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 t="s">
        <v>183</v>
      </c>
      <c r="G176" s="77">
        <v>166.48685746113907</v>
      </c>
      <c r="H176" s="77">
        <v>166.52948997031046</v>
      </c>
      <c r="I176" s="77">
        <v>166.90331833870781</v>
      </c>
      <c r="J176" s="77">
        <v>167.27342412269491</v>
      </c>
      <c r="K176" s="77">
        <v>157.42126819842565</v>
      </c>
      <c r="L176" s="77">
        <v>157.78922710602754</v>
      </c>
      <c r="M176" s="77">
        <v>154.18879241226742</v>
      </c>
      <c r="N176" s="77">
        <v>152.67664019477553</v>
      </c>
      <c r="O176" s="77">
        <v>150.17562457553825</v>
      </c>
      <c r="P176" s="77">
        <v>150.48949345398086</v>
      </c>
      <c r="Q176" s="77">
        <v>150.76281021179543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>
        <v>55.148311563577167</v>
      </c>
      <c r="P177" s="77">
        <v>49.475140247335936</v>
      </c>
      <c r="Q177" s="77">
        <v>50.48374709393584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1625.9728355480775</v>
      </c>
      <c r="C179" s="76">
        <v>1602.5190902223683</v>
      </c>
      <c r="D179" s="76">
        <v>1595.6938524870079</v>
      </c>
      <c r="E179" s="76">
        <v>1594.2366603181022</v>
      </c>
      <c r="F179" s="76">
        <v>1588.9279613394954</v>
      </c>
      <c r="G179" s="76">
        <v>1577.6898682729764</v>
      </c>
      <c r="H179" s="76">
        <v>1556.6706219395267</v>
      </c>
      <c r="I179" s="76">
        <v>1537.5156863905406</v>
      </c>
      <c r="J179" s="76">
        <v>1523.0885376399044</v>
      </c>
      <c r="K179" s="76">
        <v>1505.9060362003843</v>
      </c>
      <c r="L179" s="76">
        <v>1497.9245889326025</v>
      </c>
      <c r="M179" s="76">
        <v>1478.5903153423519</v>
      </c>
      <c r="N179" s="76">
        <v>1453.2137259420701</v>
      </c>
      <c r="O179" s="76">
        <v>1437.4783054719358</v>
      </c>
      <c r="P179" s="76">
        <v>1436.9525674575764</v>
      </c>
      <c r="Q179" s="76">
        <v>1424.2424744423122</v>
      </c>
    </row>
    <row r="180" spans="1:17" ht="11.45" customHeight="1" x14ac:dyDescent="0.25">
      <c r="A180" s="62" t="s">
        <v>59</v>
      </c>
      <c r="B180" s="75" t="s">
        <v>183</v>
      </c>
      <c r="C180" s="75" t="s">
        <v>183</v>
      </c>
      <c r="D180" s="75" t="s">
        <v>183</v>
      </c>
      <c r="E180" s="75" t="s">
        <v>183</v>
      </c>
      <c r="F180" s="75" t="s">
        <v>183</v>
      </c>
      <c r="G180" s="75" t="s">
        <v>183</v>
      </c>
      <c r="H180" s="75" t="s">
        <v>183</v>
      </c>
      <c r="I180" s="75" t="s">
        <v>183</v>
      </c>
      <c r="J180" s="75" t="s">
        <v>183</v>
      </c>
      <c r="K180" s="75" t="s">
        <v>183</v>
      </c>
      <c r="L180" s="75" t="s">
        <v>183</v>
      </c>
      <c r="M180" s="75" t="s">
        <v>183</v>
      </c>
      <c r="N180" s="75" t="s">
        <v>183</v>
      </c>
      <c r="O180" s="75" t="s">
        <v>183</v>
      </c>
      <c r="P180" s="75" t="s">
        <v>183</v>
      </c>
      <c r="Q180" s="75" t="s">
        <v>183</v>
      </c>
    </row>
    <row r="181" spans="1:17" ht="11.45" customHeight="1" x14ac:dyDescent="0.25">
      <c r="A181" s="62" t="s">
        <v>58</v>
      </c>
      <c r="B181" s="75">
        <v>1647.3898948519202</v>
      </c>
      <c r="C181" s="75">
        <v>1624.5131740737656</v>
      </c>
      <c r="D181" s="75">
        <v>1616.0514372819787</v>
      </c>
      <c r="E181" s="75">
        <v>1607.4075145364679</v>
      </c>
      <c r="F181" s="75">
        <v>1598.1354404829722</v>
      </c>
      <c r="G181" s="75">
        <v>1587.0252692077868</v>
      </c>
      <c r="H181" s="75">
        <v>1575.6916759718176</v>
      </c>
      <c r="I181" s="75">
        <v>1552.2132937644251</v>
      </c>
      <c r="J181" s="75">
        <v>1537.320268202767</v>
      </c>
      <c r="K181" s="75">
        <v>1523.103080166042</v>
      </c>
      <c r="L181" s="75">
        <v>1507.3890752304228</v>
      </c>
      <c r="M181" s="75">
        <v>1490.4160573560077</v>
      </c>
      <c r="N181" s="75">
        <v>1473.3392025001788</v>
      </c>
      <c r="O181" s="75">
        <v>1455.0050525337065</v>
      </c>
      <c r="P181" s="75">
        <v>1447.0249028254866</v>
      </c>
      <c r="Q181" s="75">
        <v>1435.5721548503825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>
        <v>1038.0289438245632</v>
      </c>
      <c r="G182" s="75">
        <v>1040.6240161841245</v>
      </c>
      <c r="H182" s="75">
        <v>1043.225576224585</v>
      </c>
      <c r="I182" s="75">
        <v>1042.1926683724455</v>
      </c>
      <c r="J182" s="75">
        <v>1035.4390435019111</v>
      </c>
      <c r="K182" s="75">
        <v>1027.6998236759928</v>
      </c>
      <c r="L182" s="75">
        <v>1024.3922256214196</v>
      </c>
      <c r="M182" s="75">
        <v>1025.7291205792944</v>
      </c>
      <c r="N182" s="75">
        <v>1028.2934433807427</v>
      </c>
      <c r="O182" s="75">
        <v>1029.526988201429</v>
      </c>
      <c r="P182" s="75">
        <v>1030.6384073885847</v>
      </c>
      <c r="Q182" s="75">
        <v>1031.6093249109476</v>
      </c>
    </row>
    <row r="183" spans="1:17" ht="11.45" customHeight="1" x14ac:dyDescent="0.25">
      <c r="A183" s="62" t="s">
        <v>56</v>
      </c>
      <c r="B183" s="75">
        <v>1039.1245423229839</v>
      </c>
      <c r="C183" s="75">
        <v>1014.1455251198631</v>
      </c>
      <c r="D183" s="75">
        <v>1001.2119854149222</v>
      </c>
      <c r="E183" s="75">
        <v>994.84802650146844</v>
      </c>
      <c r="F183" s="75">
        <v>990.92163101755898</v>
      </c>
      <c r="G183" s="75">
        <v>985.14489615475634</v>
      </c>
      <c r="H183" s="75">
        <v>971.06098630571876</v>
      </c>
      <c r="I183" s="75">
        <v>962.30160981682718</v>
      </c>
      <c r="J183" s="75">
        <v>943.25079924733961</v>
      </c>
      <c r="K183" s="75">
        <v>940.08790011728513</v>
      </c>
      <c r="L183" s="75">
        <v>940.50078087445866</v>
      </c>
      <c r="M183" s="75">
        <v>933.24834775162083</v>
      </c>
      <c r="N183" s="75">
        <v>919.77579583190516</v>
      </c>
      <c r="O183" s="75">
        <v>911.27988428950664</v>
      </c>
      <c r="P183" s="75">
        <v>911.64721231150531</v>
      </c>
      <c r="Q183" s="75">
        <v>909.65967107750203</v>
      </c>
    </row>
    <row r="184" spans="1:17" ht="11.45" customHeight="1" x14ac:dyDescent="0.25">
      <c r="A184" s="62" t="s">
        <v>55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260.3097811921993</v>
      </c>
      <c r="C186" s="78">
        <v>252.71034321861865</v>
      </c>
      <c r="D186" s="78">
        <v>250.72144406820996</v>
      </c>
      <c r="E186" s="78">
        <v>248.41223036889349</v>
      </c>
      <c r="F186" s="78">
        <v>245.5919603471074</v>
      </c>
      <c r="G186" s="78">
        <v>242.7330804278001</v>
      </c>
      <c r="H186" s="78">
        <v>240.38199561714831</v>
      </c>
      <c r="I186" s="78">
        <v>239.46088229602913</v>
      </c>
      <c r="J186" s="78">
        <v>235.33830451807094</v>
      </c>
      <c r="K186" s="78">
        <v>231.02467724559821</v>
      </c>
      <c r="L186" s="78">
        <v>229.33960341865424</v>
      </c>
      <c r="M186" s="78">
        <v>224.08187501310951</v>
      </c>
      <c r="N186" s="78">
        <v>219.31324110193492</v>
      </c>
      <c r="O186" s="78">
        <v>219.46081181280161</v>
      </c>
      <c r="P186" s="78">
        <v>216.15135004050546</v>
      </c>
      <c r="Q186" s="78">
        <v>212.52452936604223</v>
      </c>
    </row>
    <row r="187" spans="1:17" ht="11.45" customHeight="1" x14ac:dyDescent="0.25">
      <c r="A187" s="62" t="s">
        <v>59</v>
      </c>
      <c r="B187" s="77">
        <v>248.11660463220369</v>
      </c>
      <c r="C187" s="77">
        <v>245.26980099918921</v>
      </c>
      <c r="D187" s="77">
        <v>244.46183966560289</v>
      </c>
      <c r="E187" s="77">
        <v>243.41288446734001</v>
      </c>
      <c r="F187" s="77">
        <v>242.37052531506035</v>
      </c>
      <c r="G187" s="77">
        <v>241.01720642936178</v>
      </c>
      <c r="H187" s="77">
        <v>239.42535869202985</v>
      </c>
      <c r="I187" s="77">
        <v>238.28604211250362</v>
      </c>
      <c r="J187" s="77">
        <v>236.57127439000405</v>
      </c>
      <c r="K187" s="77">
        <v>233.71279162947556</v>
      </c>
      <c r="L187" s="77">
        <v>229.32486978179315</v>
      </c>
      <c r="M187" s="77">
        <v>223.01403429883592</v>
      </c>
      <c r="N187" s="77">
        <v>216.89344756770637</v>
      </c>
      <c r="O187" s="77">
        <v>211.93675537438929</v>
      </c>
      <c r="P187" s="77">
        <v>206.53875338877918</v>
      </c>
      <c r="Q187" s="77">
        <v>202.34958977060384</v>
      </c>
    </row>
    <row r="188" spans="1:17" ht="11.45" customHeight="1" x14ac:dyDescent="0.25">
      <c r="A188" s="62" t="s">
        <v>58</v>
      </c>
      <c r="B188" s="77">
        <v>258.50755741235702</v>
      </c>
      <c r="C188" s="77">
        <v>249.94122564203485</v>
      </c>
      <c r="D188" s="77">
        <v>247.50836308197267</v>
      </c>
      <c r="E188" s="77">
        <v>245.51750622378725</v>
      </c>
      <c r="F188" s="77">
        <v>243.04961264564844</v>
      </c>
      <c r="G188" s="77">
        <v>243.53937128090737</v>
      </c>
      <c r="H188" s="77">
        <v>241.99533764547334</v>
      </c>
      <c r="I188" s="77">
        <v>239.57652322956787</v>
      </c>
      <c r="J188" s="77">
        <v>236.56674350296115</v>
      </c>
      <c r="K188" s="77">
        <v>233.96014298118806</v>
      </c>
      <c r="L188" s="77">
        <v>232.80424779566769</v>
      </c>
      <c r="M188" s="77">
        <v>228.11477763425208</v>
      </c>
      <c r="N188" s="77">
        <v>224.93794973104454</v>
      </c>
      <c r="O188" s="77">
        <v>221.9658265051049</v>
      </c>
      <c r="P188" s="77">
        <v>218.45937618088996</v>
      </c>
      <c r="Q188" s="77">
        <v>214.47423693478657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>
        <v>240.93506906125637</v>
      </c>
      <c r="I189" s="77">
        <v>242.01328135267042</v>
      </c>
      <c r="J189" s="77">
        <v>241.46380481885458</v>
      </c>
      <c r="K189" s="77">
        <v>240.19022144857882</v>
      </c>
      <c r="L189" s="77">
        <v>239.30191108311601</v>
      </c>
      <c r="M189" s="77">
        <v>239.36058642891007</v>
      </c>
      <c r="N189" s="77">
        <v>240.0125782556315</v>
      </c>
      <c r="O189" s="77">
        <v>239.92222438778234</v>
      </c>
      <c r="P189" s="77">
        <v>238.56449802022331</v>
      </c>
      <c r="Q189" s="77">
        <v>238.19598609497965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>
        <v>192.87222127900898</v>
      </c>
      <c r="I190" s="77">
        <v>192.46032373451573</v>
      </c>
      <c r="J190" s="77">
        <v>190.52898998303181</v>
      </c>
      <c r="K190" s="77">
        <v>186.5212596570916</v>
      </c>
      <c r="L190" s="77">
        <v>183.92871984301229</v>
      </c>
      <c r="M190" s="77">
        <v>183.04825161811314</v>
      </c>
      <c r="N190" s="77">
        <v>182.47627531167106</v>
      </c>
      <c r="O190" s="77">
        <v>181.37626053880109</v>
      </c>
      <c r="P190" s="77">
        <v>180.06824338720315</v>
      </c>
      <c r="Q190" s="77">
        <v>178.89000475947631</v>
      </c>
    </row>
    <row r="191" spans="1:17" ht="11.45" customHeight="1" x14ac:dyDescent="0.25">
      <c r="A191" s="62" t="s">
        <v>55</v>
      </c>
      <c r="B191" s="77">
        <v>0</v>
      </c>
      <c r="C191" s="77">
        <v>0</v>
      </c>
      <c r="D191" s="77">
        <v>0</v>
      </c>
      <c r="E191" s="77">
        <v>0</v>
      </c>
      <c r="F191" s="77">
        <v>0</v>
      </c>
      <c r="G191" s="77">
        <v>0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1275.5828299998104</v>
      </c>
      <c r="C192" s="76">
        <v>1272.7088476952122</v>
      </c>
      <c r="D192" s="76">
        <v>1272.4691610139198</v>
      </c>
      <c r="E192" s="76">
        <v>1271.7891119336505</v>
      </c>
      <c r="F192" s="76">
        <v>1270.046092640489</v>
      </c>
      <c r="G192" s="76">
        <v>1267.1670453539828</v>
      </c>
      <c r="H192" s="76">
        <v>1262.4835358947023</v>
      </c>
      <c r="I192" s="76">
        <v>1261.1397695101512</v>
      </c>
      <c r="J192" s="76">
        <v>1261.7925423700592</v>
      </c>
      <c r="K192" s="76">
        <v>1254.212368211103</v>
      </c>
      <c r="L192" s="76">
        <v>1245.6259100914644</v>
      </c>
      <c r="M192" s="76">
        <v>1234.5372166142274</v>
      </c>
      <c r="N192" s="76">
        <v>1225.4472461751345</v>
      </c>
      <c r="O192" s="76">
        <v>1214.7154450946873</v>
      </c>
      <c r="P192" s="76">
        <v>1203.6572042804041</v>
      </c>
      <c r="Q192" s="76">
        <v>1193.3931664334827</v>
      </c>
    </row>
    <row r="193" spans="1:17" ht="11.45" customHeight="1" x14ac:dyDescent="0.25">
      <c r="A193" s="17" t="s">
        <v>23</v>
      </c>
      <c r="B193" s="75">
        <v>1261.1793102104348</v>
      </c>
      <c r="C193" s="75">
        <v>1262.4292432634793</v>
      </c>
      <c r="D193" s="75">
        <v>1264.751908604519</v>
      </c>
      <c r="E193" s="75">
        <v>1266.0651991006575</v>
      </c>
      <c r="F193" s="75">
        <v>1265.136980062691</v>
      </c>
      <c r="G193" s="75">
        <v>1262.4895856108922</v>
      </c>
      <c r="H193" s="75">
        <v>1257.4131644641861</v>
      </c>
      <c r="I193" s="75">
        <v>1255.2562914553323</v>
      </c>
      <c r="J193" s="75">
        <v>1256.5667060917301</v>
      </c>
      <c r="K193" s="75">
        <v>1248.470518521792</v>
      </c>
      <c r="L193" s="75">
        <v>1239.1446452109597</v>
      </c>
      <c r="M193" s="75">
        <v>1227.109703633482</v>
      </c>
      <c r="N193" s="75">
        <v>1217.3508562381437</v>
      </c>
      <c r="O193" s="75">
        <v>1205.7066509645833</v>
      </c>
      <c r="P193" s="75">
        <v>1193.7447347104305</v>
      </c>
      <c r="Q193" s="75">
        <v>1182.9649570094546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1371.1636410964675</v>
      </c>
      <c r="D194" s="74">
        <v>1339.5258783991947</v>
      </c>
      <c r="E194" s="74">
        <v>1318.4682565542789</v>
      </c>
      <c r="F194" s="74">
        <v>1303.3877044753694</v>
      </c>
      <c r="G194" s="74">
        <v>1297.5346208600131</v>
      </c>
      <c r="H194" s="74">
        <v>1293.434067669147</v>
      </c>
      <c r="I194" s="74">
        <v>1289.6940702333841</v>
      </c>
      <c r="J194" s="74">
        <v>1285.6715828592546</v>
      </c>
      <c r="K194" s="74">
        <v>1283.4189459259971</v>
      </c>
      <c r="L194" s="74">
        <v>1276.6149173868789</v>
      </c>
      <c r="M194" s="74">
        <v>1270.7590875530329</v>
      </c>
      <c r="N194" s="74">
        <v>1264.3187842469792</v>
      </c>
      <c r="O194" s="74">
        <v>1256.9657022538322</v>
      </c>
      <c r="P194" s="74">
        <v>1249.8715248629874</v>
      </c>
      <c r="Q194" s="74">
        <v>1242.9742777125959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1.0852045537303763</v>
      </c>
      <c r="C198" s="111">
        <f>IF(TrRoad_act!C86=0,"",TrRoad_emi!C56/TrRoad_tech!C171)</f>
        <v>1.0926854787036246</v>
      </c>
      <c r="D198" s="111">
        <f>IF(TrRoad_act!D86=0,"",TrRoad_emi!D56/TrRoad_tech!D171)</f>
        <v>1.0979375658927566</v>
      </c>
      <c r="E198" s="111">
        <f>IF(TrRoad_act!E86=0,"",TrRoad_emi!E56/TrRoad_tech!E171)</f>
        <v>1.1014850432804468</v>
      </c>
      <c r="F198" s="111">
        <f>IF(TrRoad_act!F86=0,"",TrRoad_emi!F56/TrRoad_tech!F171)</f>
        <v>1.10311249149013</v>
      </c>
      <c r="G198" s="111">
        <f>IF(TrRoad_act!G86=0,"",TrRoad_emi!G56/TrRoad_tech!G171)</f>
        <v>1.0962950940457687</v>
      </c>
      <c r="H198" s="111">
        <f>IF(TrRoad_act!H86=0,"",TrRoad_emi!H56/TrRoad_tech!H171)</f>
        <v>1.0922269421045199</v>
      </c>
      <c r="I198" s="111">
        <f>IF(TrRoad_act!I86=0,"",TrRoad_emi!I56/TrRoad_tech!I171)</f>
        <v>1.0788889280310932</v>
      </c>
      <c r="J198" s="111">
        <f>IF(TrRoad_act!J86=0,"",TrRoad_emi!J56/TrRoad_tech!J171)</f>
        <v>1.097566198084327</v>
      </c>
      <c r="K198" s="111">
        <f>IF(TrRoad_act!K86=0,"",TrRoad_emi!K56/TrRoad_tech!K171)</f>
        <v>1.0922924932810345</v>
      </c>
      <c r="L198" s="111">
        <f>IF(TrRoad_act!L86=0,"",TrRoad_emi!L56/TrRoad_tech!L171)</f>
        <v>1.0911454114328867</v>
      </c>
      <c r="M198" s="111">
        <f>IF(TrRoad_act!M86=0,"",TrRoad_emi!M56/TrRoad_tech!M171)</f>
        <v>1.1072433400281025</v>
      </c>
      <c r="N198" s="111">
        <f>IF(TrRoad_act!N86=0,"",TrRoad_emi!N56/TrRoad_tech!N171)</f>
        <v>1.1110542241952412</v>
      </c>
      <c r="O198" s="111">
        <f>IF(TrRoad_act!O86=0,"",TrRoad_emi!O56/TrRoad_tech!O171)</f>
        <v>1.1156305716357615</v>
      </c>
      <c r="P198" s="111">
        <f>IF(TrRoad_act!P86=0,"",TrRoad_emi!P56/TrRoad_tech!P171)</f>
        <v>1.1318949693979687</v>
      </c>
      <c r="Q198" s="111">
        <f>IF(TrRoad_act!Q86=0,"",TrRoad_emi!Q56/TrRoad_tech!Q171)</f>
        <v>1.1360359662925004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1.0775807552099801</v>
      </c>
      <c r="C199" s="107">
        <f>IF(TrRoad_act!C87=0,"",TrRoad_emi!C57/TrRoad_tech!C172)</f>
        <v>1.074712158506941</v>
      </c>
      <c r="D199" s="107">
        <f>IF(TrRoad_act!D87=0,"",TrRoad_emi!D57/TrRoad_tech!D172)</f>
        <v>1.0722238344658486</v>
      </c>
      <c r="E199" s="107">
        <f>IF(TrRoad_act!E87=0,"",TrRoad_emi!E57/TrRoad_tech!E172)</f>
        <v>1.0679919220762717</v>
      </c>
      <c r="F199" s="107">
        <f>IF(TrRoad_act!F87=0,"",TrRoad_emi!F57/TrRoad_tech!F172)</f>
        <v>1.0619606237007164</v>
      </c>
      <c r="G199" s="107">
        <f>IF(TrRoad_act!G87=0,"",TrRoad_emi!G57/TrRoad_tech!G172)</f>
        <v>1.0538065556382858</v>
      </c>
      <c r="H199" s="107">
        <f>IF(TrRoad_act!H87=0,"",TrRoad_emi!H57/TrRoad_tech!H172)</f>
        <v>1.0331226169247236</v>
      </c>
      <c r="I199" s="107">
        <f>IF(TrRoad_act!I87=0,"",TrRoad_emi!I57/TrRoad_tech!I172)</f>
        <v>1.0374923106365792</v>
      </c>
      <c r="J199" s="107">
        <f>IF(TrRoad_act!J87=0,"",TrRoad_emi!J57/TrRoad_tech!J172)</f>
        <v>1.0582289991538265</v>
      </c>
      <c r="K199" s="107">
        <f>IF(TrRoad_act!K87=0,"",TrRoad_emi!K57/TrRoad_tech!K172)</f>
        <v>1.0712825583112355</v>
      </c>
      <c r="L199" s="107">
        <f>IF(TrRoad_act!L87=0,"",TrRoad_emi!L57/TrRoad_tech!L172)</f>
        <v>1.0566557715612075</v>
      </c>
      <c r="M199" s="107">
        <f>IF(TrRoad_act!M87=0,"",TrRoad_emi!M57/TrRoad_tech!M172)</f>
        <v>1.0639885133682236</v>
      </c>
      <c r="N199" s="107">
        <f>IF(TrRoad_act!N87=0,"",TrRoad_emi!N57/TrRoad_tech!N172)</f>
        <v>1.0696487717984762</v>
      </c>
      <c r="O199" s="107">
        <f>IF(TrRoad_act!O87=0,"",TrRoad_emi!O57/TrRoad_tech!O172)</f>
        <v>1.0862666259950648</v>
      </c>
      <c r="P199" s="107">
        <f>IF(TrRoad_act!P87=0,"",TrRoad_emi!P57/TrRoad_tech!P172)</f>
        <v>1.096585296153497</v>
      </c>
      <c r="Q199" s="107">
        <f>IF(TrRoad_act!Q87=0,"",TrRoad_emi!Q57/TrRoad_tech!Q172)</f>
        <v>1.1134092770158268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1.1000735462418878</v>
      </c>
      <c r="C200" s="108">
        <f>IF(TrRoad_act!C88=0,"",TrRoad_emi!C58/TrRoad_tech!C173)</f>
        <v>1.1003119676630053</v>
      </c>
      <c r="D200" s="108">
        <f>IF(TrRoad_act!D88=0,"",TrRoad_emi!D58/TrRoad_tech!D173)</f>
        <v>1.1008464073671562</v>
      </c>
      <c r="E200" s="108">
        <f>IF(TrRoad_act!E88=0,"",TrRoad_emi!E58/TrRoad_tech!E173)</f>
        <v>1.1017091328748367</v>
      </c>
      <c r="F200" s="108">
        <f>IF(TrRoad_act!F88=0,"",TrRoad_emi!F58/TrRoad_tech!F173)</f>
        <v>1.1010845529233337</v>
      </c>
      <c r="G200" s="108">
        <f>IF(TrRoad_act!G88=0,"",TrRoad_emi!G58/TrRoad_tech!G173)</f>
        <v>1.097121022899153</v>
      </c>
      <c r="H200" s="108">
        <f>IF(TrRoad_act!H88=0,"",TrRoad_emi!H58/TrRoad_tech!H173)</f>
        <v>1.0904938305751604</v>
      </c>
      <c r="I200" s="108">
        <f>IF(TrRoad_act!I88=0,"",TrRoad_emi!I58/TrRoad_tech!I173)</f>
        <v>1.0946796781928962</v>
      </c>
      <c r="J200" s="108">
        <f>IF(TrRoad_act!J88=0,"",TrRoad_emi!J58/TrRoad_tech!J173)</f>
        <v>1.0921409357636713</v>
      </c>
      <c r="K200" s="108">
        <f>IF(TrRoad_act!K88=0,"",TrRoad_emi!K58/TrRoad_tech!K173)</f>
        <v>1.0873977446007808</v>
      </c>
      <c r="L200" s="108">
        <f>IF(TrRoad_act!L88=0,"",TrRoad_emi!L58/TrRoad_tech!L173)</f>
        <v>1.0815448487069641</v>
      </c>
      <c r="M200" s="108">
        <f>IF(TrRoad_act!M88=0,"",TrRoad_emi!M58/TrRoad_tech!M173)</f>
        <v>1.0850015565556421</v>
      </c>
      <c r="N200" s="108">
        <f>IF(TrRoad_act!N88=0,"",TrRoad_emi!N58/TrRoad_tech!N173)</f>
        <v>1.0860974300516202</v>
      </c>
      <c r="O200" s="108">
        <f>IF(TrRoad_act!O88=0,"",TrRoad_emi!O58/TrRoad_tech!O173)</f>
        <v>1.0946106901970991</v>
      </c>
      <c r="P200" s="108">
        <f>IF(TrRoad_act!P88=0,"",TrRoad_emi!P58/TrRoad_tech!P173)</f>
        <v>1.1013107595163001</v>
      </c>
      <c r="Q200" s="108">
        <f>IF(TrRoad_act!Q88=0,"",TrRoad_emi!Q58/TrRoad_tech!Q173)</f>
        <v>1.1104711673650047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1.0902127860454716</v>
      </c>
      <c r="C201" s="108">
        <f>IF(TrRoad_act!C89=0,"",TrRoad_emi!C59/TrRoad_tech!C174)</f>
        <v>1.0868825623713676</v>
      </c>
      <c r="D201" s="108">
        <f>IF(TrRoad_act!D89=0,"",TrRoad_emi!D59/TrRoad_tech!D174)</f>
        <v>1.0809624543304124</v>
      </c>
      <c r="E201" s="108">
        <f>IF(TrRoad_act!E89=0,"",TrRoad_emi!E59/TrRoad_tech!E174)</f>
        <v>1.074626306237294</v>
      </c>
      <c r="F201" s="108">
        <f>IF(TrRoad_act!F89=0,"",TrRoad_emi!F59/TrRoad_tech!F174)</f>
        <v>1.0720099254369415</v>
      </c>
      <c r="G201" s="108">
        <f>IF(TrRoad_act!G89=0,"",TrRoad_emi!G59/TrRoad_tech!G174)</f>
        <v>1.0432452849023015</v>
      </c>
      <c r="H201" s="108">
        <f>IF(TrRoad_act!H89=0,"",TrRoad_emi!H59/TrRoad_tech!H174)</f>
        <v>1.0024662418775445</v>
      </c>
      <c r="I201" s="108">
        <f>IF(TrRoad_act!I89=0,"",TrRoad_emi!I59/TrRoad_tech!I174)</f>
        <v>0.99023828389542146</v>
      </c>
      <c r="J201" s="108">
        <f>IF(TrRoad_act!J89=0,"",TrRoad_emi!J59/TrRoad_tech!J174)</f>
        <v>1.0297199235199885</v>
      </c>
      <c r="K201" s="108">
        <f>IF(TrRoad_act!K89=0,"",TrRoad_emi!K59/TrRoad_tech!K174)</f>
        <v>1.0539747328325504</v>
      </c>
      <c r="L201" s="108">
        <f>IF(TrRoad_act!L89=0,"",TrRoad_emi!L59/TrRoad_tech!L174)</f>
        <v>1.0629916580118974</v>
      </c>
      <c r="M201" s="108">
        <f>IF(TrRoad_act!M89=0,"",TrRoad_emi!M59/TrRoad_tech!M174)</f>
        <v>1.0790564983603579</v>
      </c>
      <c r="N201" s="108">
        <f>IF(TrRoad_act!N89=0,"",TrRoad_emi!N59/TrRoad_tech!N174)</f>
        <v>1.0853988854884993</v>
      </c>
      <c r="O201" s="108">
        <f>IF(TrRoad_act!O89=0,"",TrRoad_emi!O59/TrRoad_tech!O174)</f>
        <v>1.1068597583958466</v>
      </c>
      <c r="P201" s="108">
        <f>IF(TrRoad_act!P89=0,"",TrRoad_emi!P59/TrRoad_tech!P174)</f>
        <v>1.1179455717509204</v>
      </c>
      <c r="Q201" s="108">
        <f>IF(TrRoad_act!Q89=0,"",TrRoad_emi!Q59/TrRoad_tech!Q174)</f>
        <v>1.1384186094943722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1.0667607964074857</v>
      </c>
      <c r="C202" s="108">
        <f>IF(TrRoad_act!C90=0,"",TrRoad_emi!C60/TrRoad_tech!C175)</f>
        <v>1.0746516123261971</v>
      </c>
      <c r="D202" s="108">
        <f>IF(TrRoad_act!D90=0,"",TrRoad_emi!D60/TrRoad_tech!D175)</f>
        <v>1.0882114616875305</v>
      </c>
      <c r="E202" s="108">
        <f>IF(TrRoad_act!E90=0,"",TrRoad_emi!E60/TrRoad_tech!E175)</f>
        <v>1.1114189268597428</v>
      </c>
      <c r="F202" s="108">
        <f>IF(TrRoad_act!F90=0,"",TrRoad_emi!F60/TrRoad_tech!F175)</f>
        <v>1.1604702146879466</v>
      </c>
      <c r="G202" s="108">
        <f>IF(TrRoad_act!G90=0,"",TrRoad_emi!G60/TrRoad_tech!G175)</f>
        <v>1.2162977435058624</v>
      </c>
      <c r="H202" s="108">
        <f>IF(TrRoad_act!H90=0,"",TrRoad_emi!H60/TrRoad_tech!H175)</f>
        <v>1.171151427282958</v>
      </c>
      <c r="I202" s="108">
        <f>IF(TrRoad_act!I90=0,"",TrRoad_emi!I60/TrRoad_tech!I175)</f>
        <v>1.1498864476198702</v>
      </c>
      <c r="J202" s="108">
        <f>IF(TrRoad_act!J90=0,"",TrRoad_emi!J60/TrRoad_tech!J175)</f>
        <v>1.236307876047372</v>
      </c>
      <c r="K202" s="108">
        <f>IF(TrRoad_act!K90=0,"",TrRoad_emi!K60/TrRoad_tech!K175)</f>
        <v>1.2525666191755178</v>
      </c>
      <c r="L202" s="108">
        <f>IF(TrRoad_act!L90=0,"",TrRoad_emi!L60/TrRoad_tech!L175)</f>
        <v>1.2077768800173432</v>
      </c>
      <c r="M202" s="108">
        <f>IF(TrRoad_act!M90=0,"",TrRoad_emi!M60/TrRoad_tech!M175)</f>
        <v>1.1935725807727171</v>
      </c>
      <c r="N202" s="108">
        <f>IF(TrRoad_act!N90=0,"",TrRoad_emi!N60/TrRoad_tech!N175)</f>
        <v>1.3013869190142133</v>
      </c>
      <c r="O202" s="108">
        <f>IF(TrRoad_act!O90=0,"",TrRoad_emi!O60/TrRoad_tech!O175)</f>
        <v>1.2873882959547314</v>
      </c>
      <c r="P202" s="108">
        <f>IF(TrRoad_act!P90=0,"",TrRoad_emi!P60/TrRoad_tech!P175)</f>
        <v>1.3221226194690063</v>
      </c>
      <c r="Q202" s="108">
        <f>IF(TrRoad_act!Q90=0,"",TrRoad_emi!Q60/TrRoad_tech!Q175)</f>
        <v>1.3112753912002155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>
        <f>IF(TrRoad_act!G91=0,"",TrRoad_emi!G61/TrRoad_tech!G176)</f>
        <v>1.1333333333400331</v>
      </c>
      <c r="H203" s="108">
        <f>IF(TrRoad_act!H91=0,"",TrRoad_emi!H61/TrRoad_tech!H176)</f>
        <v>1.1348074473944034</v>
      </c>
      <c r="I203" s="108">
        <f>IF(TrRoad_act!I91=0,"",TrRoad_emi!I61/TrRoad_tech!I176)</f>
        <v>1.1349837185867206</v>
      </c>
      <c r="J203" s="108">
        <f>IF(TrRoad_act!J91=0,"",TrRoad_emi!J61/TrRoad_tech!J176)</f>
        <v>1.1315973543918776</v>
      </c>
      <c r="K203" s="108">
        <f>IF(TrRoad_act!K91=0,"",TrRoad_emi!K61/TrRoad_tech!K176)</f>
        <v>1.1472042918638399</v>
      </c>
      <c r="L203" s="108">
        <f>IF(TrRoad_act!L91=0,"",TrRoad_emi!L61/TrRoad_tech!L176)</f>
        <v>1.0517331977419817</v>
      </c>
      <c r="M203" s="108">
        <f>IF(TrRoad_act!M91=0,"",TrRoad_emi!M61/TrRoad_tech!M176)</f>
        <v>1.0678998619402085</v>
      </c>
      <c r="N203" s="108">
        <f>IF(TrRoad_act!N91=0,"",TrRoad_emi!N61/TrRoad_tech!N176)</f>
        <v>0.9789851025280556</v>
      </c>
      <c r="O203" s="108">
        <f>IF(TrRoad_act!O91=0,"",TrRoad_emi!O61/TrRoad_tech!O176)</f>
        <v>0.94091654832647009</v>
      </c>
      <c r="P203" s="108">
        <f>IF(TrRoad_act!P91=0,"",TrRoad_emi!P61/TrRoad_tech!P176)</f>
        <v>0.92657727371321796</v>
      </c>
      <c r="Q203" s="108">
        <f>IF(TrRoad_act!Q91=0,"",TrRoad_emi!Q61/TrRoad_tech!Q176)</f>
        <v>1.0145428243931318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>
        <f>IF(TrRoad_act!O92=0,"",TrRoad_emi!O62/TrRoad_tech!O177)</f>
        <v>1.200928018507591</v>
      </c>
      <c r="P204" s="108">
        <f>IF(TrRoad_act!P92=0,"",TrRoad_emi!P62/TrRoad_tech!P177)</f>
        <v>1.2152318478580477</v>
      </c>
      <c r="Q204" s="108">
        <f>IF(TrRoad_act!Q92=0,"",TrRoad_emi!Q62/TrRoad_tech!Q177)</f>
        <v>1.2341640831008265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1.0991572941108385</v>
      </c>
      <c r="C206" s="107">
        <f>IF(TrRoad_act!C94=0,"",TrRoad_emi!C64/TrRoad_tech!C179)</f>
        <v>1.0936578588029897</v>
      </c>
      <c r="D206" s="107">
        <f>IF(TrRoad_act!D94=0,"",TrRoad_emi!D64/TrRoad_tech!D179)</f>
        <v>1.0824418537194165</v>
      </c>
      <c r="E206" s="107">
        <f>IF(TrRoad_act!E94=0,"",TrRoad_emi!E64/TrRoad_tech!E179)</f>
        <v>1.0677332786408922</v>
      </c>
      <c r="F206" s="107">
        <f>IF(TrRoad_act!F94=0,"",TrRoad_emi!F64/TrRoad_tech!F179)</f>
        <v>1.0645313289561251</v>
      </c>
      <c r="G206" s="107">
        <f>IF(TrRoad_act!G94=0,"",TrRoad_emi!G64/TrRoad_tech!G179)</f>
        <v>1.0288364895202331</v>
      </c>
      <c r="H206" s="107">
        <f>IF(TrRoad_act!H94=0,"",TrRoad_emi!H64/TrRoad_tech!H179)</f>
        <v>0.98942452576248785</v>
      </c>
      <c r="I206" s="107">
        <f>IF(TrRoad_act!I94=0,"",TrRoad_emi!I64/TrRoad_tech!I179)</f>
        <v>0.97046921433596289</v>
      </c>
      <c r="J206" s="107">
        <f>IF(TrRoad_act!J94=0,"",TrRoad_emi!J64/TrRoad_tech!J179)</f>
        <v>1.0075322408809841</v>
      </c>
      <c r="K206" s="107">
        <f>IF(TrRoad_act!K94=0,"",TrRoad_emi!K64/TrRoad_tech!K179)</f>
        <v>1.0287443020707765</v>
      </c>
      <c r="L206" s="107">
        <f>IF(TrRoad_act!L94=0,"",TrRoad_emi!L64/TrRoad_tech!L179)</f>
        <v>1.0256121197658739</v>
      </c>
      <c r="M206" s="107">
        <f>IF(TrRoad_act!M94=0,"",TrRoad_emi!M64/TrRoad_tech!M179)</f>
        <v>1.0375667952032932</v>
      </c>
      <c r="N206" s="107">
        <f>IF(TrRoad_act!N94=0,"",TrRoad_emi!N64/TrRoad_tech!N179)</f>
        <v>1.0430911844904134</v>
      </c>
      <c r="O206" s="107">
        <f>IF(TrRoad_act!O94=0,"",TrRoad_emi!O64/TrRoad_tech!O179)</f>
        <v>1.0548968031610229</v>
      </c>
      <c r="P206" s="107">
        <f>IF(TrRoad_act!P94=0,"",TrRoad_emi!P64/TrRoad_tech!P179)</f>
        <v>1.0583321699473935</v>
      </c>
      <c r="Q206" s="107">
        <f>IF(TrRoad_act!Q94=0,"",TrRoad_emi!Q64/TrRoad_tech!Q179)</f>
        <v>1.0743536368723641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1.0901535990964561</v>
      </c>
      <c r="C208" s="106">
        <f>IF(TrRoad_act!C96=0,"",TrRoad_emi!C66/TrRoad_tech!C181)</f>
        <v>1.0859608191104895</v>
      </c>
      <c r="D208" s="106">
        <f>IF(TrRoad_act!D96=0,"",TrRoad_emi!D66/TrRoad_tech!D181)</f>
        <v>1.0781152113362182</v>
      </c>
      <c r="E208" s="106">
        <f>IF(TrRoad_act!E96=0,"",TrRoad_emi!E66/TrRoad_tech!E181)</f>
        <v>1.0692356745247955</v>
      </c>
      <c r="F208" s="106">
        <f>IF(TrRoad_act!F96=0,"",TrRoad_emi!F66/TrRoad_tech!F181)</f>
        <v>1.062925420449863</v>
      </c>
      <c r="G208" s="106">
        <f>IF(TrRoad_act!G96=0,"",TrRoad_emi!G66/TrRoad_tech!G181)</f>
        <v>1.0310267057408056</v>
      </c>
      <c r="H208" s="106">
        <f>IF(TrRoad_act!H96=0,"",TrRoad_emi!H66/TrRoad_tech!H181)</f>
        <v>0.98595506218683071</v>
      </c>
      <c r="I208" s="106">
        <f>IF(TrRoad_act!I96=0,"",TrRoad_emi!I66/TrRoad_tech!I181)</f>
        <v>0.96965093964249927</v>
      </c>
      <c r="J208" s="106">
        <f>IF(TrRoad_act!J96=0,"",TrRoad_emi!J66/TrRoad_tech!J181)</f>
        <v>1.0055814637330101</v>
      </c>
      <c r="K208" s="106">
        <f>IF(TrRoad_act!K96=0,"",TrRoad_emi!K66/TrRoad_tech!K181)</f>
        <v>1.0262835681865847</v>
      </c>
      <c r="L208" s="106">
        <f>IF(TrRoad_act!L96=0,"",TrRoad_emi!L66/TrRoad_tech!L181)</f>
        <v>1.0301263871317448</v>
      </c>
      <c r="M208" s="106">
        <f>IF(TrRoad_act!M96=0,"",TrRoad_emi!M66/TrRoad_tech!M181)</f>
        <v>1.0398035869633977</v>
      </c>
      <c r="N208" s="106">
        <f>IF(TrRoad_act!N96=0,"",TrRoad_emi!N66/TrRoad_tech!N181)</f>
        <v>1.0417552456069932</v>
      </c>
      <c r="O208" s="106">
        <f>IF(TrRoad_act!O96=0,"",TrRoad_emi!O66/TrRoad_tech!O181)</f>
        <v>1.0574353036980126</v>
      </c>
      <c r="P208" s="106">
        <f>IF(TrRoad_act!P96=0,"",TrRoad_emi!P66/TrRoad_tech!P181)</f>
        <v>1.0630045717202175</v>
      </c>
      <c r="Q208" s="106">
        <f>IF(TrRoad_act!Q96=0,"",TrRoad_emi!Q66/TrRoad_tech!Q181)</f>
        <v>1.0759879266124959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>
        <f>IF(TrRoad_act!F97=0,"",TrRoad_emi!F67/TrRoad_tech!F182)</f>
        <v>1.0968321077685832</v>
      </c>
      <c r="G209" s="106">
        <f>IF(TrRoad_act!G97=0,"",TrRoad_emi!G67/TrRoad_tech!G182)</f>
        <v>1.0968321077685832</v>
      </c>
      <c r="H209" s="106">
        <f>IF(TrRoad_act!H97=0,"",TrRoad_emi!H67/TrRoad_tech!H182)</f>
        <v>1.0968321077685828</v>
      </c>
      <c r="I209" s="106">
        <f>IF(TrRoad_act!I97=0,"",TrRoad_emi!I67/TrRoad_tech!I182)</f>
        <v>1.0992949868381827</v>
      </c>
      <c r="J209" s="106">
        <f>IF(TrRoad_act!J97=0,"",TrRoad_emi!J67/TrRoad_tech!J182)</f>
        <v>1.1063913599416741</v>
      </c>
      <c r="K209" s="106">
        <f>IF(TrRoad_act!K97=0,"",TrRoad_emi!K67/TrRoad_tech!K182)</f>
        <v>1.1149915682409195</v>
      </c>
      <c r="L209" s="106">
        <f>IF(TrRoad_act!L97=0,"",TrRoad_emi!L67/TrRoad_tech!L182)</f>
        <v>1.1197950243817401</v>
      </c>
      <c r="M209" s="106">
        <f>IF(TrRoad_act!M97=0,"",TrRoad_emi!M67/TrRoad_tech!M182)</f>
        <v>1.1207803578943216</v>
      </c>
      <c r="N209" s="106">
        <f>IF(TrRoad_act!N97=0,"",TrRoad_emi!N67/TrRoad_tech!N182)</f>
        <v>1.1207803578943214</v>
      </c>
      <c r="O209" s="106">
        <f>IF(TrRoad_act!O97=0,"",TrRoad_emi!O67/TrRoad_tech!O182)</f>
        <v>1.1218540434451201</v>
      </c>
      <c r="P209" s="106">
        <f>IF(TrRoad_act!P97=0,"",TrRoad_emi!P67/TrRoad_tech!P182)</f>
        <v>1.1230285222292267</v>
      </c>
      <c r="Q209" s="106">
        <f>IF(TrRoad_act!Q97=0,"",TrRoad_emi!Q67/TrRoad_tech!Q182)</f>
        <v>1.1243186863394892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1.1000000000133239</v>
      </c>
      <c r="C210" s="106">
        <f>IF(TrRoad_act!C98=0,"",TrRoad_emi!C68/TrRoad_tech!C183)</f>
        <v>1.0993209276470373</v>
      </c>
      <c r="D210" s="106">
        <f>IF(TrRoad_act!D98=0,"",TrRoad_emi!D68/TrRoad_tech!D183)</f>
        <v>1.0984226454939334</v>
      </c>
      <c r="E210" s="106">
        <f>IF(TrRoad_act!E98=0,"",TrRoad_emi!E68/TrRoad_tech!E183)</f>
        <v>1.1280960719009161</v>
      </c>
      <c r="F210" s="106">
        <f>IF(TrRoad_act!F98=0,"",TrRoad_emi!F68/TrRoad_tech!F183)</f>
        <v>1.4940715805194369</v>
      </c>
      <c r="G210" s="106">
        <f>IF(TrRoad_act!G98=0,"",TrRoad_emi!G68/TrRoad_tech!G183)</f>
        <v>1.0982691417115165</v>
      </c>
      <c r="H210" s="106">
        <f>IF(TrRoad_act!H98=0,"",TrRoad_emi!H68/TrRoad_tech!H183)</f>
        <v>1.1401749284072378</v>
      </c>
      <c r="I210" s="106">
        <f>IF(TrRoad_act!I98=0,"",TrRoad_emi!I68/TrRoad_tech!I183)</f>
        <v>1.1139909163449595</v>
      </c>
      <c r="J210" s="106">
        <f>IF(TrRoad_act!J98=0,"",TrRoad_emi!J68/TrRoad_tech!J183)</f>
        <v>1.099818372064882</v>
      </c>
      <c r="K210" s="106">
        <f>IF(TrRoad_act!K98=0,"",TrRoad_emi!K68/TrRoad_tech!K183)</f>
        <v>1.0968288759652192</v>
      </c>
      <c r="L210" s="106">
        <f>IF(TrRoad_act!L98=0,"",TrRoad_emi!L68/TrRoad_tech!L183)</f>
        <v>1.0068404098870263</v>
      </c>
      <c r="M210" s="106">
        <f>IF(TrRoad_act!M98=0,"",TrRoad_emi!M68/TrRoad_tech!M183)</f>
        <v>1.0112739533222908</v>
      </c>
      <c r="N210" s="106">
        <f>IF(TrRoad_act!N98=0,"",TrRoad_emi!N68/TrRoad_tech!N183)</f>
        <v>0.92545155478984387</v>
      </c>
      <c r="O210" s="106">
        <f>IF(TrRoad_act!O98=0,"",TrRoad_emi!O68/TrRoad_tech!O183)</f>
        <v>0.89344969864866308</v>
      </c>
      <c r="P210" s="106">
        <f>IF(TrRoad_act!P98=0,"",TrRoad_emi!P68/TrRoad_tech!P183)</f>
        <v>1.0013269722078006</v>
      </c>
      <c r="Q210" s="106">
        <f>IF(TrRoad_act!Q98=0,"",TrRoad_emi!Q68/TrRoad_tech!Q183)</f>
        <v>0.96759692614827741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1.0774579453290205</v>
      </c>
      <c r="C213" s="109">
        <f>IF(TrRoad_act!C101=0,"",TrRoad_emi!C71/TrRoad_tech!C186)</f>
        <v>1.0733372975850439</v>
      </c>
      <c r="D213" s="109">
        <f>IF(TrRoad_act!D101=0,"",TrRoad_emi!D71/TrRoad_tech!D186)</f>
        <v>1.0664195838586812</v>
      </c>
      <c r="E213" s="109">
        <f>IF(TrRoad_act!E101=0,"",TrRoad_emi!E71/TrRoad_tech!E186)</f>
        <v>1.0614465896466996</v>
      </c>
      <c r="F213" s="109">
        <f>IF(TrRoad_act!F101=0,"",TrRoad_emi!F71/TrRoad_tech!F186)</f>
        <v>1.0595674596987028</v>
      </c>
      <c r="G213" s="109">
        <f>IF(TrRoad_act!G101=0,"",TrRoad_emi!G71/TrRoad_tech!G186)</f>
        <v>1.0434742937763894</v>
      </c>
      <c r="H213" s="109">
        <f>IF(TrRoad_act!H101=0,"",TrRoad_emi!H71/TrRoad_tech!H186)</f>
        <v>1.0067794812516144</v>
      </c>
      <c r="I213" s="109">
        <f>IF(TrRoad_act!I101=0,"",TrRoad_emi!I71/TrRoad_tech!I186)</f>
        <v>0.99029929045285503</v>
      </c>
      <c r="J213" s="109">
        <f>IF(TrRoad_act!J101=0,"",TrRoad_emi!J71/TrRoad_tech!J186)</f>
        <v>1.0338275443536111</v>
      </c>
      <c r="K213" s="109">
        <f>IF(TrRoad_act!K101=0,"",TrRoad_emi!K71/TrRoad_tech!K186)</f>
        <v>1.0638833290652208</v>
      </c>
      <c r="L213" s="109">
        <f>IF(TrRoad_act!L101=0,"",TrRoad_emi!L71/TrRoad_tech!L186)</f>
        <v>1.0716156771846381</v>
      </c>
      <c r="M213" s="109">
        <f>IF(TrRoad_act!M101=0,"",TrRoad_emi!M71/TrRoad_tech!M186)</f>
        <v>1.0905588863481901</v>
      </c>
      <c r="N213" s="109">
        <f>IF(TrRoad_act!N101=0,"",TrRoad_emi!N71/TrRoad_tech!N186)</f>
        <v>1.1053569917876263</v>
      </c>
      <c r="O213" s="109">
        <f>IF(TrRoad_act!O101=0,"",TrRoad_emi!O71/TrRoad_tech!O186)</f>
        <v>1.1109384867400176</v>
      </c>
      <c r="P213" s="109">
        <f>IF(TrRoad_act!P101=0,"",TrRoad_emi!P71/TrRoad_tech!P186)</f>
        <v>1.1223066109905928</v>
      </c>
      <c r="Q213" s="109">
        <f>IF(TrRoad_act!Q101=0,"",TrRoad_emi!Q71/TrRoad_tech!Q186)</f>
        <v>1.1417257255252085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1.1000138239519666</v>
      </c>
      <c r="C214" s="108">
        <f>IF(TrRoad_act!C102=0,"",TrRoad_emi!C72/TrRoad_tech!C187)</f>
        <v>1.1000953061764762</v>
      </c>
      <c r="D214" s="108">
        <f>IF(TrRoad_act!D102=0,"",TrRoad_emi!D72/TrRoad_tech!D187)</f>
        <v>1.1002480702477326</v>
      </c>
      <c r="E214" s="108">
        <f>IF(TrRoad_act!E102=0,"",TrRoad_emi!E72/TrRoad_tech!E187)</f>
        <v>1.100516511498618</v>
      </c>
      <c r="F214" s="108">
        <f>IF(TrRoad_act!F102=0,"",TrRoad_emi!F72/TrRoad_tech!F187)</f>
        <v>1.0990793159803534</v>
      </c>
      <c r="G214" s="108">
        <f>IF(TrRoad_act!G102=0,"",TrRoad_emi!G72/TrRoad_tech!G187)</f>
        <v>1.0944133581982545</v>
      </c>
      <c r="H214" s="108">
        <f>IF(TrRoad_act!H102=0,"",TrRoad_emi!H72/TrRoad_tech!H187)</f>
        <v>1.0866007410055865</v>
      </c>
      <c r="I214" s="108">
        <f>IF(TrRoad_act!I102=0,"",TrRoad_emi!I72/TrRoad_tech!I187)</f>
        <v>1.0885763199760077</v>
      </c>
      <c r="J214" s="108">
        <f>IF(TrRoad_act!J102=0,"",TrRoad_emi!J72/TrRoad_tech!J187)</f>
        <v>1.085064896053106</v>
      </c>
      <c r="K214" s="108">
        <f>IF(TrRoad_act!K102=0,"",TrRoad_emi!K72/TrRoad_tech!K187)</f>
        <v>1.0778239879790708</v>
      </c>
      <c r="L214" s="108">
        <f>IF(TrRoad_act!L102=0,"",TrRoad_emi!L72/TrRoad_tech!L187)</f>
        <v>1.0714078706425139</v>
      </c>
      <c r="M214" s="108">
        <f>IF(TrRoad_act!M102=0,"",TrRoad_emi!M72/TrRoad_tech!M187)</f>
        <v>1.0767630522714744</v>
      </c>
      <c r="N214" s="108">
        <f>IF(TrRoad_act!N102=0,"",TrRoad_emi!N72/TrRoad_tech!N187)</f>
        <v>1.0812365648909708</v>
      </c>
      <c r="O214" s="108">
        <f>IF(TrRoad_act!O102=0,"",TrRoad_emi!O72/TrRoad_tech!O187)</f>
        <v>1.0902741370879403</v>
      </c>
      <c r="P214" s="108">
        <f>IF(TrRoad_act!P102=0,"",TrRoad_emi!P72/TrRoad_tech!P187)</f>
        <v>1.098403888435048</v>
      </c>
      <c r="Q214" s="108">
        <f>IF(TrRoad_act!Q102=0,"",TrRoad_emi!Q72/TrRoad_tech!Q187)</f>
        <v>1.1102377428020942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1.0901535990899209</v>
      </c>
      <c r="C215" s="108">
        <f>IF(TrRoad_act!C103=0,"",TrRoad_emi!C73/TrRoad_tech!C188)</f>
        <v>1.0865322464082443</v>
      </c>
      <c r="D215" s="108">
        <f>IF(TrRoad_act!D103=0,"",TrRoad_emi!D73/TrRoad_tech!D188)</f>
        <v>1.0799219212596669</v>
      </c>
      <c r="E215" s="108">
        <f>IF(TrRoad_act!E103=0,"",TrRoad_emi!E73/TrRoad_tech!E188)</f>
        <v>1.0724683605165517</v>
      </c>
      <c r="F215" s="108">
        <f>IF(TrRoad_act!F103=0,"",TrRoad_emi!F73/TrRoad_tech!F188)</f>
        <v>1.0685173850961227</v>
      </c>
      <c r="G215" s="108">
        <f>IF(TrRoad_act!G103=0,"",TrRoad_emi!G73/TrRoad_tech!G188)</f>
        <v>1.0365619626486915</v>
      </c>
      <c r="H215" s="108">
        <f>IF(TrRoad_act!H103=0,"",TrRoad_emi!H73/TrRoad_tech!H188)</f>
        <v>0.99496890383413261</v>
      </c>
      <c r="I215" s="108">
        <f>IF(TrRoad_act!I103=0,"",TrRoad_emi!I73/TrRoad_tech!I188)</f>
        <v>0.98370071297142692</v>
      </c>
      <c r="J215" s="108">
        <f>IF(TrRoad_act!J103=0,"",TrRoad_emi!J73/TrRoad_tech!J188)</f>
        <v>1.0257287453354715</v>
      </c>
      <c r="K215" s="108">
        <f>IF(TrRoad_act!K103=0,"",TrRoad_emi!K73/TrRoad_tech!K188)</f>
        <v>1.0504759827072747</v>
      </c>
      <c r="L215" s="108">
        <f>IF(TrRoad_act!L103=0,"",TrRoad_emi!L73/TrRoad_tech!L188)</f>
        <v>1.0586998706298385</v>
      </c>
      <c r="M215" s="108">
        <f>IF(TrRoad_act!M103=0,"",TrRoad_emi!M73/TrRoad_tech!M188)</f>
        <v>1.075277805495507</v>
      </c>
      <c r="N215" s="108">
        <f>IF(TrRoad_act!N103=0,"",TrRoad_emi!N73/TrRoad_tech!N188)</f>
        <v>1.0837867406393309</v>
      </c>
      <c r="O215" s="108">
        <f>IF(TrRoad_act!O103=0,"",TrRoad_emi!O73/TrRoad_tech!O188)</f>
        <v>1.1061729578075492</v>
      </c>
      <c r="P215" s="108">
        <f>IF(TrRoad_act!P103=0,"",TrRoad_emi!P73/TrRoad_tech!P188)</f>
        <v>1.119260012280836</v>
      </c>
      <c r="Q215" s="108">
        <f>IF(TrRoad_act!Q103=0,"",TrRoad_emi!Q73/TrRoad_tech!Q188)</f>
        <v>1.1399537843714871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>
        <f>IF(TrRoad_act!H104=0,"",TrRoad_emi!H74/TrRoad_tech!H189)</f>
        <v>1.1249567133219422</v>
      </c>
      <c r="I216" s="108">
        <f>IF(TrRoad_act!I104=0,"",TrRoad_emi!I74/TrRoad_tech!I189)</f>
        <v>1.1276673331747213</v>
      </c>
      <c r="J216" s="108">
        <f>IF(TrRoad_act!J104=0,"",TrRoad_emi!J74/TrRoad_tech!J189)</f>
        <v>1.1352530263746954</v>
      </c>
      <c r="K216" s="108">
        <f>IF(TrRoad_act!K104=0,"",TrRoad_emi!K74/TrRoad_tech!K189)</f>
        <v>1.13968320362575</v>
      </c>
      <c r="L216" s="108">
        <f>IF(TrRoad_act!L104=0,"",TrRoad_emi!L74/TrRoad_tech!L189)</f>
        <v>1.1441067152427147</v>
      </c>
      <c r="M216" s="108">
        <f>IF(TrRoad_act!M104=0,"",TrRoad_emi!M74/TrRoad_tech!M189)</f>
        <v>1.1491877238853678</v>
      </c>
      <c r="N216" s="108">
        <f>IF(TrRoad_act!N104=0,"",TrRoad_emi!N74/TrRoad_tech!N189)</f>
        <v>1.1515745031552753</v>
      </c>
      <c r="O216" s="108">
        <f>IF(TrRoad_act!O104=0,"",TrRoad_emi!O74/TrRoad_tech!O189)</f>
        <v>1.1539017483308009</v>
      </c>
      <c r="P216" s="108">
        <f>IF(TrRoad_act!P104=0,"",TrRoad_emi!P74/TrRoad_tech!P189)</f>
        <v>1.156264233314553</v>
      </c>
      <c r="Q216" s="108">
        <f>IF(TrRoad_act!Q104=0,"",TrRoad_emi!Q74/TrRoad_tech!Q189)</f>
        <v>1.1648117225258097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>
        <f>IF(TrRoad_act!H105=0,"",TrRoad_emi!H75/TrRoad_tech!H190)</f>
        <v>1.1440000000061445</v>
      </c>
      <c r="I217" s="108">
        <f>IF(TrRoad_act!I105=0,"",TrRoad_emi!I75/TrRoad_tech!I190)</f>
        <v>1.1473942735349356</v>
      </c>
      <c r="J217" s="108">
        <f>IF(TrRoad_act!J105=0,"",TrRoad_emi!J75/TrRoad_tech!J190)</f>
        <v>1.1486021685414864</v>
      </c>
      <c r="K217" s="108">
        <f>IF(TrRoad_act!K105=0,"",TrRoad_emi!K75/TrRoad_tech!K190)</f>
        <v>1.1490275542151824</v>
      </c>
      <c r="L217" s="108">
        <f>IF(TrRoad_act!L105=0,"",TrRoad_emi!L75/TrRoad_tech!L190)</f>
        <v>1.0582439065137212</v>
      </c>
      <c r="M217" s="108">
        <f>IF(TrRoad_act!M105=0,"",TrRoad_emi!M75/TrRoad_tech!M190)</f>
        <v>1.0640736460036255</v>
      </c>
      <c r="N217" s="108">
        <f>IF(TrRoad_act!N105=0,"",TrRoad_emi!N75/TrRoad_tech!N190)</f>
        <v>0.96996783291713518</v>
      </c>
      <c r="O217" s="108">
        <f>IF(TrRoad_act!O105=0,"",TrRoad_emi!O75/TrRoad_tech!O190)</f>
        <v>0.93324099023464369</v>
      </c>
      <c r="P217" s="108">
        <f>IF(TrRoad_act!P105=0,"",TrRoad_emi!P75/TrRoad_tech!P190)</f>
        <v>0.92519522202996496</v>
      </c>
      <c r="Q217" s="108">
        <f>IF(TrRoad_act!Q105=0,"",TrRoad_emi!Q75/TrRoad_tech!Q190)</f>
        <v>1.016731740343636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1.1964369466730702</v>
      </c>
      <c r="C219" s="107">
        <f>IF(TrRoad_act!C107=0,"",TrRoad_emi!C77/TrRoad_tech!C192)</f>
        <v>1.0954650397429084</v>
      </c>
      <c r="D219" s="107">
        <f>IF(TrRoad_act!D107=0,"",TrRoad_emi!D77/TrRoad_tech!D192)</f>
        <v>1.0742585089074417</v>
      </c>
      <c r="E219" s="107">
        <f>IF(TrRoad_act!E107=0,"",TrRoad_emi!E77/TrRoad_tech!E192)</f>
        <v>1.0266021847585738</v>
      </c>
      <c r="F219" s="107">
        <f>IF(TrRoad_act!F107=0,"",TrRoad_emi!F77/TrRoad_tech!F192)</f>
        <v>0.92976774610227808</v>
      </c>
      <c r="G219" s="107">
        <f>IF(TrRoad_act!G107=0,"",TrRoad_emi!G77/TrRoad_tech!G192)</f>
        <v>0.86266037643953908</v>
      </c>
      <c r="H219" s="107">
        <f>IF(TrRoad_act!H107=0,"",TrRoad_emi!H77/TrRoad_tech!H192)</f>
        <v>0.83904814787976711</v>
      </c>
      <c r="I219" s="107">
        <f>IF(TrRoad_act!I107=0,"",TrRoad_emi!I77/TrRoad_tech!I192)</f>
        <v>0.7731325211259471</v>
      </c>
      <c r="J219" s="107">
        <f>IF(TrRoad_act!J107=0,"",TrRoad_emi!J77/TrRoad_tech!J192)</f>
        <v>0.76645036082610463</v>
      </c>
      <c r="K219" s="107">
        <f>IF(TrRoad_act!K107=0,"",TrRoad_emi!K77/TrRoad_tech!K192)</f>
        <v>0.81183848025956895</v>
      </c>
      <c r="L219" s="107">
        <f>IF(TrRoad_act!L107=0,"",TrRoad_emi!L77/TrRoad_tech!L192)</f>
        <v>0.86887004416897329</v>
      </c>
      <c r="M219" s="107">
        <f>IF(TrRoad_act!M107=0,"",TrRoad_emi!M77/TrRoad_tech!M192)</f>
        <v>0.8486643932895428</v>
      </c>
      <c r="N219" s="107">
        <f>IF(TrRoad_act!N107=0,"",TrRoad_emi!N77/TrRoad_tech!N192)</f>
        <v>0.91830671260691277</v>
      </c>
      <c r="O219" s="107">
        <f>IF(TrRoad_act!O107=0,"",TrRoad_emi!O77/TrRoad_tech!O192)</f>
        <v>0.94052668419964203</v>
      </c>
      <c r="P219" s="107">
        <f>IF(TrRoad_act!P107=0,"",TrRoad_emi!P77/TrRoad_tech!P192)</f>
        <v>0.88617065022842312</v>
      </c>
      <c r="Q219" s="107">
        <f>IF(TrRoad_act!Q107=0,"",TrRoad_emi!Q77/TrRoad_tech!Q192)</f>
        <v>0.92764315521067064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1.1073431962584674</v>
      </c>
      <c r="C220" s="106">
        <f>IF(TrRoad_act!C108=0,"",TrRoad_emi!C78/TrRoad_tech!C193)</f>
        <v>1.0854628309144487</v>
      </c>
      <c r="D220" s="106">
        <f>IF(TrRoad_act!D108=0,"",TrRoad_emi!D78/TrRoad_tech!D193)</f>
        <v>1.0759677989045726</v>
      </c>
      <c r="E220" s="106">
        <f>IF(TrRoad_act!E108=0,"",TrRoad_emi!E78/TrRoad_tech!E193)</f>
        <v>1.0600930476624271</v>
      </c>
      <c r="F220" s="106">
        <f>IF(TrRoad_act!F108=0,"",TrRoad_emi!F78/TrRoad_tech!F193)</f>
        <v>1.0365171486580691</v>
      </c>
      <c r="G220" s="106">
        <f>IF(TrRoad_act!G108=0,"",TrRoad_emi!G78/TrRoad_tech!G193)</f>
        <v>0.9982014129006479</v>
      </c>
      <c r="H220" s="106">
        <f>IF(TrRoad_act!H108=0,"",TrRoad_emi!H78/TrRoad_tech!H193)</f>
        <v>0.95821976494784367</v>
      </c>
      <c r="I220" s="106">
        <f>IF(TrRoad_act!I108=0,"",TrRoad_emi!I78/TrRoad_tech!I193)</f>
        <v>0.93218591873825662</v>
      </c>
      <c r="J220" s="106">
        <f>IF(TrRoad_act!J108=0,"",TrRoad_emi!J78/TrRoad_tech!J193)</f>
        <v>0.95867969162562017</v>
      </c>
      <c r="K220" s="106">
        <f>IF(TrRoad_act!K108=0,"",TrRoad_emi!K78/TrRoad_tech!K193)</f>
        <v>0.98495078124888502</v>
      </c>
      <c r="L220" s="106">
        <f>IF(TrRoad_act!L108=0,"",TrRoad_emi!L78/TrRoad_tech!L193)</f>
        <v>1.0001233921903079</v>
      </c>
      <c r="M220" s="106">
        <f>IF(TrRoad_act!M108=0,"",TrRoad_emi!M78/TrRoad_tech!M193)</f>
        <v>1.0057648292920254</v>
      </c>
      <c r="N220" s="106">
        <f>IF(TrRoad_act!N108=0,"",TrRoad_emi!N78/TrRoad_tech!N193)</f>
        <v>1.0218726372491136</v>
      </c>
      <c r="O220" s="106">
        <f>IF(TrRoad_act!O108=0,"",TrRoad_emi!O78/TrRoad_tech!O193)</f>
        <v>1.0399931203533108</v>
      </c>
      <c r="P220" s="106">
        <f>IF(TrRoad_act!P108=0,"",TrRoad_emi!P78/TrRoad_tech!P193)</f>
        <v>1.0351928954962766</v>
      </c>
      <c r="Q220" s="106">
        <f>IF(TrRoad_act!Q108=0,"",TrRoad_emi!Q78/TrRoad_tech!Q193)</f>
        <v>1.0551666897240026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1.3884897034795234</v>
      </c>
      <c r="C221" s="105">
        <f>IF(TrRoad_act!C109=0,"",TrRoad_emi!C79/TrRoad_tech!C194)</f>
        <v>1.0739605463364585</v>
      </c>
      <c r="D221" s="105">
        <f>IF(TrRoad_act!D109=0,"",TrRoad_emi!D79/TrRoad_tech!D194)</f>
        <v>1.0341872681739328</v>
      </c>
      <c r="E221" s="105">
        <f>IF(TrRoad_act!E109=0,"",TrRoad_emi!E79/TrRoad_tech!E194)</f>
        <v>0.91016463923323443</v>
      </c>
      <c r="F221" s="105">
        <f>IF(TrRoad_act!F109=0,"",TrRoad_emi!F79/TrRoad_tech!F194)</f>
        <v>0.6533722647531256</v>
      </c>
      <c r="G221" s="105">
        <f>IF(TrRoad_act!G109=0,"",TrRoad_emi!G79/TrRoad_tech!G194)</f>
        <v>0.52790392853549806</v>
      </c>
      <c r="H221" s="105">
        <f>IF(TrRoad_act!H109=0,"",TrRoad_emi!H79/TrRoad_tech!H194)</f>
        <v>0.54903082296802197</v>
      </c>
      <c r="I221" s="105">
        <f>IF(TrRoad_act!I109=0,"",TrRoad_emi!I79/TrRoad_tech!I194)</f>
        <v>0.40060742574557956</v>
      </c>
      <c r="J221" s="105">
        <f>IF(TrRoad_act!J109=0,"",TrRoad_emi!J79/TrRoad_tech!J194)</f>
        <v>0.32524537814275961</v>
      </c>
      <c r="K221" s="105">
        <f>IF(TrRoad_act!K109=0,"",TrRoad_emi!K79/TrRoad_tech!K194)</f>
        <v>0.40020354786635476</v>
      </c>
      <c r="L221" s="105">
        <f>IF(TrRoad_act!L109=0,"",TrRoad_emi!L79/TrRoad_tech!L194)</f>
        <v>0.56656574225708722</v>
      </c>
      <c r="M221" s="105">
        <f>IF(TrRoad_act!M109=0,"",TrRoad_emi!M79/TrRoad_tech!M194)</f>
        <v>0.47457196292919418</v>
      </c>
      <c r="N221" s="105">
        <f>IF(TrRoad_act!N109=0,"",TrRoad_emi!N79/TrRoad_tech!N194)</f>
        <v>0.6757785618521317</v>
      </c>
      <c r="O221" s="105">
        <f>IF(TrRoad_act!O109=0,"",TrRoad_emi!O79/TrRoad_tech!O194)</f>
        <v>0.71287831313659311</v>
      </c>
      <c r="P221" s="105">
        <f>IF(TrRoad_act!P109=0,"",TrRoad_emi!P79/TrRoad_tech!P194)</f>
        <v>0.55285763765978502</v>
      </c>
      <c r="Q221" s="105">
        <f>IF(TrRoad_act!Q109=0,"",TrRoad_emi!Q79/TrRoad_tech!Q194)</f>
        <v>0.63283649149755594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107.65076235144477</v>
      </c>
      <c r="C225" s="78">
        <v>108.9247393375835</v>
      </c>
      <c r="D225" s="78">
        <v>110.35795959202542</v>
      </c>
      <c r="E225" s="78">
        <v>108.54923563091975</v>
      </c>
      <c r="F225" s="78">
        <v>108.92473933758355</v>
      </c>
      <c r="G225" s="78">
        <v>106.05829882869976</v>
      </c>
      <c r="H225" s="78">
        <v>104.62507857425787</v>
      </c>
      <c r="I225" s="78">
        <v>103.19185831981599</v>
      </c>
      <c r="J225" s="78">
        <v>98.892197556490345</v>
      </c>
      <c r="K225" s="78">
        <v>93.448887858224737</v>
      </c>
      <c r="L225" s="78">
        <v>90.050100724641013</v>
      </c>
      <c r="M225" s="78">
        <v>87.040996250039399</v>
      </c>
      <c r="N225" s="78">
        <v>84.591394240271995</v>
      </c>
      <c r="O225" s="78">
        <v>81.072639006742193</v>
      </c>
      <c r="P225" s="78">
        <v>79.032920443978796</v>
      </c>
      <c r="Q225" s="78">
        <v>77.124786663343187</v>
      </c>
    </row>
    <row r="226" spans="1:17" ht="11.45" customHeight="1" x14ac:dyDescent="0.25">
      <c r="A226" s="19" t="s">
        <v>29</v>
      </c>
      <c r="B226" s="76">
        <v>168.80906143360761</v>
      </c>
      <c r="C226" s="76">
        <v>171.81914129231129</v>
      </c>
      <c r="D226" s="76">
        <v>174.3340124094135</v>
      </c>
      <c r="E226" s="76">
        <v>172.68326031294708</v>
      </c>
      <c r="F226" s="76">
        <v>171.46631411953771</v>
      </c>
      <c r="G226" s="76">
        <v>170.41919929852173</v>
      </c>
      <c r="H226" s="76">
        <v>169.9059212117692</v>
      </c>
      <c r="I226" s="76">
        <v>168.05050147188362</v>
      </c>
      <c r="J226" s="76">
        <v>161.95772555119026</v>
      </c>
      <c r="K226" s="76">
        <v>154.0752661909832</v>
      </c>
      <c r="L226" s="76">
        <v>151.13118941594828</v>
      </c>
      <c r="M226" s="76">
        <v>145.61465693048285</v>
      </c>
      <c r="N226" s="76">
        <v>141.62258772843032</v>
      </c>
      <c r="O226" s="76">
        <v>136.08164418490225</v>
      </c>
      <c r="P226" s="76">
        <v>132.50609688253189</v>
      </c>
      <c r="Q226" s="76">
        <v>128.40652096990976</v>
      </c>
    </row>
    <row r="227" spans="1:17" ht="11.45" customHeight="1" x14ac:dyDescent="0.25">
      <c r="A227" s="62" t="s">
        <v>59</v>
      </c>
      <c r="B227" s="77">
        <v>179.417937252408</v>
      </c>
      <c r="C227" s="77">
        <v>181.5412322293059</v>
      </c>
      <c r="D227" s="77">
        <v>183.92993265337574</v>
      </c>
      <c r="E227" s="77">
        <v>180.91539271819963</v>
      </c>
      <c r="F227" s="77">
        <v>181.5412322293059</v>
      </c>
      <c r="G227" s="77">
        <v>176.76383138116631</v>
      </c>
      <c r="H227" s="77">
        <v>174.37513095709647</v>
      </c>
      <c r="I227" s="77">
        <v>171.98643053302663</v>
      </c>
      <c r="J227" s="77">
        <v>164.8203292608172</v>
      </c>
      <c r="K227" s="77">
        <v>155.7481464303745</v>
      </c>
      <c r="L227" s="77">
        <v>150.06238198769501</v>
      </c>
      <c r="M227" s="77">
        <v>145.03170661926799</v>
      </c>
      <c r="N227" s="77">
        <v>140.921583001854</v>
      </c>
      <c r="O227" s="77">
        <v>135.18136559053201</v>
      </c>
      <c r="P227" s="77">
        <v>131.960833368116</v>
      </c>
      <c r="Q227" s="77">
        <v>129.10180898178101</v>
      </c>
    </row>
    <row r="228" spans="1:17" ht="11.45" customHeight="1" x14ac:dyDescent="0.25">
      <c r="A228" s="62" t="s">
        <v>58</v>
      </c>
      <c r="B228" s="77">
        <v>148.81215898193537</v>
      </c>
      <c r="C228" s="77">
        <v>153.49292486436491</v>
      </c>
      <c r="D228" s="77">
        <v>158.86665242496161</v>
      </c>
      <c r="E228" s="77">
        <v>160.37966816234226</v>
      </c>
      <c r="F228" s="77">
        <v>158.86665242496159</v>
      </c>
      <c r="G228" s="77">
        <v>162.08685425268661</v>
      </c>
      <c r="H228" s="77">
        <v>164.47489742485229</v>
      </c>
      <c r="I228" s="77">
        <v>161.92042252157472</v>
      </c>
      <c r="J228" s="77">
        <v>156.98799121771401</v>
      </c>
      <c r="K228" s="77">
        <v>150.81869257206034</v>
      </c>
      <c r="L228" s="77">
        <v>152.65845886563599</v>
      </c>
      <c r="M228" s="77">
        <v>146.39626296249401</v>
      </c>
      <c r="N228" s="77">
        <v>142.567984084356</v>
      </c>
      <c r="O228" s="77">
        <v>137.947070341483</v>
      </c>
      <c r="P228" s="77">
        <v>134.39232650661901</v>
      </c>
      <c r="Q228" s="77">
        <v>129.43185924479999</v>
      </c>
    </row>
    <row r="229" spans="1:17" ht="11.45" customHeight="1" x14ac:dyDescent="0.25">
      <c r="A229" s="62" t="s">
        <v>57</v>
      </c>
      <c r="B229" s="77">
        <v>0</v>
      </c>
      <c r="C229" s="77">
        <v>155.8888154753144</v>
      </c>
      <c r="D229" s="77">
        <v>161.3464222337283</v>
      </c>
      <c r="E229" s="77">
        <v>162.88305482643051</v>
      </c>
      <c r="F229" s="77">
        <v>161.3464222337283</v>
      </c>
      <c r="G229" s="77">
        <v>164.61688860186274</v>
      </c>
      <c r="H229" s="77">
        <v>167.04220704401101</v>
      </c>
      <c r="I229" s="77">
        <v>164.44785901666549</v>
      </c>
      <c r="J229" s="77">
        <v>159.43843676445644</v>
      </c>
      <c r="K229" s="77">
        <v>153.17284075060596</v>
      </c>
      <c r="L229" s="77">
        <v>147.28925798101801</v>
      </c>
      <c r="M229" s="77">
        <v>149.94870725604699</v>
      </c>
      <c r="N229" s="77">
        <v>146.21678616617501</v>
      </c>
      <c r="O229" s="77">
        <v>136.39217963608201</v>
      </c>
      <c r="P229" s="77">
        <v>129.80571628967201</v>
      </c>
      <c r="Q229" s="77">
        <v>128.29027113237601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166.48685746113907</v>
      </c>
      <c r="H230" s="77">
        <v>164.23703506301555</v>
      </c>
      <c r="I230" s="77">
        <v>161.98721266489204</v>
      </c>
      <c r="J230" s="77">
        <v>155.23774547052153</v>
      </c>
      <c r="K230" s="77">
        <v>146.69301548842273</v>
      </c>
      <c r="L230" s="77">
        <v>141.35771032796899</v>
      </c>
      <c r="M230" s="77">
        <v>143.57422344259501</v>
      </c>
      <c r="N230" s="77">
        <v>143.72749058541601</v>
      </c>
      <c r="O230" s="77">
        <v>103.110712455151</v>
      </c>
      <c r="P230" s="77">
        <v>0</v>
      </c>
      <c r="Q230" s="77">
        <v>99.578324747185604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48.708752904725003</v>
      </c>
      <c r="P231" s="77">
        <v>38.237450787401599</v>
      </c>
      <c r="Q231" s="77">
        <v>43.801124320339099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1431.1603113097706</v>
      </c>
      <c r="C233" s="76">
        <v>1435.355212779162</v>
      </c>
      <c r="D233" s="76">
        <v>1443.8648570698642</v>
      </c>
      <c r="E233" s="76">
        <v>1449.1696087766572</v>
      </c>
      <c r="F233" s="76">
        <v>1456.1810169165685</v>
      </c>
      <c r="G233" s="76">
        <v>1446.0459987180739</v>
      </c>
      <c r="H233" s="76">
        <v>1425.8574246289545</v>
      </c>
      <c r="I233" s="76">
        <v>1428.7262151551904</v>
      </c>
      <c r="J233" s="76">
        <v>1413.778027631877</v>
      </c>
      <c r="K233" s="76">
        <v>1389.2684920250367</v>
      </c>
      <c r="L233" s="76">
        <v>1388.1999293834785</v>
      </c>
      <c r="M233" s="76">
        <v>1372.2620911283614</v>
      </c>
      <c r="N233" s="76">
        <v>1348.8254919629624</v>
      </c>
      <c r="O233" s="76">
        <v>1338.6166241923268</v>
      </c>
      <c r="P233" s="76">
        <v>1342.4070652546175</v>
      </c>
      <c r="Q233" s="76">
        <v>1331.3866652154902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1458.5691649709504</v>
      </c>
      <c r="C235" s="75">
        <v>1462.8444050576084</v>
      </c>
      <c r="D235" s="75">
        <v>1467.6093705463954</v>
      </c>
      <c r="E235" s="75">
        <v>1461.5211463830451</v>
      </c>
      <c r="F235" s="75">
        <v>1462.7818333578468</v>
      </c>
      <c r="G235" s="75">
        <v>1452.9645056171901</v>
      </c>
      <c r="H235" s="75">
        <v>1448.0055823898281</v>
      </c>
      <c r="I235" s="75">
        <v>1442.9951824507625</v>
      </c>
      <c r="J235" s="75">
        <v>1427.4791052201092</v>
      </c>
      <c r="K235" s="75">
        <v>1406.9901425796777</v>
      </c>
      <c r="L235" s="75">
        <v>1393.8381331011747</v>
      </c>
      <c r="M235" s="75">
        <v>1381.894722034403</v>
      </c>
      <c r="N235" s="75">
        <v>1371.9623824637176</v>
      </c>
      <c r="O235" s="75">
        <v>1357.2355286262323</v>
      </c>
      <c r="P235" s="75">
        <v>1348.534625594614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1038.0289438245632</v>
      </c>
      <c r="G236" s="75">
        <v>0</v>
      </c>
      <c r="H236" s="75">
        <v>0</v>
      </c>
      <c r="I236" s="75">
        <v>1023.9878094089421</v>
      </c>
      <c r="J236" s="75">
        <v>1012.9771878023943</v>
      </c>
      <c r="K236" s="75">
        <v>998.43767427775163</v>
      </c>
      <c r="L236" s="75">
        <v>989.10465810485971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922.91465501272864</v>
      </c>
      <c r="D237" s="75">
        <v>925.9208916740082</v>
      </c>
      <c r="E237" s="75">
        <v>922.07980557904682</v>
      </c>
      <c r="F237" s="75">
        <v>922.87517826557826</v>
      </c>
      <c r="G237" s="75">
        <v>916.68138512285634</v>
      </c>
      <c r="H237" s="75">
        <v>913.55277971288069</v>
      </c>
      <c r="I237" s="75">
        <v>910.39169743013713</v>
      </c>
      <c r="J237" s="75">
        <v>900.60253939325401</v>
      </c>
      <c r="K237" s="75">
        <v>887.67596714709771</v>
      </c>
      <c r="L237" s="75">
        <v>879.37830934520798</v>
      </c>
      <c r="M237" s="75">
        <v>871.84316133749473</v>
      </c>
      <c r="N237" s="75">
        <v>865.57680675005133</v>
      </c>
      <c r="O237" s="75">
        <v>856.28557305366212</v>
      </c>
      <c r="P237" s="75">
        <v>0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216.43862659286205</v>
      </c>
      <c r="C240" s="78">
        <v>223.04215294695368</v>
      </c>
      <c r="D240" s="78">
        <v>230.82956712595953</v>
      </c>
      <c r="E240" s="78">
        <v>232.81770399371251</v>
      </c>
      <c r="F240" s="78">
        <v>230.91566999980259</v>
      </c>
      <c r="G240" s="78">
        <v>231.00717267953968</v>
      </c>
      <c r="H240" s="78">
        <v>236.45090701267938</v>
      </c>
      <c r="I240" s="78">
        <v>234.22952791081582</v>
      </c>
      <c r="J240" s="78">
        <v>226.60666657599128</v>
      </c>
      <c r="K240" s="78">
        <v>216.47263780948978</v>
      </c>
      <c r="L240" s="78">
        <v>208.56169120759816</v>
      </c>
      <c r="M240" s="78">
        <v>200.42513307325157</v>
      </c>
      <c r="N240" s="78">
        <v>195.49030503915307</v>
      </c>
      <c r="O240" s="78">
        <v>192.86997593234841</v>
      </c>
      <c r="P240" s="78">
        <v>189.94573348388977</v>
      </c>
      <c r="Q240" s="78">
        <v>186.54993655452657</v>
      </c>
    </row>
    <row r="241" spans="1:17" ht="11.45" customHeight="1" x14ac:dyDescent="0.25">
      <c r="A241" s="62" t="s">
        <v>59</v>
      </c>
      <c r="B241" s="77">
        <v>212.03202340793933</v>
      </c>
      <c r="C241" s="77">
        <v>214.54128495189642</v>
      </c>
      <c r="D241" s="77">
        <v>217.36419659600037</v>
      </c>
      <c r="E241" s="77">
        <v>213.8016821011413</v>
      </c>
      <c r="F241" s="77">
        <v>214.5412849518965</v>
      </c>
      <c r="G241" s="77">
        <v>208.89546166368868</v>
      </c>
      <c r="H241" s="77">
        <v>206.07255001958478</v>
      </c>
      <c r="I241" s="77">
        <v>203.24963837548086</v>
      </c>
      <c r="J241" s="77">
        <v>194.78090344316914</v>
      </c>
      <c r="K241" s="77">
        <v>184.05960482763894</v>
      </c>
      <c r="L241" s="77">
        <v>177.3652563871334</v>
      </c>
      <c r="M241" s="77">
        <v>171.43843806779151</v>
      </c>
      <c r="N241" s="77">
        <v>166.61363182090699</v>
      </c>
      <c r="O241" s="77">
        <v>164.52748824851801</v>
      </c>
      <c r="P241" s="77">
        <v>159.583259911894</v>
      </c>
      <c r="Q241" s="77">
        <v>187.10786011080299</v>
      </c>
    </row>
    <row r="242" spans="1:17" ht="11.45" customHeight="1" x14ac:dyDescent="0.25">
      <c r="A242" s="62" t="s">
        <v>58</v>
      </c>
      <c r="B242" s="77">
        <v>216.70969846124439</v>
      </c>
      <c r="C242" s="77">
        <v>223.52612643251064</v>
      </c>
      <c r="D242" s="77">
        <v>231.35168912333324</v>
      </c>
      <c r="E242" s="77">
        <v>233.55503854355547</v>
      </c>
      <c r="F242" s="77">
        <v>231.35168912333322</v>
      </c>
      <c r="G242" s="77">
        <v>236.04115113937283</v>
      </c>
      <c r="H242" s="77">
        <v>239.51877097429019</v>
      </c>
      <c r="I242" s="77">
        <v>235.79878270314833</v>
      </c>
      <c r="J242" s="77">
        <v>228.61586359322393</v>
      </c>
      <c r="K242" s="77">
        <v>219.63173986057072</v>
      </c>
      <c r="L242" s="77">
        <v>211.19537794441186</v>
      </c>
      <c r="M242" s="77">
        <v>202.53194166742136</v>
      </c>
      <c r="N242" s="77">
        <v>197.235708425236</v>
      </c>
      <c r="O242" s="77">
        <v>194.23284508299199</v>
      </c>
      <c r="P242" s="77">
        <v>191.250015738575</v>
      </c>
      <c r="Q242" s="77">
        <v>187.41463493411101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249.14187047288252</v>
      </c>
      <c r="I243" s="77">
        <v>245.27242494993038</v>
      </c>
      <c r="J243" s="77">
        <v>237.8009190833022</v>
      </c>
      <c r="K243" s="77">
        <v>228.45584194296691</v>
      </c>
      <c r="L243" s="77">
        <v>219.68053394005634</v>
      </c>
      <c r="M243" s="77">
        <v>223.64707735763491</v>
      </c>
      <c r="N243" s="77">
        <v>218.080952380952</v>
      </c>
      <c r="O243" s="77">
        <v>198.22988505747099</v>
      </c>
      <c r="P243" s="77">
        <v>153.39247311828001</v>
      </c>
      <c r="Q243" s="77">
        <v>226.272727272727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192.87222127900898</v>
      </c>
      <c r="I244" s="77">
        <v>190.23013605600889</v>
      </c>
      <c r="J244" s="77">
        <v>182.30388038700849</v>
      </c>
      <c r="K244" s="77">
        <v>172.26935284427483</v>
      </c>
      <c r="L244" s="77">
        <v>166.00382231333677</v>
      </c>
      <c r="M244" s="77">
        <v>168.60679068613859</v>
      </c>
      <c r="N244" s="77">
        <v>168.78678038379499</v>
      </c>
      <c r="O244" s="77">
        <v>156.749068322981</v>
      </c>
      <c r="P244" s="77">
        <v>164.70761014686201</v>
      </c>
      <c r="Q244" s="77">
        <v>145.99274486094299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1254.3023589875133</v>
      </c>
      <c r="C246" s="76">
        <v>1252.3658769978804</v>
      </c>
      <c r="D246" s="76">
        <v>1270.8668427434463</v>
      </c>
      <c r="E246" s="76">
        <v>1249.0063727694101</v>
      </c>
      <c r="F246" s="76">
        <v>1238.5221572413366</v>
      </c>
      <c r="G246" s="76">
        <v>1219.359598139564</v>
      </c>
      <c r="H246" s="76">
        <v>1213.5131266144663</v>
      </c>
      <c r="I246" s="76">
        <v>1255.7885678566001</v>
      </c>
      <c r="J246" s="76">
        <v>1252.1692669552513</v>
      </c>
      <c r="K246" s="76">
        <v>1188.5494192039937</v>
      </c>
      <c r="L246" s="76">
        <v>1197.9167570532748</v>
      </c>
      <c r="M246" s="76">
        <v>1182.502505526513</v>
      </c>
      <c r="N246" s="76">
        <v>1182.9304229289542</v>
      </c>
      <c r="O246" s="76">
        <v>1174.2717426438001</v>
      </c>
      <c r="P246" s="76">
        <v>1165.6892979365186</v>
      </c>
      <c r="Q246" s="76">
        <v>1156.0567023829838</v>
      </c>
    </row>
    <row r="247" spans="1:17" ht="11.45" customHeight="1" x14ac:dyDescent="0.25">
      <c r="A247" s="17" t="s">
        <v>23</v>
      </c>
      <c r="B247" s="75">
        <v>0</v>
      </c>
      <c r="C247" s="75">
        <v>1199.2687724666841</v>
      </c>
      <c r="D247" s="75">
        <v>1197.2117076766222</v>
      </c>
      <c r="E247" s="75">
        <v>1194.6502791196904</v>
      </c>
      <c r="F247" s="75">
        <v>1191.5909954340955</v>
      </c>
      <c r="G247" s="75">
        <v>1188.0415754476726</v>
      </c>
      <c r="H247" s="75">
        <v>1184.0109000434877</v>
      </c>
      <c r="I247" s="75">
        <v>1179.5089574575459</v>
      </c>
      <c r="J247" s="75">
        <v>1174.5467826261875</v>
      </c>
      <c r="K247" s="75">
        <v>1169.1363912488464</v>
      </c>
      <c r="L247" s="75">
        <v>1163.2907092924213</v>
      </c>
      <c r="M247" s="75">
        <v>1157.0234986748162</v>
      </c>
      <c r="N247" s="75">
        <v>1150.3492798937875</v>
      </c>
      <c r="O247" s="75">
        <v>1143.2832523761926</v>
      </c>
      <c r="P247" s="75">
        <v>1135.8412133045083</v>
      </c>
      <c r="Q247" s="75">
        <v>1128.0394756776061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90004</v>
      </c>
      <c r="C4" s="40">
        <f t="shared" ref="C4:Q4" si="1">SUM(C5,C6,C9)</f>
        <v>90453.999999999985</v>
      </c>
      <c r="D4" s="40">
        <f t="shared" si="1"/>
        <v>85559</v>
      </c>
      <c r="E4" s="40">
        <f t="shared" si="1"/>
        <v>86043</v>
      </c>
      <c r="F4" s="40">
        <f t="shared" si="1"/>
        <v>87886</v>
      </c>
      <c r="G4" s="40">
        <f t="shared" si="1"/>
        <v>92285</v>
      </c>
      <c r="H4" s="40">
        <f t="shared" si="1"/>
        <v>94568</v>
      </c>
      <c r="I4" s="40">
        <f t="shared" si="1"/>
        <v>95027</v>
      </c>
      <c r="J4" s="40">
        <f t="shared" si="1"/>
        <v>98529.824999999997</v>
      </c>
      <c r="K4" s="40">
        <f t="shared" si="1"/>
        <v>98750</v>
      </c>
      <c r="L4" s="40">
        <f t="shared" si="1"/>
        <v>100241</v>
      </c>
      <c r="M4" s="40">
        <f t="shared" si="1"/>
        <v>102013</v>
      </c>
      <c r="N4" s="40">
        <f t="shared" si="1"/>
        <v>105395</v>
      </c>
      <c r="O4" s="40">
        <f t="shared" si="1"/>
        <v>106315</v>
      </c>
      <c r="P4" s="40">
        <f t="shared" si="1"/>
        <v>107576</v>
      </c>
      <c r="Q4" s="40">
        <f t="shared" si="1"/>
        <v>108157.83236505317</v>
      </c>
    </row>
    <row r="5" spans="1:17" ht="11.45" customHeight="1" x14ac:dyDescent="0.25">
      <c r="A5" s="91" t="s">
        <v>21</v>
      </c>
      <c r="B5" s="121">
        <v>14600</v>
      </c>
      <c r="C5" s="121">
        <v>14700</v>
      </c>
      <c r="D5" s="121">
        <v>14740</v>
      </c>
      <c r="E5" s="121">
        <v>14750</v>
      </c>
      <c r="F5" s="121">
        <v>14986</v>
      </c>
      <c r="G5" s="121">
        <v>15485</v>
      </c>
      <c r="H5" s="121">
        <v>15568</v>
      </c>
      <c r="I5" s="121">
        <v>15920</v>
      </c>
      <c r="J5" s="121">
        <v>15991</v>
      </c>
      <c r="K5" s="121">
        <v>16496</v>
      </c>
      <c r="L5" s="121">
        <v>16349</v>
      </c>
      <c r="M5" s="121">
        <v>16600</v>
      </c>
      <c r="N5" s="121">
        <v>16600</v>
      </c>
      <c r="O5" s="121">
        <v>16700</v>
      </c>
      <c r="P5" s="121">
        <v>16600</v>
      </c>
      <c r="Q5" s="121">
        <v>16900</v>
      </c>
    </row>
    <row r="6" spans="1:17" ht="11.45" customHeight="1" x14ac:dyDescent="0.25">
      <c r="A6" s="19" t="s">
        <v>20</v>
      </c>
      <c r="B6" s="38">
        <f t="shared" ref="B6" si="2">SUM(B7:B8)</f>
        <v>61479</v>
      </c>
      <c r="C6" s="38">
        <f t="shared" ref="C6:Q6" si="3">SUM(C7:C8)</f>
        <v>60238.999999999985</v>
      </c>
      <c r="D6" s="38">
        <f t="shared" si="3"/>
        <v>55564</v>
      </c>
      <c r="E6" s="38">
        <f t="shared" si="3"/>
        <v>53836</v>
      </c>
      <c r="F6" s="38">
        <f t="shared" si="3"/>
        <v>53296</v>
      </c>
      <c r="G6" s="38">
        <f t="shared" si="3"/>
        <v>55947</v>
      </c>
      <c r="H6" s="38">
        <f t="shared" si="3"/>
        <v>57365</v>
      </c>
      <c r="I6" s="38">
        <f t="shared" si="3"/>
        <v>57188</v>
      </c>
      <c r="J6" s="38">
        <f t="shared" si="3"/>
        <v>59205.824999999997</v>
      </c>
      <c r="K6" s="38">
        <f t="shared" si="3"/>
        <v>59693</v>
      </c>
      <c r="L6" s="38">
        <f t="shared" si="3"/>
        <v>59988.865097999995</v>
      </c>
      <c r="M6" s="38">
        <f t="shared" si="3"/>
        <v>62107</v>
      </c>
      <c r="N6" s="38">
        <f t="shared" si="3"/>
        <v>64042</v>
      </c>
      <c r="O6" s="38">
        <f t="shared" si="3"/>
        <v>64437</v>
      </c>
      <c r="P6" s="38">
        <f t="shared" si="3"/>
        <v>66660</v>
      </c>
      <c r="Q6" s="38">
        <f t="shared" si="3"/>
        <v>65977.832365053167</v>
      </c>
    </row>
    <row r="7" spans="1:17" ht="11.45" customHeight="1" x14ac:dyDescent="0.25">
      <c r="A7" s="62" t="s">
        <v>116</v>
      </c>
      <c r="B7" s="42">
        <v>16837.36225923957</v>
      </c>
      <c r="C7" s="42">
        <v>18034.051698937736</v>
      </c>
      <c r="D7" s="42">
        <v>18024.043177372117</v>
      </c>
      <c r="E7" s="42">
        <v>20051.683437116677</v>
      </c>
      <c r="F7" s="42">
        <v>19815.41509049993</v>
      </c>
      <c r="G7" s="42">
        <v>18889.920761611618</v>
      </c>
      <c r="H7" s="42">
        <v>19453.584232737718</v>
      </c>
      <c r="I7" s="42">
        <v>19797.309746867391</v>
      </c>
      <c r="J7" s="42">
        <v>21948.082317145145</v>
      </c>
      <c r="K7" s="42">
        <v>19340.76248524521</v>
      </c>
      <c r="L7" s="42">
        <v>19722.419870050657</v>
      </c>
      <c r="M7" s="42">
        <v>19583.970318937954</v>
      </c>
      <c r="N7" s="42">
        <v>20657.272898828578</v>
      </c>
      <c r="O7" s="42">
        <v>20495.485252015824</v>
      </c>
      <c r="P7" s="42">
        <v>21756.446684879938</v>
      </c>
      <c r="Q7" s="42">
        <v>21584.625006617185</v>
      </c>
    </row>
    <row r="8" spans="1:17" ht="11.45" customHeight="1" x14ac:dyDescent="0.25">
      <c r="A8" s="62" t="s">
        <v>16</v>
      </c>
      <c r="B8" s="42">
        <v>44641.63774076043</v>
      </c>
      <c r="C8" s="42">
        <v>42204.94830106225</v>
      </c>
      <c r="D8" s="42">
        <v>37539.956822627879</v>
      </c>
      <c r="E8" s="42">
        <v>33784.316562883323</v>
      </c>
      <c r="F8" s="42">
        <v>33480.584909500074</v>
      </c>
      <c r="G8" s="42">
        <v>37057.079238388382</v>
      </c>
      <c r="H8" s="42">
        <v>37911.415767262282</v>
      </c>
      <c r="I8" s="42">
        <v>37390.690253132605</v>
      </c>
      <c r="J8" s="42">
        <v>37257.742682854849</v>
      </c>
      <c r="K8" s="42">
        <v>40352.237514754786</v>
      </c>
      <c r="L8" s="42">
        <v>40266.445227949342</v>
      </c>
      <c r="M8" s="42">
        <v>42523.029681062049</v>
      </c>
      <c r="N8" s="42">
        <v>43384.727101171418</v>
      </c>
      <c r="O8" s="42">
        <v>43941.514747984176</v>
      </c>
      <c r="P8" s="42">
        <v>44903.553315120065</v>
      </c>
      <c r="Q8" s="42">
        <v>44393.207358435982</v>
      </c>
    </row>
    <row r="9" spans="1:17" ht="11.45" customHeight="1" x14ac:dyDescent="0.25">
      <c r="A9" s="118" t="s">
        <v>19</v>
      </c>
      <c r="B9" s="120">
        <v>13925</v>
      </c>
      <c r="C9" s="120">
        <v>15515</v>
      </c>
      <c r="D9" s="120">
        <v>15255</v>
      </c>
      <c r="E9" s="120">
        <v>17457</v>
      </c>
      <c r="F9" s="120">
        <v>19604</v>
      </c>
      <c r="G9" s="120">
        <v>20853</v>
      </c>
      <c r="H9" s="120">
        <v>21635</v>
      </c>
      <c r="I9" s="120">
        <v>21919</v>
      </c>
      <c r="J9" s="120">
        <v>23333</v>
      </c>
      <c r="K9" s="120">
        <v>22561</v>
      </c>
      <c r="L9" s="120">
        <v>23903.134902000002</v>
      </c>
      <c r="M9" s="120">
        <v>23306</v>
      </c>
      <c r="N9" s="120">
        <v>24753</v>
      </c>
      <c r="O9" s="120">
        <v>25178</v>
      </c>
      <c r="P9" s="120">
        <v>24316</v>
      </c>
      <c r="Q9" s="120">
        <v>25280</v>
      </c>
    </row>
    <row r="10" spans="1:17" ht="11.45" customHeight="1" x14ac:dyDescent="0.25">
      <c r="A10" s="25" t="s">
        <v>51</v>
      </c>
      <c r="B10" s="40">
        <f t="shared" ref="B10" si="4">SUM(B11:B12)</f>
        <v>82675</v>
      </c>
      <c r="C10" s="40">
        <f t="shared" ref="C10:Q10" si="5">SUM(C11:C12)</f>
        <v>81042</v>
      </c>
      <c r="D10" s="40">
        <f t="shared" si="5"/>
        <v>81059</v>
      </c>
      <c r="E10" s="40">
        <f t="shared" si="5"/>
        <v>85128</v>
      </c>
      <c r="F10" s="40">
        <f t="shared" si="5"/>
        <v>91921</v>
      </c>
      <c r="G10" s="40">
        <f t="shared" si="5"/>
        <v>95420</v>
      </c>
      <c r="H10" s="40">
        <f t="shared" si="5"/>
        <v>107007</v>
      </c>
      <c r="I10" s="40">
        <f t="shared" si="5"/>
        <v>114615</v>
      </c>
      <c r="J10" s="40">
        <f t="shared" si="5"/>
        <v>115652</v>
      </c>
      <c r="K10" s="40">
        <f t="shared" si="5"/>
        <v>95834</v>
      </c>
      <c r="L10" s="40">
        <f t="shared" si="5"/>
        <v>107317</v>
      </c>
      <c r="M10" s="40">
        <f t="shared" si="5"/>
        <v>113317</v>
      </c>
      <c r="N10" s="40">
        <f t="shared" si="5"/>
        <v>110065</v>
      </c>
      <c r="O10" s="40">
        <f t="shared" si="5"/>
        <v>112613</v>
      </c>
      <c r="P10" s="40">
        <f t="shared" si="5"/>
        <v>112629</v>
      </c>
      <c r="Q10" s="40">
        <f t="shared" si="5"/>
        <v>116632</v>
      </c>
    </row>
    <row r="11" spans="1:17" ht="11.45" customHeight="1" x14ac:dyDescent="0.25">
      <c r="A11" s="116" t="s">
        <v>116</v>
      </c>
      <c r="B11" s="42">
        <v>16368.93554810796</v>
      </c>
      <c r="C11" s="42">
        <v>15835.806091949109</v>
      </c>
      <c r="D11" s="42">
        <v>15632.829272876674</v>
      </c>
      <c r="E11" s="42">
        <v>18258.894665335876</v>
      </c>
      <c r="F11" s="42">
        <v>19222.691132297867</v>
      </c>
      <c r="G11" s="42">
        <v>18523.363675438246</v>
      </c>
      <c r="H11" s="42">
        <v>20417.419932124758</v>
      </c>
      <c r="I11" s="42">
        <v>22196.743844208409</v>
      </c>
      <c r="J11" s="42">
        <v>23708.873630452992</v>
      </c>
      <c r="K11" s="42">
        <v>17589.900722983006</v>
      </c>
      <c r="L11" s="42">
        <v>19354.546818581035</v>
      </c>
      <c r="M11" s="42">
        <v>20166.176134483281</v>
      </c>
      <c r="N11" s="42">
        <v>19519.447746694936</v>
      </c>
      <c r="O11" s="42">
        <v>19584.85259483453</v>
      </c>
      <c r="P11" s="42">
        <v>20192.333334581705</v>
      </c>
      <c r="Q11" s="42">
        <v>20820.465869788797</v>
      </c>
    </row>
    <row r="12" spans="1:17" ht="11.45" customHeight="1" x14ac:dyDescent="0.25">
      <c r="A12" s="93" t="s">
        <v>16</v>
      </c>
      <c r="B12" s="36">
        <v>66306.064451892045</v>
      </c>
      <c r="C12" s="36">
        <v>65206.193908050889</v>
      </c>
      <c r="D12" s="36">
        <v>65426.170727123324</v>
      </c>
      <c r="E12" s="36">
        <v>66869.105334664127</v>
      </c>
      <c r="F12" s="36">
        <v>72698.30886770213</v>
      </c>
      <c r="G12" s="36">
        <v>76896.636324561754</v>
      </c>
      <c r="H12" s="36">
        <v>86589.580067875242</v>
      </c>
      <c r="I12" s="36">
        <v>92418.256155791591</v>
      </c>
      <c r="J12" s="36">
        <v>91943.126369547012</v>
      </c>
      <c r="K12" s="36">
        <v>78244.099277016998</v>
      </c>
      <c r="L12" s="36">
        <v>87962.453181418969</v>
      </c>
      <c r="M12" s="36">
        <v>93150.823865516722</v>
      </c>
      <c r="N12" s="36">
        <v>90545.552253305068</v>
      </c>
      <c r="O12" s="36">
        <v>93028.147405165466</v>
      </c>
      <c r="P12" s="36">
        <v>92436.666665418292</v>
      </c>
      <c r="Q12" s="36">
        <v>95811.534130211207</v>
      </c>
    </row>
    <row r="14" spans="1:17" ht="11.45" customHeight="1" x14ac:dyDescent="0.25">
      <c r="A14" s="27" t="s">
        <v>115</v>
      </c>
      <c r="B14" s="68">
        <f t="shared" ref="B14" si="6">B15+B21</f>
        <v>1103.8635337533133</v>
      </c>
      <c r="C14" s="68">
        <f t="shared" ref="C14:Q14" si="7">C15+C21</f>
        <v>1052.0456689292268</v>
      </c>
      <c r="D14" s="68">
        <f t="shared" si="7"/>
        <v>1088.9538449582283</v>
      </c>
      <c r="E14" s="68">
        <f t="shared" si="7"/>
        <v>1079.6628178945884</v>
      </c>
      <c r="F14" s="68">
        <f t="shared" si="7"/>
        <v>1087.9338102262809</v>
      </c>
      <c r="G14" s="68">
        <f t="shared" si="7"/>
        <v>1195.5900558170219</v>
      </c>
      <c r="H14" s="68">
        <f t="shared" si="7"/>
        <v>1197.0375222113862</v>
      </c>
      <c r="I14" s="68">
        <f t="shared" si="7"/>
        <v>1226.412312164817</v>
      </c>
      <c r="J14" s="68">
        <f t="shared" si="7"/>
        <v>1185.5073327401158</v>
      </c>
      <c r="K14" s="68">
        <f t="shared" si="7"/>
        <v>1204.2419678203764</v>
      </c>
      <c r="L14" s="68">
        <f t="shared" si="7"/>
        <v>1230.5666638748867</v>
      </c>
      <c r="M14" s="68">
        <f t="shared" si="7"/>
        <v>1237.8843845392685</v>
      </c>
      <c r="N14" s="68">
        <f t="shared" si="7"/>
        <v>1240.0997421245179</v>
      </c>
      <c r="O14" s="68">
        <f t="shared" si="7"/>
        <v>1240.4603909265438</v>
      </c>
      <c r="P14" s="68">
        <f t="shared" si="7"/>
        <v>1239.1221282014089</v>
      </c>
      <c r="Q14" s="68">
        <f t="shared" si="7"/>
        <v>1264.4317821005857</v>
      </c>
    </row>
    <row r="15" spans="1:17" ht="11.45" customHeight="1" x14ac:dyDescent="0.25">
      <c r="A15" s="25" t="s">
        <v>39</v>
      </c>
      <c r="B15" s="79">
        <f t="shared" ref="B15" si="8">SUM(B16,B17,B20)</f>
        <v>935.34220130479775</v>
      </c>
      <c r="C15" s="79">
        <f t="shared" ref="C15:Q15" si="9">SUM(C16,C17,C20)</f>
        <v>886.85297676965502</v>
      </c>
      <c r="D15" s="79">
        <f t="shared" si="9"/>
        <v>923.72650069521978</v>
      </c>
      <c r="E15" s="79">
        <f t="shared" si="9"/>
        <v>906.14139075606727</v>
      </c>
      <c r="F15" s="79">
        <f t="shared" si="9"/>
        <v>900.56581022628097</v>
      </c>
      <c r="G15" s="79">
        <f t="shared" si="9"/>
        <v>1005.385055817022</v>
      </c>
      <c r="H15" s="79">
        <f t="shared" si="9"/>
        <v>980.41852221138618</v>
      </c>
      <c r="I15" s="79">
        <f t="shared" si="9"/>
        <v>996.82531216481698</v>
      </c>
      <c r="J15" s="79">
        <f t="shared" si="9"/>
        <v>991.09095342977105</v>
      </c>
      <c r="K15" s="79">
        <f t="shared" si="9"/>
        <v>1001.9479678203764</v>
      </c>
      <c r="L15" s="79">
        <f t="shared" si="9"/>
        <v>1004.4484030053213</v>
      </c>
      <c r="M15" s="79">
        <f t="shared" si="9"/>
        <v>997.66673748044491</v>
      </c>
      <c r="N15" s="79">
        <f t="shared" si="9"/>
        <v>996.34374212451792</v>
      </c>
      <c r="O15" s="79">
        <f t="shared" si="9"/>
        <v>991.43139092654383</v>
      </c>
      <c r="P15" s="79">
        <f t="shared" si="9"/>
        <v>989.26712820140892</v>
      </c>
      <c r="Q15" s="79">
        <f t="shared" si="9"/>
        <v>1005.6965686120525</v>
      </c>
    </row>
    <row r="16" spans="1:17" ht="11.45" customHeight="1" x14ac:dyDescent="0.25">
      <c r="A16" s="91" t="s">
        <v>21</v>
      </c>
      <c r="B16" s="123">
        <v>194.33120130479784</v>
      </c>
      <c r="C16" s="123">
        <v>192.29797676965492</v>
      </c>
      <c r="D16" s="123">
        <v>198.24350069521972</v>
      </c>
      <c r="E16" s="123">
        <v>196.92764863658363</v>
      </c>
      <c r="F16" s="123">
        <v>198.46581022628101</v>
      </c>
      <c r="G16" s="123">
        <v>208.90405581702205</v>
      </c>
      <c r="H16" s="123">
        <v>207.0185222113862</v>
      </c>
      <c r="I16" s="123">
        <v>212.37931216481689</v>
      </c>
      <c r="J16" s="123">
        <v>210.79395342977097</v>
      </c>
      <c r="K16" s="123">
        <v>217.89996782037645</v>
      </c>
      <c r="L16" s="123">
        <v>215.24840300532119</v>
      </c>
      <c r="M16" s="123">
        <v>216.9840650246062</v>
      </c>
      <c r="N16" s="123">
        <v>214.93754541246437</v>
      </c>
      <c r="O16" s="123">
        <v>215.36639092654383</v>
      </c>
      <c r="P16" s="123">
        <v>213.26712820140881</v>
      </c>
      <c r="Q16" s="123">
        <v>217.7815686120525</v>
      </c>
    </row>
    <row r="17" spans="1:17" ht="11.45" customHeight="1" x14ac:dyDescent="0.25">
      <c r="A17" s="19" t="s">
        <v>20</v>
      </c>
      <c r="B17" s="76">
        <f t="shared" ref="B17" si="10">SUM(B18:B19)</f>
        <v>675.65189670607651</v>
      </c>
      <c r="C17" s="76">
        <f t="shared" ref="C17:Q17" si="11">SUM(C18:C19)</f>
        <v>622.98510800503402</v>
      </c>
      <c r="D17" s="76">
        <f t="shared" si="11"/>
        <v>653.13360758120632</v>
      </c>
      <c r="E17" s="76">
        <f t="shared" si="11"/>
        <v>627.02629538596989</v>
      </c>
      <c r="F17" s="76">
        <f t="shared" si="11"/>
        <v>610.54841472170767</v>
      </c>
      <c r="G17" s="76">
        <f t="shared" si="11"/>
        <v>697.27786267226065</v>
      </c>
      <c r="H17" s="76">
        <f t="shared" si="11"/>
        <v>671.94943210806787</v>
      </c>
      <c r="I17" s="76">
        <f t="shared" si="11"/>
        <v>681.33355501063818</v>
      </c>
      <c r="J17" s="76">
        <f t="shared" si="11"/>
        <v>671.83582409834196</v>
      </c>
      <c r="K17" s="76">
        <f t="shared" si="11"/>
        <v>678.95880496142627</v>
      </c>
      <c r="L17" s="76">
        <f t="shared" si="11"/>
        <v>678.2250882333351</v>
      </c>
      <c r="M17" s="76">
        <f t="shared" si="11"/>
        <v>673.25684762893547</v>
      </c>
      <c r="N17" s="76">
        <f t="shared" si="11"/>
        <v>668.38673345052939</v>
      </c>
      <c r="O17" s="76">
        <f t="shared" si="11"/>
        <v>661.5654209328236</v>
      </c>
      <c r="P17" s="76">
        <f t="shared" si="11"/>
        <v>665.83867032779153</v>
      </c>
      <c r="Q17" s="76">
        <f t="shared" si="11"/>
        <v>673.03810505999684</v>
      </c>
    </row>
    <row r="18" spans="1:17" ht="11.45" customHeight="1" x14ac:dyDescent="0.25">
      <c r="A18" s="62" t="s">
        <v>17</v>
      </c>
      <c r="B18" s="77">
        <v>198.49599499999999</v>
      </c>
      <c r="C18" s="77">
        <v>199.8429165</v>
      </c>
      <c r="D18" s="77">
        <v>226.34198999999998</v>
      </c>
      <c r="E18" s="77">
        <v>248.08291781063528</v>
      </c>
      <c r="F18" s="77">
        <v>241.15458202947161</v>
      </c>
      <c r="G18" s="77">
        <v>251.11968030946647</v>
      </c>
      <c r="H18" s="77">
        <v>243.01585058974354</v>
      </c>
      <c r="I18" s="77">
        <v>251.32937618050505</v>
      </c>
      <c r="J18" s="77">
        <v>253.22221356005593</v>
      </c>
      <c r="K18" s="77">
        <v>232.69989586669135</v>
      </c>
      <c r="L18" s="77">
        <v>226.75272496944254</v>
      </c>
      <c r="M18" s="77">
        <v>238.99505434574979</v>
      </c>
      <c r="N18" s="77">
        <v>230.37450236053465</v>
      </c>
      <c r="O18" s="77">
        <v>224.9705444440423</v>
      </c>
      <c r="P18" s="77">
        <v>232.10963839472811</v>
      </c>
      <c r="Q18" s="77">
        <v>235.15159076329016</v>
      </c>
    </row>
    <row r="19" spans="1:17" ht="11.45" customHeight="1" x14ac:dyDescent="0.25">
      <c r="A19" s="62" t="s">
        <v>16</v>
      </c>
      <c r="B19" s="77">
        <v>477.15590170607652</v>
      </c>
      <c r="C19" s="77">
        <v>423.14219150503402</v>
      </c>
      <c r="D19" s="77">
        <v>426.79161758120631</v>
      </c>
      <c r="E19" s="77">
        <v>378.94337757533458</v>
      </c>
      <c r="F19" s="77">
        <v>369.39383269223606</v>
      </c>
      <c r="G19" s="77">
        <v>446.15818236279421</v>
      </c>
      <c r="H19" s="77">
        <v>428.93358151832433</v>
      </c>
      <c r="I19" s="77">
        <v>430.00417883013313</v>
      </c>
      <c r="J19" s="77">
        <v>418.61361053828603</v>
      </c>
      <c r="K19" s="77">
        <v>446.25890909473492</v>
      </c>
      <c r="L19" s="77">
        <v>451.47236326389259</v>
      </c>
      <c r="M19" s="77">
        <v>434.26179328318574</v>
      </c>
      <c r="N19" s="77">
        <v>438.01223108999477</v>
      </c>
      <c r="O19" s="77">
        <v>436.59487648878132</v>
      </c>
      <c r="P19" s="77">
        <v>433.72903193306342</v>
      </c>
      <c r="Q19" s="77">
        <v>437.88651429670665</v>
      </c>
    </row>
    <row r="20" spans="1:17" ht="11.45" customHeight="1" x14ac:dyDescent="0.25">
      <c r="A20" s="118" t="s">
        <v>19</v>
      </c>
      <c r="B20" s="122">
        <v>65.359103293923511</v>
      </c>
      <c r="C20" s="122">
        <v>71.569891994966056</v>
      </c>
      <c r="D20" s="122">
        <v>72.349392418793727</v>
      </c>
      <c r="E20" s="122">
        <v>82.187446733513781</v>
      </c>
      <c r="F20" s="122">
        <v>91.551585278292336</v>
      </c>
      <c r="G20" s="122">
        <v>99.203137327739313</v>
      </c>
      <c r="H20" s="122">
        <v>101.45056789193212</v>
      </c>
      <c r="I20" s="122">
        <v>103.11244498936185</v>
      </c>
      <c r="J20" s="122">
        <v>108.46117590165808</v>
      </c>
      <c r="K20" s="122">
        <v>105.08919503857376</v>
      </c>
      <c r="L20" s="122">
        <v>110.974911766665</v>
      </c>
      <c r="M20" s="122">
        <v>107.42582482690321</v>
      </c>
      <c r="N20" s="122">
        <v>113.01946326152411</v>
      </c>
      <c r="O20" s="122">
        <v>114.49957906717647</v>
      </c>
      <c r="P20" s="122">
        <v>110.16132967220852</v>
      </c>
      <c r="Q20" s="122">
        <v>114.87689494000314</v>
      </c>
    </row>
    <row r="21" spans="1:17" ht="11.45" customHeight="1" x14ac:dyDescent="0.25">
      <c r="A21" s="25" t="s">
        <v>18</v>
      </c>
      <c r="B21" s="79">
        <f t="shared" ref="B21" si="12">SUM(B22:B23)</f>
        <v>168.52133244851558</v>
      </c>
      <c r="C21" s="79">
        <f t="shared" ref="C21:Q21" si="13">SUM(C22:C23)</f>
        <v>165.19269215957181</v>
      </c>
      <c r="D21" s="79">
        <f t="shared" si="13"/>
        <v>165.22734426300846</v>
      </c>
      <c r="E21" s="79">
        <f t="shared" si="13"/>
        <v>173.52142713852112</v>
      </c>
      <c r="F21" s="79">
        <f t="shared" si="13"/>
        <v>187.36799999999999</v>
      </c>
      <c r="G21" s="79">
        <f t="shared" si="13"/>
        <v>190.20500000000001</v>
      </c>
      <c r="H21" s="79">
        <f t="shared" si="13"/>
        <v>216.619</v>
      </c>
      <c r="I21" s="79">
        <f t="shared" si="13"/>
        <v>229.58700000000002</v>
      </c>
      <c r="J21" s="79">
        <f t="shared" si="13"/>
        <v>194.41637931034481</v>
      </c>
      <c r="K21" s="79">
        <f t="shared" si="13"/>
        <v>202.29400000000001</v>
      </c>
      <c r="L21" s="79">
        <f t="shared" si="13"/>
        <v>226.11826086956523</v>
      </c>
      <c r="M21" s="79">
        <f t="shared" si="13"/>
        <v>240.21764705882356</v>
      </c>
      <c r="N21" s="79">
        <f t="shared" si="13"/>
        <v>243.756</v>
      </c>
      <c r="O21" s="79">
        <f t="shared" si="13"/>
        <v>249.029</v>
      </c>
      <c r="P21" s="79">
        <f t="shared" si="13"/>
        <v>249.85500000000002</v>
      </c>
      <c r="Q21" s="79">
        <f t="shared" si="13"/>
        <v>258.73521348853319</v>
      </c>
    </row>
    <row r="22" spans="1:17" ht="11.45" customHeight="1" x14ac:dyDescent="0.25">
      <c r="A22" s="116" t="s">
        <v>17</v>
      </c>
      <c r="B22" s="77">
        <v>20.65914598524569</v>
      </c>
      <c r="C22" s="77">
        <v>19.956968729850679</v>
      </c>
      <c r="D22" s="77">
        <v>19.696003248650992</v>
      </c>
      <c r="E22" s="77">
        <v>23.055991842423044</v>
      </c>
      <c r="F22" s="77">
        <v>24.259563744092617</v>
      </c>
      <c r="G22" s="77">
        <v>22.825426777270565</v>
      </c>
      <c r="H22" s="77">
        <v>25.541901447762854</v>
      </c>
      <c r="I22" s="77">
        <v>27.484700722114628</v>
      </c>
      <c r="J22" s="77">
        <v>28.612258106871661</v>
      </c>
      <c r="K22" s="77">
        <v>22.928212829891205</v>
      </c>
      <c r="L22" s="77">
        <v>28.949999007267778</v>
      </c>
      <c r="M22" s="77">
        <v>22.425714065841881</v>
      </c>
      <c r="N22" s="77">
        <v>26.677182864499112</v>
      </c>
      <c r="O22" s="77">
        <v>26.717437320345425</v>
      </c>
      <c r="P22" s="77">
        <v>27.648859529798138</v>
      </c>
      <c r="Q22" s="77">
        <v>28.506694588595927</v>
      </c>
    </row>
    <row r="23" spans="1:17" ht="11.45" customHeight="1" x14ac:dyDescent="0.25">
      <c r="A23" s="93" t="s">
        <v>16</v>
      </c>
      <c r="B23" s="74">
        <v>147.86218646326989</v>
      </c>
      <c r="C23" s="74">
        <v>145.23572342972113</v>
      </c>
      <c r="D23" s="74">
        <v>145.53134101435748</v>
      </c>
      <c r="E23" s="74">
        <v>150.46543529609806</v>
      </c>
      <c r="F23" s="74">
        <v>163.10843625590738</v>
      </c>
      <c r="G23" s="74">
        <v>167.37957322272945</v>
      </c>
      <c r="H23" s="74">
        <v>191.07709855223715</v>
      </c>
      <c r="I23" s="74">
        <v>202.10229927788538</v>
      </c>
      <c r="J23" s="74">
        <v>165.80412120347316</v>
      </c>
      <c r="K23" s="74">
        <v>179.3657871701088</v>
      </c>
      <c r="L23" s="74">
        <v>197.16826186229747</v>
      </c>
      <c r="M23" s="74">
        <v>217.79193299298169</v>
      </c>
      <c r="N23" s="74">
        <v>217.07881713550088</v>
      </c>
      <c r="O23" s="74">
        <v>222.31156267965457</v>
      </c>
      <c r="P23" s="74">
        <v>222.20614047020189</v>
      </c>
      <c r="Q23" s="74">
        <v>230.22851889993726</v>
      </c>
    </row>
    <row r="25" spans="1:17" ht="11.45" customHeight="1" x14ac:dyDescent="0.25">
      <c r="A25" s="27" t="s">
        <v>114</v>
      </c>
      <c r="B25" s="68">
        <f t="shared" ref="B25:Q25" si="14">B26+B32</f>
        <v>5410</v>
      </c>
      <c r="C25" s="68">
        <f t="shared" si="14"/>
        <v>5429</v>
      </c>
      <c r="D25" s="68">
        <f t="shared" si="14"/>
        <v>5648</v>
      </c>
      <c r="E25" s="68">
        <f t="shared" si="14"/>
        <v>6069</v>
      </c>
      <c r="F25" s="68">
        <f t="shared" si="14"/>
        <v>6217</v>
      </c>
      <c r="G25" s="68">
        <f t="shared" si="14"/>
        <v>6304</v>
      </c>
      <c r="H25" s="68">
        <f t="shared" si="14"/>
        <v>6541</v>
      </c>
      <c r="I25" s="68">
        <f t="shared" si="14"/>
        <v>6629</v>
      </c>
      <c r="J25" s="68">
        <f t="shared" si="14"/>
        <v>6728</v>
      </c>
      <c r="K25" s="68">
        <f t="shared" si="14"/>
        <v>6723.5</v>
      </c>
      <c r="L25" s="68">
        <f t="shared" si="14"/>
        <v>6737</v>
      </c>
      <c r="M25" s="68">
        <f t="shared" si="14"/>
        <v>6784.5</v>
      </c>
      <c r="N25" s="68">
        <f t="shared" si="14"/>
        <v>6851</v>
      </c>
      <c r="O25" s="68">
        <f t="shared" si="14"/>
        <v>6899.5</v>
      </c>
      <c r="P25" s="68">
        <f t="shared" si="14"/>
        <v>6933.5</v>
      </c>
      <c r="Q25" s="68">
        <f t="shared" si="14"/>
        <v>6963.5</v>
      </c>
    </row>
    <row r="26" spans="1:17" ht="11.45" customHeight="1" x14ac:dyDescent="0.25">
      <c r="A26" s="25" t="s">
        <v>39</v>
      </c>
      <c r="B26" s="79">
        <f t="shared" ref="B26:Q26" si="15">SUM(B27,B28,B31)</f>
        <v>4322.5</v>
      </c>
      <c r="C26" s="79">
        <f t="shared" si="15"/>
        <v>4341</v>
      </c>
      <c r="D26" s="79">
        <f t="shared" si="15"/>
        <v>4542.5</v>
      </c>
      <c r="E26" s="79">
        <f t="shared" si="15"/>
        <v>4942</v>
      </c>
      <c r="F26" s="79">
        <f t="shared" si="15"/>
        <v>5002.5</v>
      </c>
      <c r="G26" s="79">
        <f t="shared" si="15"/>
        <v>5015.5</v>
      </c>
      <c r="H26" s="79">
        <f t="shared" si="15"/>
        <v>5148</v>
      </c>
      <c r="I26" s="79">
        <f t="shared" si="15"/>
        <v>5150.5</v>
      </c>
      <c r="J26" s="79">
        <f t="shared" si="15"/>
        <v>5211</v>
      </c>
      <c r="K26" s="79">
        <f t="shared" si="15"/>
        <v>5206.5</v>
      </c>
      <c r="L26" s="79">
        <f t="shared" si="15"/>
        <v>5216.5</v>
      </c>
      <c r="M26" s="79">
        <f t="shared" si="15"/>
        <v>5203</v>
      </c>
      <c r="N26" s="79">
        <f t="shared" si="15"/>
        <v>5265.5</v>
      </c>
      <c r="O26" s="79">
        <f t="shared" si="15"/>
        <v>5291</v>
      </c>
      <c r="P26" s="79">
        <f t="shared" si="15"/>
        <v>5308</v>
      </c>
      <c r="Q26" s="79">
        <f t="shared" si="15"/>
        <v>5308</v>
      </c>
    </row>
    <row r="27" spans="1:17" ht="11.45" customHeight="1" x14ac:dyDescent="0.25">
      <c r="A27" s="91" t="s">
        <v>21</v>
      </c>
      <c r="B27" s="123">
        <v>1708.5</v>
      </c>
      <c r="C27" s="123">
        <v>1711.5</v>
      </c>
      <c r="D27" s="123">
        <v>1743</v>
      </c>
      <c r="E27" s="123">
        <v>1905.5</v>
      </c>
      <c r="F27" s="123">
        <v>1905.5</v>
      </c>
      <c r="G27" s="123">
        <v>1905.5</v>
      </c>
      <c r="H27" s="123">
        <v>1956</v>
      </c>
      <c r="I27" s="123">
        <v>1956</v>
      </c>
      <c r="J27" s="123">
        <v>1965</v>
      </c>
      <c r="K27" s="123">
        <v>1965</v>
      </c>
      <c r="L27" s="123">
        <v>1966.5</v>
      </c>
      <c r="M27" s="123">
        <v>1966.5</v>
      </c>
      <c r="N27" s="123">
        <v>2020.5</v>
      </c>
      <c r="O27" s="123">
        <v>2020.5</v>
      </c>
      <c r="P27" s="123">
        <v>2025.5</v>
      </c>
      <c r="Q27" s="123">
        <v>2025.5</v>
      </c>
    </row>
    <row r="28" spans="1:17" ht="11.45" customHeight="1" x14ac:dyDescent="0.25">
      <c r="A28" s="19" t="s">
        <v>20</v>
      </c>
      <c r="B28" s="76">
        <f t="shared" ref="B28:Q28" si="16">SUM(B29:B30)</f>
        <v>2502.5</v>
      </c>
      <c r="C28" s="76">
        <f t="shared" si="16"/>
        <v>2507.5</v>
      </c>
      <c r="D28" s="76">
        <f t="shared" si="16"/>
        <v>2676</v>
      </c>
      <c r="E28" s="76">
        <f t="shared" si="16"/>
        <v>2896.5</v>
      </c>
      <c r="F28" s="76">
        <f t="shared" si="16"/>
        <v>2941</v>
      </c>
      <c r="G28" s="76">
        <f t="shared" si="16"/>
        <v>2941</v>
      </c>
      <c r="H28" s="76">
        <f t="shared" si="16"/>
        <v>3019</v>
      </c>
      <c r="I28" s="76">
        <f t="shared" si="16"/>
        <v>3019</v>
      </c>
      <c r="J28" s="76">
        <f t="shared" si="16"/>
        <v>3061.5</v>
      </c>
      <c r="K28" s="76">
        <f t="shared" si="16"/>
        <v>3057</v>
      </c>
      <c r="L28" s="76">
        <f t="shared" si="16"/>
        <v>3061</v>
      </c>
      <c r="M28" s="76">
        <f t="shared" si="16"/>
        <v>3047</v>
      </c>
      <c r="N28" s="76">
        <f t="shared" si="16"/>
        <v>3052.5</v>
      </c>
      <c r="O28" s="76">
        <f t="shared" si="16"/>
        <v>3075.5</v>
      </c>
      <c r="P28" s="76">
        <f t="shared" si="16"/>
        <v>3087</v>
      </c>
      <c r="Q28" s="76">
        <f t="shared" si="16"/>
        <v>3087</v>
      </c>
    </row>
    <row r="29" spans="1:17" ht="11.45" customHeight="1" x14ac:dyDescent="0.25">
      <c r="A29" s="62" t="s">
        <v>17</v>
      </c>
      <c r="B29" s="77">
        <v>731.5</v>
      </c>
      <c r="C29" s="77">
        <v>736.5</v>
      </c>
      <c r="D29" s="77">
        <v>834</v>
      </c>
      <c r="E29" s="77">
        <v>914</v>
      </c>
      <c r="F29" s="77">
        <v>930.5</v>
      </c>
      <c r="G29" s="77">
        <v>930.5</v>
      </c>
      <c r="H29" s="77">
        <v>957.5</v>
      </c>
      <c r="I29" s="77">
        <v>957.5</v>
      </c>
      <c r="J29" s="77">
        <v>957.5</v>
      </c>
      <c r="K29" s="77">
        <v>953</v>
      </c>
      <c r="L29" s="77">
        <v>957</v>
      </c>
      <c r="M29" s="77">
        <v>957</v>
      </c>
      <c r="N29" s="77">
        <v>962.5</v>
      </c>
      <c r="O29" s="77">
        <v>971.5</v>
      </c>
      <c r="P29" s="77">
        <v>971.5</v>
      </c>
      <c r="Q29" s="77">
        <v>971.5</v>
      </c>
    </row>
    <row r="30" spans="1:17" ht="11.45" customHeight="1" x14ac:dyDescent="0.25">
      <c r="A30" s="62" t="s">
        <v>16</v>
      </c>
      <c r="B30" s="77">
        <v>1771</v>
      </c>
      <c r="C30" s="77">
        <v>1771</v>
      </c>
      <c r="D30" s="77">
        <v>1842</v>
      </c>
      <c r="E30" s="77">
        <v>1982.5</v>
      </c>
      <c r="F30" s="77">
        <v>2010.5</v>
      </c>
      <c r="G30" s="77">
        <v>2010.5</v>
      </c>
      <c r="H30" s="77">
        <v>2061.5</v>
      </c>
      <c r="I30" s="77">
        <v>2061.5</v>
      </c>
      <c r="J30" s="77">
        <v>2104</v>
      </c>
      <c r="K30" s="77">
        <v>2104</v>
      </c>
      <c r="L30" s="77">
        <v>2104</v>
      </c>
      <c r="M30" s="77">
        <v>2090</v>
      </c>
      <c r="N30" s="77">
        <v>2090</v>
      </c>
      <c r="O30" s="77">
        <v>2104</v>
      </c>
      <c r="P30" s="77">
        <v>2115.5</v>
      </c>
      <c r="Q30" s="77">
        <v>2115.5</v>
      </c>
    </row>
    <row r="31" spans="1:17" ht="11.45" customHeight="1" x14ac:dyDescent="0.25">
      <c r="A31" s="118" t="s">
        <v>19</v>
      </c>
      <c r="B31" s="122">
        <v>111.5</v>
      </c>
      <c r="C31" s="122">
        <v>122</v>
      </c>
      <c r="D31" s="122">
        <v>123.5</v>
      </c>
      <c r="E31" s="122">
        <v>140</v>
      </c>
      <c r="F31" s="122">
        <v>156</v>
      </c>
      <c r="G31" s="122">
        <v>169</v>
      </c>
      <c r="H31" s="122">
        <v>173</v>
      </c>
      <c r="I31" s="122">
        <v>175.5</v>
      </c>
      <c r="J31" s="122">
        <v>184.5</v>
      </c>
      <c r="K31" s="122">
        <v>184.5</v>
      </c>
      <c r="L31" s="122">
        <v>189</v>
      </c>
      <c r="M31" s="122">
        <v>189.5</v>
      </c>
      <c r="N31" s="122">
        <v>192.5</v>
      </c>
      <c r="O31" s="122">
        <v>195</v>
      </c>
      <c r="P31" s="122">
        <v>195.5</v>
      </c>
      <c r="Q31" s="122">
        <v>195.5</v>
      </c>
    </row>
    <row r="32" spans="1:17" ht="11.45" customHeight="1" x14ac:dyDescent="0.25">
      <c r="A32" s="25" t="s">
        <v>18</v>
      </c>
      <c r="B32" s="79">
        <f t="shared" ref="B32:Q32" si="17">SUM(B33:B34)</f>
        <v>1087.5</v>
      </c>
      <c r="C32" s="79">
        <f t="shared" si="17"/>
        <v>1088</v>
      </c>
      <c r="D32" s="79">
        <f t="shared" si="17"/>
        <v>1105.5</v>
      </c>
      <c r="E32" s="79">
        <f t="shared" si="17"/>
        <v>1127</v>
      </c>
      <c r="F32" s="79">
        <f t="shared" si="17"/>
        <v>1214.5</v>
      </c>
      <c r="G32" s="79">
        <f t="shared" si="17"/>
        <v>1288.5</v>
      </c>
      <c r="H32" s="79">
        <f t="shared" si="17"/>
        <v>1393</v>
      </c>
      <c r="I32" s="79">
        <f t="shared" si="17"/>
        <v>1478.5</v>
      </c>
      <c r="J32" s="79">
        <f t="shared" si="17"/>
        <v>1517</v>
      </c>
      <c r="K32" s="79">
        <f t="shared" si="17"/>
        <v>1517</v>
      </c>
      <c r="L32" s="79">
        <f t="shared" si="17"/>
        <v>1520.5</v>
      </c>
      <c r="M32" s="79">
        <f t="shared" si="17"/>
        <v>1581.5</v>
      </c>
      <c r="N32" s="79">
        <f t="shared" si="17"/>
        <v>1585.5</v>
      </c>
      <c r="O32" s="79">
        <f t="shared" si="17"/>
        <v>1608.5</v>
      </c>
      <c r="P32" s="79">
        <f t="shared" si="17"/>
        <v>1625.5</v>
      </c>
      <c r="Q32" s="79">
        <f t="shared" si="17"/>
        <v>1655.5</v>
      </c>
    </row>
    <row r="33" spans="1:17" ht="11.45" customHeight="1" x14ac:dyDescent="0.25">
      <c r="A33" s="116" t="s">
        <v>17</v>
      </c>
      <c r="B33" s="77">
        <v>212</v>
      </c>
      <c r="C33" s="77">
        <v>212.5</v>
      </c>
      <c r="D33" s="77">
        <v>230</v>
      </c>
      <c r="E33" s="77">
        <v>236.5</v>
      </c>
      <c r="F33" s="77">
        <v>249</v>
      </c>
      <c r="G33" s="77">
        <v>249.5</v>
      </c>
      <c r="H33" s="77">
        <v>262</v>
      </c>
      <c r="I33" s="77">
        <v>282</v>
      </c>
      <c r="J33" s="77">
        <v>293.5</v>
      </c>
      <c r="K33" s="77">
        <v>293.5</v>
      </c>
      <c r="L33" s="77">
        <v>297</v>
      </c>
      <c r="M33" s="77">
        <v>292.5</v>
      </c>
      <c r="N33" s="77">
        <v>292.5</v>
      </c>
      <c r="O33" s="77">
        <v>292.5</v>
      </c>
      <c r="P33" s="77">
        <v>292.5</v>
      </c>
      <c r="Q33" s="77">
        <v>292.5</v>
      </c>
    </row>
    <row r="34" spans="1:17" ht="11.45" customHeight="1" x14ac:dyDescent="0.25">
      <c r="A34" s="93" t="s">
        <v>16</v>
      </c>
      <c r="B34" s="74">
        <v>875.5</v>
      </c>
      <c r="C34" s="74">
        <v>875.5</v>
      </c>
      <c r="D34" s="74">
        <v>875.5</v>
      </c>
      <c r="E34" s="74">
        <v>890.5</v>
      </c>
      <c r="F34" s="74">
        <v>965.5</v>
      </c>
      <c r="G34" s="74">
        <v>1039</v>
      </c>
      <c r="H34" s="74">
        <v>1131</v>
      </c>
      <c r="I34" s="74">
        <v>1196.5</v>
      </c>
      <c r="J34" s="74">
        <v>1223.5</v>
      </c>
      <c r="K34" s="74">
        <v>1223.5</v>
      </c>
      <c r="L34" s="74">
        <v>1223.5</v>
      </c>
      <c r="M34" s="74">
        <v>1289</v>
      </c>
      <c r="N34" s="74">
        <v>1293</v>
      </c>
      <c r="O34" s="74">
        <v>1316</v>
      </c>
      <c r="P34" s="74">
        <v>1333</v>
      </c>
      <c r="Q34" s="74">
        <v>1363</v>
      </c>
    </row>
    <row r="36" spans="1:17" ht="11.45" customHeight="1" x14ac:dyDescent="0.25">
      <c r="A36" s="27" t="s">
        <v>113</v>
      </c>
      <c r="B36" s="68">
        <f t="shared" ref="B36:Q36" si="18">B37+B43</f>
        <v>5410</v>
      </c>
      <c r="C36" s="68">
        <f t="shared" si="18"/>
        <v>5429</v>
      </c>
      <c r="D36" s="68">
        <f t="shared" si="18"/>
        <v>5648</v>
      </c>
      <c r="E36" s="68">
        <f t="shared" si="18"/>
        <v>6069</v>
      </c>
      <c r="F36" s="68">
        <f t="shared" si="18"/>
        <v>6217</v>
      </c>
      <c r="G36" s="68">
        <f t="shared" si="18"/>
        <v>6304</v>
      </c>
      <c r="H36" s="68">
        <f t="shared" si="18"/>
        <v>6541</v>
      </c>
      <c r="I36" s="68">
        <f t="shared" si="18"/>
        <v>6629</v>
      </c>
      <c r="J36" s="68">
        <f t="shared" si="18"/>
        <v>6728</v>
      </c>
      <c r="K36" s="68">
        <f t="shared" si="18"/>
        <v>6723.5</v>
      </c>
      <c r="L36" s="68">
        <f t="shared" si="18"/>
        <v>6737</v>
      </c>
      <c r="M36" s="68">
        <f t="shared" si="18"/>
        <v>6784.5</v>
      </c>
      <c r="N36" s="68">
        <f t="shared" si="18"/>
        <v>6851</v>
      </c>
      <c r="O36" s="68">
        <f t="shared" si="18"/>
        <v>6899.5</v>
      </c>
      <c r="P36" s="68">
        <f t="shared" si="18"/>
        <v>6933.5</v>
      </c>
      <c r="Q36" s="68">
        <f t="shared" si="18"/>
        <v>6963.5</v>
      </c>
    </row>
    <row r="37" spans="1:17" ht="11.45" customHeight="1" x14ac:dyDescent="0.25">
      <c r="A37" s="25" t="s">
        <v>39</v>
      </c>
      <c r="B37" s="79">
        <f t="shared" ref="B37:Q37" si="19">SUM(B38,B39,B42)</f>
        <v>4322.5</v>
      </c>
      <c r="C37" s="79">
        <f t="shared" si="19"/>
        <v>4341</v>
      </c>
      <c r="D37" s="79">
        <f t="shared" si="19"/>
        <v>4542.5</v>
      </c>
      <c r="E37" s="79">
        <f t="shared" si="19"/>
        <v>4942</v>
      </c>
      <c r="F37" s="79">
        <f t="shared" si="19"/>
        <v>5002.5</v>
      </c>
      <c r="G37" s="79">
        <f t="shared" si="19"/>
        <v>5015.5</v>
      </c>
      <c r="H37" s="79">
        <f t="shared" si="19"/>
        <v>5148</v>
      </c>
      <c r="I37" s="79">
        <f t="shared" si="19"/>
        <v>5150.5</v>
      </c>
      <c r="J37" s="79">
        <f t="shared" si="19"/>
        <v>5211</v>
      </c>
      <c r="K37" s="79">
        <f t="shared" si="19"/>
        <v>5206.5</v>
      </c>
      <c r="L37" s="79">
        <f t="shared" si="19"/>
        <v>5216.5</v>
      </c>
      <c r="M37" s="79">
        <f t="shared" si="19"/>
        <v>5203</v>
      </c>
      <c r="N37" s="79">
        <f t="shared" si="19"/>
        <v>5265.5</v>
      </c>
      <c r="O37" s="79">
        <f t="shared" si="19"/>
        <v>5291</v>
      </c>
      <c r="P37" s="79">
        <f t="shared" si="19"/>
        <v>5308</v>
      </c>
      <c r="Q37" s="79">
        <f t="shared" si="19"/>
        <v>5308</v>
      </c>
    </row>
    <row r="38" spans="1:17" ht="11.45" customHeight="1" x14ac:dyDescent="0.25">
      <c r="A38" s="91" t="s">
        <v>21</v>
      </c>
      <c r="B38" s="123">
        <v>1708.5</v>
      </c>
      <c r="C38" s="123">
        <v>1711.5</v>
      </c>
      <c r="D38" s="123">
        <v>1743</v>
      </c>
      <c r="E38" s="123">
        <v>1905.5</v>
      </c>
      <c r="F38" s="123">
        <v>1905.5</v>
      </c>
      <c r="G38" s="123">
        <v>1905.5</v>
      </c>
      <c r="H38" s="123">
        <v>1956</v>
      </c>
      <c r="I38" s="123">
        <v>1956</v>
      </c>
      <c r="J38" s="123">
        <v>1965</v>
      </c>
      <c r="K38" s="123">
        <v>1965</v>
      </c>
      <c r="L38" s="123">
        <v>1966.5</v>
      </c>
      <c r="M38" s="123">
        <v>1966.5</v>
      </c>
      <c r="N38" s="123">
        <v>2020.5</v>
      </c>
      <c r="O38" s="123">
        <v>2020.5</v>
      </c>
      <c r="P38" s="123">
        <v>2025.5</v>
      </c>
      <c r="Q38" s="123">
        <v>2025.5</v>
      </c>
    </row>
    <row r="39" spans="1:17" ht="11.45" customHeight="1" x14ac:dyDescent="0.25">
      <c r="A39" s="19" t="s">
        <v>20</v>
      </c>
      <c r="B39" s="76">
        <f t="shared" ref="B39:Q39" si="20">SUM(B40:B41)</f>
        <v>2502.5</v>
      </c>
      <c r="C39" s="76">
        <f t="shared" si="20"/>
        <v>2507.5</v>
      </c>
      <c r="D39" s="76">
        <f t="shared" si="20"/>
        <v>2676</v>
      </c>
      <c r="E39" s="76">
        <f t="shared" si="20"/>
        <v>2896.5</v>
      </c>
      <c r="F39" s="76">
        <f t="shared" si="20"/>
        <v>2941</v>
      </c>
      <c r="G39" s="76">
        <f t="shared" si="20"/>
        <v>2941</v>
      </c>
      <c r="H39" s="76">
        <f t="shared" si="20"/>
        <v>3019</v>
      </c>
      <c r="I39" s="76">
        <f t="shared" si="20"/>
        <v>3019</v>
      </c>
      <c r="J39" s="76">
        <f t="shared" si="20"/>
        <v>3061.5</v>
      </c>
      <c r="K39" s="76">
        <f t="shared" si="20"/>
        <v>3057</v>
      </c>
      <c r="L39" s="76">
        <f t="shared" si="20"/>
        <v>3061</v>
      </c>
      <c r="M39" s="76">
        <f t="shared" si="20"/>
        <v>3047</v>
      </c>
      <c r="N39" s="76">
        <f t="shared" si="20"/>
        <v>3052.5</v>
      </c>
      <c r="O39" s="76">
        <f t="shared" si="20"/>
        <v>3075.5</v>
      </c>
      <c r="P39" s="76">
        <f t="shared" si="20"/>
        <v>3087</v>
      </c>
      <c r="Q39" s="76">
        <f t="shared" si="20"/>
        <v>3087</v>
      </c>
    </row>
    <row r="40" spans="1:17" ht="11.45" customHeight="1" x14ac:dyDescent="0.25">
      <c r="A40" s="62" t="s">
        <v>17</v>
      </c>
      <c r="B40" s="77">
        <v>731.5</v>
      </c>
      <c r="C40" s="77">
        <v>736.5</v>
      </c>
      <c r="D40" s="77">
        <v>834</v>
      </c>
      <c r="E40" s="77">
        <v>914</v>
      </c>
      <c r="F40" s="77">
        <v>930.5</v>
      </c>
      <c r="G40" s="77">
        <v>930.5</v>
      </c>
      <c r="H40" s="77">
        <v>957.5</v>
      </c>
      <c r="I40" s="77">
        <v>957.5</v>
      </c>
      <c r="J40" s="77">
        <v>957.5</v>
      </c>
      <c r="K40" s="77">
        <v>953</v>
      </c>
      <c r="L40" s="77">
        <v>957</v>
      </c>
      <c r="M40" s="77">
        <v>957</v>
      </c>
      <c r="N40" s="77">
        <v>962.5</v>
      </c>
      <c r="O40" s="77">
        <v>971.5</v>
      </c>
      <c r="P40" s="77">
        <v>971.5</v>
      </c>
      <c r="Q40" s="77">
        <v>971.5</v>
      </c>
    </row>
    <row r="41" spans="1:17" ht="11.45" customHeight="1" x14ac:dyDescent="0.25">
      <c r="A41" s="62" t="s">
        <v>16</v>
      </c>
      <c r="B41" s="77">
        <v>1771</v>
      </c>
      <c r="C41" s="77">
        <v>1771</v>
      </c>
      <c r="D41" s="77">
        <v>1842</v>
      </c>
      <c r="E41" s="77">
        <v>1982.5</v>
      </c>
      <c r="F41" s="77">
        <v>2010.5</v>
      </c>
      <c r="G41" s="77">
        <v>2010.5</v>
      </c>
      <c r="H41" s="77">
        <v>2061.5</v>
      </c>
      <c r="I41" s="77">
        <v>2061.5</v>
      </c>
      <c r="J41" s="77">
        <v>2104</v>
      </c>
      <c r="K41" s="77">
        <v>2104</v>
      </c>
      <c r="L41" s="77">
        <v>2104</v>
      </c>
      <c r="M41" s="77">
        <v>2090</v>
      </c>
      <c r="N41" s="77">
        <v>2090</v>
      </c>
      <c r="O41" s="77">
        <v>2104</v>
      </c>
      <c r="P41" s="77">
        <v>2115.5</v>
      </c>
      <c r="Q41" s="77">
        <v>2115.5</v>
      </c>
    </row>
    <row r="42" spans="1:17" ht="11.45" customHeight="1" x14ac:dyDescent="0.25">
      <c r="A42" s="118" t="s">
        <v>19</v>
      </c>
      <c r="B42" s="122">
        <v>111.5</v>
      </c>
      <c r="C42" s="122">
        <v>122</v>
      </c>
      <c r="D42" s="122">
        <v>123.5</v>
      </c>
      <c r="E42" s="122">
        <v>140</v>
      </c>
      <c r="F42" s="122">
        <v>156</v>
      </c>
      <c r="G42" s="122">
        <v>169</v>
      </c>
      <c r="H42" s="122">
        <v>173</v>
      </c>
      <c r="I42" s="122">
        <v>175.5</v>
      </c>
      <c r="J42" s="122">
        <v>184.5</v>
      </c>
      <c r="K42" s="122">
        <v>184.5</v>
      </c>
      <c r="L42" s="122">
        <v>189</v>
      </c>
      <c r="M42" s="122">
        <v>189.5</v>
      </c>
      <c r="N42" s="122">
        <v>192.5</v>
      </c>
      <c r="O42" s="122">
        <v>195</v>
      </c>
      <c r="P42" s="122">
        <v>195.5</v>
      </c>
      <c r="Q42" s="122">
        <v>195.5</v>
      </c>
    </row>
    <row r="43" spans="1:17" ht="11.45" customHeight="1" x14ac:dyDescent="0.25">
      <c r="A43" s="25" t="s">
        <v>18</v>
      </c>
      <c r="B43" s="79">
        <f t="shared" ref="B43:Q43" si="21">SUM(B44:B45)</f>
        <v>1087.5</v>
      </c>
      <c r="C43" s="79">
        <f t="shared" si="21"/>
        <v>1088</v>
      </c>
      <c r="D43" s="79">
        <f t="shared" si="21"/>
        <v>1105.5</v>
      </c>
      <c r="E43" s="79">
        <f t="shared" si="21"/>
        <v>1127</v>
      </c>
      <c r="F43" s="79">
        <f t="shared" si="21"/>
        <v>1214.5</v>
      </c>
      <c r="G43" s="79">
        <f t="shared" si="21"/>
        <v>1288.5</v>
      </c>
      <c r="H43" s="79">
        <f t="shared" si="21"/>
        <v>1393</v>
      </c>
      <c r="I43" s="79">
        <f t="shared" si="21"/>
        <v>1478.5</v>
      </c>
      <c r="J43" s="79">
        <f t="shared" si="21"/>
        <v>1517</v>
      </c>
      <c r="K43" s="79">
        <f t="shared" si="21"/>
        <v>1517</v>
      </c>
      <c r="L43" s="79">
        <f t="shared" si="21"/>
        <v>1520.5</v>
      </c>
      <c r="M43" s="79">
        <f t="shared" si="21"/>
        <v>1581.5</v>
      </c>
      <c r="N43" s="79">
        <f t="shared" si="21"/>
        <v>1585.5</v>
      </c>
      <c r="O43" s="79">
        <f t="shared" si="21"/>
        <v>1608.5</v>
      </c>
      <c r="P43" s="79">
        <f t="shared" si="21"/>
        <v>1625.5</v>
      </c>
      <c r="Q43" s="79">
        <f t="shared" si="21"/>
        <v>1655.5</v>
      </c>
    </row>
    <row r="44" spans="1:17" ht="11.45" customHeight="1" x14ac:dyDescent="0.25">
      <c r="A44" s="116" t="s">
        <v>17</v>
      </c>
      <c r="B44" s="77">
        <v>212</v>
      </c>
      <c r="C44" s="77">
        <v>212.5</v>
      </c>
      <c r="D44" s="77">
        <v>230</v>
      </c>
      <c r="E44" s="77">
        <v>236.5</v>
      </c>
      <c r="F44" s="77">
        <v>249</v>
      </c>
      <c r="G44" s="77">
        <v>249.5</v>
      </c>
      <c r="H44" s="77">
        <v>262</v>
      </c>
      <c r="I44" s="77">
        <v>282</v>
      </c>
      <c r="J44" s="77">
        <v>293.5</v>
      </c>
      <c r="K44" s="77">
        <v>293.5</v>
      </c>
      <c r="L44" s="77">
        <v>297</v>
      </c>
      <c r="M44" s="77">
        <v>292.5</v>
      </c>
      <c r="N44" s="77">
        <v>292.5</v>
      </c>
      <c r="O44" s="77">
        <v>292.5</v>
      </c>
      <c r="P44" s="77">
        <v>292.5</v>
      </c>
      <c r="Q44" s="77">
        <v>292.5</v>
      </c>
    </row>
    <row r="45" spans="1:17" ht="11.45" customHeight="1" x14ac:dyDescent="0.25">
      <c r="A45" s="93" t="s">
        <v>16</v>
      </c>
      <c r="B45" s="74">
        <v>875.5</v>
      </c>
      <c r="C45" s="74">
        <v>875.5</v>
      </c>
      <c r="D45" s="74">
        <v>875.5</v>
      </c>
      <c r="E45" s="74">
        <v>890.5</v>
      </c>
      <c r="F45" s="74">
        <v>965.5</v>
      </c>
      <c r="G45" s="74">
        <v>1039</v>
      </c>
      <c r="H45" s="74">
        <v>1131</v>
      </c>
      <c r="I45" s="74">
        <v>1196.5</v>
      </c>
      <c r="J45" s="74">
        <v>1223.5</v>
      </c>
      <c r="K45" s="74">
        <v>1223.5</v>
      </c>
      <c r="L45" s="74">
        <v>1223.5</v>
      </c>
      <c r="M45" s="74">
        <v>1289</v>
      </c>
      <c r="N45" s="74">
        <v>1293</v>
      </c>
      <c r="O45" s="74">
        <v>1316</v>
      </c>
      <c r="P45" s="74">
        <v>1333</v>
      </c>
      <c r="Q45" s="74">
        <v>1363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19</v>
      </c>
      <c r="D47" s="68">
        <f t="shared" si="22"/>
        <v>219</v>
      </c>
      <c r="E47" s="68">
        <f t="shared" si="22"/>
        <v>421</v>
      </c>
      <c r="F47" s="68">
        <f t="shared" si="22"/>
        <v>148</v>
      </c>
      <c r="G47" s="68">
        <f t="shared" si="22"/>
        <v>87</v>
      </c>
      <c r="H47" s="68">
        <f t="shared" si="22"/>
        <v>237</v>
      </c>
      <c r="I47" s="68">
        <f t="shared" si="22"/>
        <v>88</v>
      </c>
      <c r="J47" s="68">
        <f t="shared" si="22"/>
        <v>99</v>
      </c>
      <c r="K47" s="68">
        <f t="shared" si="22"/>
        <v>0</v>
      </c>
      <c r="L47" s="68">
        <f t="shared" si="22"/>
        <v>13.5</v>
      </c>
      <c r="M47" s="68">
        <f t="shared" si="22"/>
        <v>66</v>
      </c>
      <c r="N47" s="68">
        <f t="shared" si="22"/>
        <v>66.5</v>
      </c>
      <c r="O47" s="68">
        <f t="shared" si="22"/>
        <v>48.5</v>
      </c>
      <c r="P47" s="68">
        <f t="shared" si="22"/>
        <v>34</v>
      </c>
      <c r="Q47" s="68">
        <f t="shared" si="22"/>
        <v>30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18.5</v>
      </c>
      <c r="D48" s="79">
        <f t="shared" si="23"/>
        <v>201.5</v>
      </c>
      <c r="E48" s="79">
        <f t="shared" si="23"/>
        <v>399.5</v>
      </c>
      <c r="F48" s="79">
        <f t="shared" si="23"/>
        <v>60.5</v>
      </c>
      <c r="G48" s="79">
        <f t="shared" si="23"/>
        <v>13</v>
      </c>
      <c r="H48" s="79">
        <f t="shared" si="23"/>
        <v>132.5</v>
      </c>
      <c r="I48" s="79">
        <f t="shared" si="23"/>
        <v>2.5</v>
      </c>
      <c r="J48" s="79">
        <f t="shared" si="23"/>
        <v>60.5</v>
      </c>
      <c r="K48" s="79">
        <f t="shared" si="23"/>
        <v>0</v>
      </c>
      <c r="L48" s="79">
        <f t="shared" si="23"/>
        <v>10</v>
      </c>
      <c r="M48" s="79">
        <f t="shared" si="23"/>
        <v>0.5</v>
      </c>
      <c r="N48" s="79">
        <f t="shared" si="23"/>
        <v>62.5</v>
      </c>
      <c r="O48" s="79">
        <f t="shared" si="23"/>
        <v>25.5</v>
      </c>
      <c r="P48" s="79">
        <f t="shared" si="23"/>
        <v>17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3</v>
      </c>
      <c r="D49" s="123">
        <v>31.5</v>
      </c>
      <c r="E49" s="123">
        <v>162.5</v>
      </c>
      <c r="F49" s="123">
        <v>0</v>
      </c>
      <c r="G49" s="123">
        <v>0</v>
      </c>
      <c r="H49" s="123">
        <v>50.5</v>
      </c>
      <c r="I49" s="123">
        <v>0</v>
      </c>
      <c r="J49" s="123">
        <v>9</v>
      </c>
      <c r="K49" s="123">
        <v>0</v>
      </c>
      <c r="L49" s="123">
        <v>1.5</v>
      </c>
      <c r="M49" s="123">
        <v>0</v>
      </c>
      <c r="N49" s="123">
        <v>54</v>
      </c>
      <c r="O49" s="123">
        <v>0</v>
      </c>
      <c r="P49" s="123">
        <v>5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5</v>
      </c>
      <c r="D50" s="76">
        <f t="shared" si="24"/>
        <v>168.5</v>
      </c>
      <c r="E50" s="76">
        <f t="shared" si="24"/>
        <v>220.5</v>
      </c>
      <c r="F50" s="76">
        <f t="shared" si="24"/>
        <v>44.5</v>
      </c>
      <c r="G50" s="76">
        <f t="shared" si="24"/>
        <v>0</v>
      </c>
      <c r="H50" s="76">
        <f t="shared" si="24"/>
        <v>78</v>
      </c>
      <c r="I50" s="76">
        <f t="shared" si="24"/>
        <v>0</v>
      </c>
      <c r="J50" s="76">
        <f t="shared" si="24"/>
        <v>42.5</v>
      </c>
      <c r="K50" s="76">
        <f t="shared" si="24"/>
        <v>0</v>
      </c>
      <c r="L50" s="76">
        <f t="shared" si="24"/>
        <v>4</v>
      </c>
      <c r="M50" s="76">
        <f t="shared" si="24"/>
        <v>0</v>
      </c>
      <c r="N50" s="76">
        <f t="shared" si="24"/>
        <v>5.5</v>
      </c>
      <c r="O50" s="76">
        <f t="shared" si="24"/>
        <v>23</v>
      </c>
      <c r="P50" s="76">
        <f t="shared" si="24"/>
        <v>11.5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5</v>
      </c>
      <c r="D51" s="77">
        <v>97.5</v>
      </c>
      <c r="E51" s="77">
        <v>80</v>
      </c>
      <c r="F51" s="77">
        <v>16.5</v>
      </c>
      <c r="G51" s="77">
        <v>0</v>
      </c>
      <c r="H51" s="77">
        <v>27</v>
      </c>
      <c r="I51" s="77">
        <v>0</v>
      </c>
      <c r="J51" s="77">
        <v>0</v>
      </c>
      <c r="K51" s="77">
        <v>0</v>
      </c>
      <c r="L51" s="77">
        <v>4</v>
      </c>
      <c r="M51" s="77">
        <v>0</v>
      </c>
      <c r="N51" s="77">
        <v>5.5</v>
      </c>
      <c r="O51" s="77">
        <v>9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71</v>
      </c>
      <c r="E52" s="77">
        <v>140.5</v>
      </c>
      <c r="F52" s="77">
        <v>28</v>
      </c>
      <c r="G52" s="77">
        <v>0</v>
      </c>
      <c r="H52" s="77">
        <v>51</v>
      </c>
      <c r="I52" s="77">
        <v>0</v>
      </c>
      <c r="J52" s="77">
        <v>42.5</v>
      </c>
      <c r="K52" s="77">
        <v>0</v>
      </c>
      <c r="L52" s="77">
        <v>0</v>
      </c>
      <c r="M52" s="77">
        <v>0</v>
      </c>
      <c r="N52" s="77">
        <v>0</v>
      </c>
      <c r="O52" s="77">
        <v>14</v>
      </c>
      <c r="P52" s="77">
        <v>11.5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10.5</v>
      </c>
      <c r="D53" s="122">
        <v>1.5</v>
      </c>
      <c r="E53" s="122">
        <v>16.5</v>
      </c>
      <c r="F53" s="122">
        <v>16</v>
      </c>
      <c r="G53" s="122">
        <v>13</v>
      </c>
      <c r="H53" s="122">
        <v>4</v>
      </c>
      <c r="I53" s="122">
        <v>2.5</v>
      </c>
      <c r="J53" s="122">
        <v>9</v>
      </c>
      <c r="K53" s="122">
        <v>0</v>
      </c>
      <c r="L53" s="122">
        <v>4.5</v>
      </c>
      <c r="M53" s="122">
        <v>0.5</v>
      </c>
      <c r="N53" s="122">
        <v>3</v>
      </c>
      <c r="O53" s="122">
        <v>2.5</v>
      </c>
      <c r="P53" s="122">
        <v>0.5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0.5</v>
      </c>
      <c r="D54" s="79">
        <f t="shared" si="25"/>
        <v>17.5</v>
      </c>
      <c r="E54" s="79">
        <f t="shared" si="25"/>
        <v>21.5</v>
      </c>
      <c r="F54" s="79">
        <f t="shared" si="25"/>
        <v>87.5</v>
      </c>
      <c r="G54" s="79">
        <f t="shared" si="25"/>
        <v>74</v>
      </c>
      <c r="H54" s="79">
        <f t="shared" si="25"/>
        <v>104.5</v>
      </c>
      <c r="I54" s="79">
        <f t="shared" si="25"/>
        <v>85.5</v>
      </c>
      <c r="J54" s="79">
        <f t="shared" si="25"/>
        <v>38.5</v>
      </c>
      <c r="K54" s="79">
        <f t="shared" si="25"/>
        <v>0</v>
      </c>
      <c r="L54" s="79">
        <f t="shared" si="25"/>
        <v>3.5</v>
      </c>
      <c r="M54" s="79">
        <f t="shared" si="25"/>
        <v>65.5</v>
      </c>
      <c r="N54" s="79">
        <f t="shared" si="25"/>
        <v>4</v>
      </c>
      <c r="O54" s="79">
        <f t="shared" si="25"/>
        <v>23</v>
      </c>
      <c r="P54" s="79">
        <f t="shared" si="25"/>
        <v>17</v>
      </c>
      <c r="Q54" s="79">
        <f t="shared" si="25"/>
        <v>30</v>
      </c>
    </row>
    <row r="55" spans="1:17" ht="11.45" customHeight="1" x14ac:dyDescent="0.25">
      <c r="A55" s="116" t="s">
        <v>17</v>
      </c>
      <c r="B55" s="42"/>
      <c r="C55" s="77">
        <v>0.5</v>
      </c>
      <c r="D55" s="77">
        <v>17.5</v>
      </c>
      <c r="E55" s="77">
        <v>6.5</v>
      </c>
      <c r="F55" s="77">
        <v>12.5</v>
      </c>
      <c r="G55" s="77">
        <v>0.5</v>
      </c>
      <c r="H55" s="77">
        <v>12.5</v>
      </c>
      <c r="I55" s="77">
        <v>20</v>
      </c>
      <c r="J55" s="77">
        <v>11.5</v>
      </c>
      <c r="K55" s="77">
        <v>0</v>
      </c>
      <c r="L55" s="77">
        <v>3.5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15</v>
      </c>
      <c r="F56" s="74">
        <v>75</v>
      </c>
      <c r="G56" s="74">
        <v>73.5</v>
      </c>
      <c r="H56" s="74">
        <v>92</v>
      </c>
      <c r="I56" s="74">
        <v>65.5</v>
      </c>
      <c r="J56" s="74">
        <v>27</v>
      </c>
      <c r="K56" s="74">
        <v>0</v>
      </c>
      <c r="L56" s="74">
        <v>0</v>
      </c>
      <c r="M56" s="74">
        <v>65.5</v>
      </c>
      <c r="N56" s="74">
        <v>4</v>
      </c>
      <c r="O56" s="74">
        <v>23</v>
      </c>
      <c r="P56" s="74">
        <v>17</v>
      </c>
      <c r="Q56" s="74">
        <v>30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96.225744839102589</v>
      </c>
      <c r="C61" s="79">
        <f t="shared" si="26"/>
        <v>101.99435799322335</v>
      </c>
      <c r="D61" s="79">
        <f t="shared" si="26"/>
        <v>92.62373650166596</v>
      </c>
      <c r="E61" s="79">
        <f t="shared" si="26"/>
        <v>94.955379897399169</v>
      </c>
      <c r="F61" s="79">
        <f t="shared" si="26"/>
        <v>97.589758574020593</v>
      </c>
      <c r="G61" s="79">
        <f t="shared" si="26"/>
        <v>91.790701946534284</v>
      </c>
      <c r="H61" s="79">
        <f t="shared" si="26"/>
        <v>96.456766021409763</v>
      </c>
      <c r="I61" s="79">
        <f t="shared" si="26"/>
        <v>95.329641854327292</v>
      </c>
      <c r="J61" s="79">
        <f t="shared" si="26"/>
        <v>99.415522519933731</v>
      </c>
      <c r="K61" s="79">
        <f t="shared" si="26"/>
        <v>98.558012163864518</v>
      </c>
      <c r="L61" s="79">
        <f t="shared" si="26"/>
        <v>99.797062447486368</v>
      </c>
      <c r="M61" s="79">
        <f t="shared" si="26"/>
        <v>102.25157977866286</v>
      </c>
      <c r="N61" s="79">
        <f t="shared" si="26"/>
        <v>105.78176541287321</v>
      </c>
      <c r="O61" s="79">
        <f t="shared" si="26"/>
        <v>107.23384489636055</v>
      </c>
      <c r="P61" s="79">
        <f t="shared" si="26"/>
        <v>108.74312603066517</v>
      </c>
      <c r="Q61" s="79">
        <f t="shared" si="26"/>
        <v>107.54519378973347</v>
      </c>
    </row>
    <row r="62" spans="1:17" ht="11.45" customHeight="1" x14ac:dyDescent="0.25">
      <c r="A62" s="91" t="s">
        <v>21</v>
      </c>
      <c r="B62" s="123">
        <f t="shared" ref="B62:Q62" si="27">IF(B5=0,0,B5/B16)</f>
        <v>75.129469184419335</v>
      </c>
      <c r="C62" s="123">
        <f t="shared" si="27"/>
        <v>76.443862004894967</v>
      </c>
      <c r="D62" s="123">
        <f t="shared" si="27"/>
        <v>74.353005008024596</v>
      </c>
      <c r="E62" s="123">
        <f t="shared" si="27"/>
        <v>74.900604877581742</v>
      </c>
      <c r="F62" s="123">
        <f t="shared" si="27"/>
        <v>75.509227422666385</v>
      </c>
      <c r="G62" s="123">
        <f t="shared" si="27"/>
        <v>74.12493711258162</v>
      </c>
      <c r="H62" s="123">
        <f t="shared" si="27"/>
        <v>75.201000537060864</v>
      </c>
      <c r="I62" s="123">
        <f t="shared" si="27"/>
        <v>74.960220172694079</v>
      </c>
      <c r="J62" s="123">
        <f t="shared" si="27"/>
        <v>75.860809761450923</v>
      </c>
      <c r="K62" s="123">
        <f t="shared" si="27"/>
        <v>75.704462763382807</v>
      </c>
      <c r="L62" s="123">
        <f t="shared" si="27"/>
        <v>75.954105915461</v>
      </c>
      <c r="M62" s="123">
        <f t="shared" si="27"/>
        <v>76.503313725445892</v>
      </c>
      <c r="N62" s="123">
        <f t="shared" si="27"/>
        <v>77.231737099000824</v>
      </c>
      <c r="O62" s="123">
        <f t="shared" si="27"/>
        <v>77.542275413325555</v>
      </c>
      <c r="P62" s="123">
        <f t="shared" si="27"/>
        <v>77.836655559608843</v>
      </c>
      <c r="Q62" s="123">
        <f t="shared" si="27"/>
        <v>77.600690029490025</v>
      </c>
    </row>
    <row r="63" spans="1:17" ht="11.45" customHeight="1" x14ac:dyDescent="0.25">
      <c r="A63" s="19" t="s">
        <v>20</v>
      </c>
      <c r="B63" s="76">
        <f t="shared" ref="B63:Q63" si="28">IF(B6=0,0,B6/B17)</f>
        <v>90.992122274385807</v>
      </c>
      <c r="C63" s="76">
        <f t="shared" si="28"/>
        <v>96.694125149959802</v>
      </c>
      <c r="D63" s="76">
        <f t="shared" si="28"/>
        <v>85.072945803193164</v>
      </c>
      <c r="E63" s="76">
        <f t="shared" si="28"/>
        <v>85.859238115143029</v>
      </c>
      <c r="F63" s="76">
        <f t="shared" si="28"/>
        <v>87.292012746102529</v>
      </c>
      <c r="G63" s="76">
        <f t="shared" si="28"/>
        <v>80.236306062532478</v>
      </c>
      <c r="H63" s="76">
        <f t="shared" si="28"/>
        <v>85.371007487917836</v>
      </c>
      <c r="I63" s="76">
        <f t="shared" si="28"/>
        <v>83.935393434581513</v>
      </c>
      <c r="J63" s="76">
        <f t="shared" si="28"/>
        <v>88.125436120437612</v>
      </c>
      <c r="K63" s="76">
        <f t="shared" si="28"/>
        <v>87.918441536952074</v>
      </c>
      <c r="L63" s="76">
        <f t="shared" si="28"/>
        <v>88.449787745630488</v>
      </c>
      <c r="M63" s="76">
        <f t="shared" si="28"/>
        <v>92.248597572720399</v>
      </c>
      <c r="N63" s="76">
        <f t="shared" si="28"/>
        <v>95.815785674537281</v>
      </c>
      <c r="O63" s="76">
        <f t="shared" si="28"/>
        <v>97.400798108737661</v>
      </c>
      <c r="P63" s="76">
        <f t="shared" si="28"/>
        <v>100.11434146229952</v>
      </c>
      <c r="Q63" s="76">
        <f t="shared" si="28"/>
        <v>98.029861710685296</v>
      </c>
    </row>
    <row r="64" spans="1:17" ht="11.45" customHeight="1" x14ac:dyDescent="0.25">
      <c r="A64" s="62" t="s">
        <v>17</v>
      </c>
      <c r="B64" s="77">
        <f t="shared" ref="B64:Q64" si="29">IF(B7=0,0,B7/B18)</f>
        <v>84.824695124148832</v>
      </c>
      <c r="C64" s="77">
        <f t="shared" si="29"/>
        <v>90.241135461700168</v>
      </c>
      <c r="D64" s="77">
        <f t="shared" si="29"/>
        <v>79.631902049514181</v>
      </c>
      <c r="E64" s="77">
        <f t="shared" si="29"/>
        <v>80.826538215833025</v>
      </c>
      <c r="F64" s="77">
        <f t="shared" si="29"/>
        <v>82.168934646567394</v>
      </c>
      <c r="G64" s="77">
        <f t="shared" si="29"/>
        <v>75.222781178809598</v>
      </c>
      <c r="H64" s="77">
        <f t="shared" si="29"/>
        <v>80.050680585354186</v>
      </c>
      <c r="I64" s="77">
        <f t="shared" si="29"/>
        <v>78.770377135098371</v>
      </c>
      <c r="J64" s="77">
        <f t="shared" si="29"/>
        <v>86.675185437235683</v>
      </c>
      <c r="K64" s="77">
        <f t="shared" si="29"/>
        <v>83.114615987301974</v>
      </c>
      <c r="L64" s="77">
        <f t="shared" si="29"/>
        <v>86.977653180170037</v>
      </c>
      <c r="M64" s="77">
        <f t="shared" si="29"/>
        <v>81.942994061317194</v>
      </c>
      <c r="N64" s="77">
        <f t="shared" si="29"/>
        <v>89.668225811292587</v>
      </c>
      <c r="O64" s="77">
        <f t="shared" si="29"/>
        <v>91.102972180936945</v>
      </c>
      <c r="P64" s="77">
        <f t="shared" si="29"/>
        <v>93.73349092845811</v>
      </c>
      <c r="Q64" s="77">
        <f t="shared" si="29"/>
        <v>91.790257240253339</v>
      </c>
    </row>
    <row r="65" spans="1:17" ht="11.45" customHeight="1" x14ac:dyDescent="0.25">
      <c r="A65" s="62" t="s">
        <v>16</v>
      </c>
      <c r="B65" s="77">
        <f t="shared" ref="B65:Q65" si="30">IF(B8=0,0,B8/B19)</f>
        <v>93.557760851628856</v>
      </c>
      <c r="C65" s="77">
        <f t="shared" si="30"/>
        <v>99.741763285167806</v>
      </c>
      <c r="D65" s="77">
        <f t="shared" si="30"/>
        <v>87.958514825997241</v>
      </c>
      <c r="E65" s="77">
        <f t="shared" si="30"/>
        <v>89.15399651275591</v>
      </c>
      <c r="F65" s="77">
        <f t="shared" si="30"/>
        <v>90.636556288677227</v>
      </c>
      <c r="G65" s="77">
        <f t="shared" si="30"/>
        <v>83.058163457047982</v>
      </c>
      <c r="H65" s="77">
        <f t="shared" si="30"/>
        <v>88.385282479083955</v>
      </c>
      <c r="I65" s="77">
        <f t="shared" si="30"/>
        <v>86.954248572322015</v>
      </c>
      <c r="J65" s="77">
        <f t="shared" si="30"/>
        <v>89.002702599530721</v>
      </c>
      <c r="K65" s="77">
        <f t="shared" si="30"/>
        <v>90.423376861230423</v>
      </c>
      <c r="L65" s="77">
        <f t="shared" si="30"/>
        <v>89.189169713170202</v>
      </c>
      <c r="M65" s="77">
        <f t="shared" si="30"/>
        <v>97.920264547271429</v>
      </c>
      <c r="N65" s="77">
        <f t="shared" si="30"/>
        <v>99.049122425664677</v>
      </c>
      <c r="O65" s="77">
        <f t="shared" si="30"/>
        <v>100.64596978639371</v>
      </c>
      <c r="P65" s="77">
        <f t="shared" si="30"/>
        <v>103.52904696047634</v>
      </c>
      <c r="Q65" s="77">
        <f t="shared" si="30"/>
        <v>101.38062239650449</v>
      </c>
    </row>
    <row r="66" spans="1:17" ht="11.45" customHeight="1" x14ac:dyDescent="0.25">
      <c r="A66" s="118" t="s">
        <v>19</v>
      </c>
      <c r="B66" s="122">
        <f t="shared" ref="B66:Q66" si="31">IF(B9=0,0,B9/B20)</f>
        <v>213.05371858268163</v>
      </c>
      <c r="C66" s="122">
        <f t="shared" si="31"/>
        <v>216.78110120791106</v>
      </c>
      <c r="D66" s="122">
        <f t="shared" si="31"/>
        <v>210.85180524663687</v>
      </c>
      <c r="E66" s="122">
        <f t="shared" si="31"/>
        <v>212.40470039911236</v>
      </c>
      <c r="F66" s="122">
        <f t="shared" si="31"/>
        <v>214.1306449299494</v>
      </c>
      <c r="G66" s="122">
        <f t="shared" si="31"/>
        <v>210.20504554314186</v>
      </c>
      <c r="H66" s="122">
        <f t="shared" si="31"/>
        <v>213.2565686871875</v>
      </c>
      <c r="I66" s="122">
        <f t="shared" si="31"/>
        <v>212.57375869868466</v>
      </c>
      <c r="J66" s="122">
        <f t="shared" si="31"/>
        <v>215.12766947277123</v>
      </c>
      <c r="K66" s="122">
        <f t="shared" si="31"/>
        <v>214.68429738869747</v>
      </c>
      <c r="L66" s="122">
        <f t="shared" si="31"/>
        <v>215.39224065578489</v>
      </c>
      <c r="M66" s="122">
        <f t="shared" si="31"/>
        <v>216.94969563932412</v>
      </c>
      <c r="N66" s="122">
        <f t="shared" si="31"/>
        <v>219.01537386283812</v>
      </c>
      <c r="O66" s="122">
        <f t="shared" si="31"/>
        <v>219.89600490346049</v>
      </c>
      <c r="P66" s="122">
        <f t="shared" si="31"/>
        <v>220.73081427351758</v>
      </c>
      <c r="Q66" s="122">
        <f t="shared" si="31"/>
        <v>220.06165829258362</v>
      </c>
    </row>
    <row r="67" spans="1:17" ht="11.45" customHeight="1" x14ac:dyDescent="0.25">
      <c r="A67" s="25" t="s">
        <v>66</v>
      </c>
      <c r="B67" s="79">
        <f t="shared" ref="B67:Q67" si="32">IF(B10=0,0,B10/B21)</f>
        <v>490.59070919260489</v>
      </c>
      <c r="C67" s="79">
        <f t="shared" si="32"/>
        <v>490.59070919260495</v>
      </c>
      <c r="D67" s="79">
        <f t="shared" si="32"/>
        <v>490.59070919260489</v>
      </c>
      <c r="E67" s="79">
        <f t="shared" si="32"/>
        <v>490.59070919260495</v>
      </c>
      <c r="F67" s="79">
        <f t="shared" si="32"/>
        <v>490.59070919260495</v>
      </c>
      <c r="G67" s="79">
        <f t="shared" si="32"/>
        <v>501.66925159696115</v>
      </c>
      <c r="H67" s="79">
        <f t="shared" si="32"/>
        <v>493.98713870897751</v>
      </c>
      <c r="I67" s="79">
        <f t="shared" si="32"/>
        <v>499.22251695435716</v>
      </c>
      <c r="J67" s="79">
        <f t="shared" si="32"/>
        <v>594.86757448242531</v>
      </c>
      <c r="K67" s="79">
        <f t="shared" si="32"/>
        <v>473.73624526678987</v>
      </c>
      <c r="L67" s="79">
        <f t="shared" si="32"/>
        <v>474.60563152794225</v>
      </c>
      <c r="M67" s="79">
        <f t="shared" si="32"/>
        <v>471.72637559076321</v>
      </c>
      <c r="N67" s="79">
        <f t="shared" si="32"/>
        <v>451.53760317694741</v>
      </c>
      <c r="O67" s="79">
        <f t="shared" si="32"/>
        <v>452.20837733757918</v>
      </c>
      <c r="P67" s="79">
        <f t="shared" si="32"/>
        <v>450.77745092153447</v>
      </c>
      <c r="Q67" s="79">
        <f t="shared" si="32"/>
        <v>450.77745092153441</v>
      </c>
    </row>
    <row r="68" spans="1:17" ht="11.45" customHeight="1" x14ac:dyDescent="0.25">
      <c r="A68" s="116" t="s">
        <v>17</v>
      </c>
      <c r="B68" s="77">
        <f t="shared" ref="B68:Q68" si="33">IF(B11=0,0,B11/B22)</f>
        <v>792.33360177609939</v>
      </c>
      <c r="C68" s="77">
        <f t="shared" si="33"/>
        <v>793.49756500157605</v>
      </c>
      <c r="D68" s="77">
        <f t="shared" si="33"/>
        <v>793.70566076380942</v>
      </c>
      <c r="E68" s="77">
        <f t="shared" si="33"/>
        <v>791.93707172204563</v>
      </c>
      <c r="F68" s="77">
        <f t="shared" si="33"/>
        <v>792.37579599834044</v>
      </c>
      <c r="G68" s="77">
        <f t="shared" si="33"/>
        <v>811.52321295844115</v>
      </c>
      <c r="H68" s="77">
        <f t="shared" si="33"/>
        <v>799.36961521371245</v>
      </c>
      <c r="I68" s="77">
        <f t="shared" si="33"/>
        <v>807.60362168864935</v>
      </c>
      <c r="J68" s="77">
        <f t="shared" si="33"/>
        <v>828.62644192207085</v>
      </c>
      <c r="K68" s="77">
        <f t="shared" si="33"/>
        <v>767.17277763800621</v>
      </c>
      <c r="L68" s="77">
        <f t="shared" si="33"/>
        <v>668.55086294552746</v>
      </c>
      <c r="M68" s="77">
        <f t="shared" si="33"/>
        <v>899.24343435733647</v>
      </c>
      <c r="N68" s="77">
        <f t="shared" si="33"/>
        <v>731.69074282841939</v>
      </c>
      <c r="O68" s="77">
        <f t="shared" si="33"/>
        <v>733.03634476651678</v>
      </c>
      <c r="P68" s="77">
        <f t="shared" si="33"/>
        <v>730.31342623082605</v>
      </c>
      <c r="Q68" s="77">
        <f t="shared" si="33"/>
        <v>730.37109950018555</v>
      </c>
    </row>
    <row r="69" spans="1:17" ht="11.45" customHeight="1" x14ac:dyDescent="0.25">
      <c r="A69" s="93" t="s">
        <v>16</v>
      </c>
      <c r="B69" s="74">
        <f t="shared" ref="B69:Q69" si="34">IF(B12=0,0,B12/B23)</f>
        <v>448.43151611560256</v>
      </c>
      <c r="C69" s="74">
        <f t="shared" si="34"/>
        <v>448.96801123178108</v>
      </c>
      <c r="D69" s="74">
        <f t="shared" si="34"/>
        <v>449.56756579786253</v>
      </c>
      <c r="E69" s="74">
        <f t="shared" si="34"/>
        <v>444.41505919996632</v>
      </c>
      <c r="F69" s="74">
        <f t="shared" si="34"/>
        <v>445.70538800116282</v>
      </c>
      <c r="G69" s="74">
        <f t="shared" si="34"/>
        <v>459.414699440275</v>
      </c>
      <c r="H69" s="74">
        <f t="shared" si="34"/>
        <v>453.16566309595265</v>
      </c>
      <c r="I69" s="74">
        <f t="shared" si="34"/>
        <v>457.28453602954266</v>
      </c>
      <c r="J69" s="74">
        <f t="shared" si="34"/>
        <v>554.52859496004521</v>
      </c>
      <c r="K69" s="74">
        <f t="shared" si="34"/>
        <v>436.2264426872614</v>
      </c>
      <c r="L69" s="74">
        <f t="shared" si="34"/>
        <v>446.128866535589</v>
      </c>
      <c r="M69" s="74">
        <f t="shared" si="34"/>
        <v>427.70557469875843</v>
      </c>
      <c r="N69" s="74">
        <f t="shared" si="34"/>
        <v>417.10911017534437</v>
      </c>
      <c r="O69" s="74">
        <f t="shared" si="34"/>
        <v>418.45842961941082</v>
      </c>
      <c r="P69" s="74">
        <f t="shared" si="34"/>
        <v>415.99510467990041</v>
      </c>
      <c r="Q69" s="74">
        <f t="shared" si="34"/>
        <v>416.15840899299343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357.81145170618856</v>
      </c>
      <c r="C72" s="79">
        <f t="shared" ref="C72:Q72" si="35">IF(C37=0,0,(C38*C73+C39*C74+C42*C77)/C37)</f>
        <v>358.28610919143057</v>
      </c>
      <c r="D72" s="79">
        <f t="shared" si="35"/>
        <v>357.22179416620804</v>
      </c>
      <c r="E72" s="79">
        <f t="shared" si="35"/>
        <v>357.64467826790775</v>
      </c>
      <c r="F72" s="79">
        <f t="shared" si="35"/>
        <v>357.9570214892554</v>
      </c>
      <c r="G72" s="79">
        <f t="shared" si="35"/>
        <v>358.4807097996212</v>
      </c>
      <c r="H72" s="79">
        <f t="shared" si="35"/>
        <v>358.46153846153845</v>
      </c>
      <c r="I72" s="79">
        <f t="shared" si="35"/>
        <v>358.55936316862443</v>
      </c>
      <c r="J72" s="79">
        <f t="shared" si="35"/>
        <v>358.66436384571102</v>
      </c>
      <c r="K72" s="79">
        <f t="shared" si="35"/>
        <v>358.69778161912996</v>
      </c>
      <c r="L72" s="79">
        <f t="shared" si="35"/>
        <v>358.85363749640561</v>
      </c>
      <c r="M72" s="79">
        <f t="shared" si="35"/>
        <v>358.97751297328466</v>
      </c>
      <c r="N72" s="79">
        <f t="shared" si="35"/>
        <v>359.47203494444972</v>
      </c>
      <c r="O72" s="79">
        <f t="shared" si="35"/>
        <v>359.39519939519937</v>
      </c>
      <c r="P72" s="79">
        <f t="shared" si="35"/>
        <v>359.36699321778445</v>
      </c>
      <c r="Q72" s="79">
        <f t="shared" si="35"/>
        <v>359.36699321778445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0.26892863372667258</v>
      </c>
      <c r="C83" s="168">
        <f t="shared" ref="C83:Q83" si="38">IF(C61=0,0,C61/C72)</f>
        <v>0.28467293421841328</v>
      </c>
      <c r="D83" s="168">
        <f t="shared" si="38"/>
        <v>0.25928915316563811</v>
      </c>
      <c r="E83" s="168">
        <f t="shared" si="38"/>
        <v>0.26550200706822519</v>
      </c>
      <c r="F83" s="168">
        <f t="shared" si="38"/>
        <v>0.27262982066395891</v>
      </c>
      <c r="G83" s="168">
        <f t="shared" si="38"/>
        <v>0.25605478743289212</v>
      </c>
      <c r="H83" s="168">
        <f t="shared" si="38"/>
        <v>0.26908539877217319</v>
      </c>
      <c r="I83" s="168">
        <f t="shared" si="38"/>
        <v>0.26586850504164738</v>
      </c>
      <c r="J83" s="168">
        <f t="shared" si="38"/>
        <v>0.27718260452186977</v>
      </c>
      <c r="K83" s="168">
        <f t="shared" si="38"/>
        <v>0.27476616030069212</v>
      </c>
      <c r="L83" s="168">
        <f t="shared" si="38"/>
        <v>0.27809962619784218</v>
      </c>
      <c r="M83" s="168">
        <f t="shared" si="38"/>
        <v>0.28484118387179447</v>
      </c>
      <c r="N83" s="168">
        <f t="shared" si="38"/>
        <v>0.29426980440695472</v>
      </c>
      <c r="O83" s="168">
        <f t="shared" si="38"/>
        <v>0.2983730586185257</v>
      </c>
      <c r="P83" s="168">
        <f t="shared" si="38"/>
        <v>0.30259630985298752</v>
      </c>
      <c r="Q83" s="168">
        <f t="shared" si="38"/>
        <v>0.29926285891414262</v>
      </c>
    </row>
    <row r="84" spans="1:17" ht="11.45" customHeight="1" x14ac:dyDescent="0.25">
      <c r="A84" s="91" t="s">
        <v>21</v>
      </c>
      <c r="B84" s="169">
        <f t="shared" ref="B84:Q84" si="39">IF(B62=0,0,B62/B73)</f>
        <v>0.18782367296104835</v>
      </c>
      <c r="C84" s="169">
        <f t="shared" si="39"/>
        <v>0.19110965501223742</v>
      </c>
      <c r="D84" s="169">
        <f t="shared" si="39"/>
        <v>0.18588251252006149</v>
      </c>
      <c r="E84" s="169">
        <f t="shared" si="39"/>
        <v>0.18725151219395436</v>
      </c>
      <c r="F84" s="169">
        <f t="shared" si="39"/>
        <v>0.18877306855666595</v>
      </c>
      <c r="G84" s="169">
        <f t="shared" si="39"/>
        <v>0.18531234278145406</v>
      </c>
      <c r="H84" s="169">
        <f t="shared" si="39"/>
        <v>0.18800250134265217</v>
      </c>
      <c r="I84" s="169">
        <f t="shared" si="39"/>
        <v>0.1874005504317352</v>
      </c>
      <c r="J84" s="169">
        <f t="shared" si="39"/>
        <v>0.1896520244036273</v>
      </c>
      <c r="K84" s="169">
        <f t="shared" si="39"/>
        <v>0.18926115690845702</v>
      </c>
      <c r="L84" s="169">
        <f t="shared" si="39"/>
        <v>0.1898852647886525</v>
      </c>
      <c r="M84" s="169">
        <f t="shared" si="39"/>
        <v>0.19125828431361472</v>
      </c>
      <c r="N84" s="169">
        <f t="shared" si="39"/>
        <v>0.19307934274750205</v>
      </c>
      <c r="O84" s="169">
        <f t="shared" si="39"/>
        <v>0.19385568853331389</v>
      </c>
      <c r="P84" s="169">
        <f t="shared" si="39"/>
        <v>0.19459163889902212</v>
      </c>
      <c r="Q84" s="169">
        <f t="shared" si="39"/>
        <v>0.19400172507372507</v>
      </c>
    </row>
    <row r="85" spans="1:17" ht="11.45" customHeight="1" x14ac:dyDescent="0.25">
      <c r="A85" s="19" t="s">
        <v>20</v>
      </c>
      <c r="B85" s="170">
        <f t="shared" ref="B85:Q85" si="40">IF(B63=0,0,B63/B74)</f>
        <v>0.28435038210745567</v>
      </c>
      <c r="C85" s="170">
        <f t="shared" si="40"/>
        <v>0.30216914109362436</v>
      </c>
      <c r="D85" s="170">
        <f t="shared" si="40"/>
        <v>0.26585295563497863</v>
      </c>
      <c r="E85" s="170">
        <f t="shared" si="40"/>
        <v>0.26831011910982194</v>
      </c>
      <c r="F85" s="170">
        <f t="shared" si="40"/>
        <v>0.27278753983157039</v>
      </c>
      <c r="G85" s="170">
        <f t="shared" si="40"/>
        <v>0.25073845644541398</v>
      </c>
      <c r="H85" s="170">
        <f t="shared" si="40"/>
        <v>0.26678439839974322</v>
      </c>
      <c r="I85" s="170">
        <f t="shared" si="40"/>
        <v>0.26229810448306723</v>
      </c>
      <c r="J85" s="170">
        <f t="shared" si="40"/>
        <v>0.27539198787636754</v>
      </c>
      <c r="K85" s="170">
        <f t="shared" si="40"/>
        <v>0.27474512980297522</v>
      </c>
      <c r="L85" s="170">
        <f t="shared" si="40"/>
        <v>0.2764055867050953</v>
      </c>
      <c r="M85" s="170">
        <f t="shared" si="40"/>
        <v>0.28827686741475123</v>
      </c>
      <c r="N85" s="170">
        <f t="shared" si="40"/>
        <v>0.29942433023292903</v>
      </c>
      <c r="O85" s="170">
        <f t="shared" si="40"/>
        <v>0.30437749408980519</v>
      </c>
      <c r="P85" s="170">
        <f t="shared" si="40"/>
        <v>0.312857317069686</v>
      </c>
      <c r="Q85" s="170">
        <f t="shared" si="40"/>
        <v>0.30634331784589153</v>
      </c>
    </row>
    <row r="86" spans="1:17" ht="11.45" customHeight="1" x14ac:dyDescent="0.25">
      <c r="A86" s="62" t="s">
        <v>17</v>
      </c>
      <c r="B86" s="171">
        <f t="shared" ref="B86:Q86" si="41">IF(B64=0,0,B64/B75)</f>
        <v>0.26507717226296512</v>
      </c>
      <c r="C86" s="171">
        <f t="shared" si="41"/>
        <v>0.28200354831781305</v>
      </c>
      <c r="D86" s="171">
        <f t="shared" si="41"/>
        <v>0.24884969390473183</v>
      </c>
      <c r="E86" s="171">
        <f t="shared" si="41"/>
        <v>0.25258293192447823</v>
      </c>
      <c r="F86" s="171">
        <f t="shared" si="41"/>
        <v>0.25677792077052308</v>
      </c>
      <c r="G86" s="171">
        <f t="shared" si="41"/>
        <v>0.23507119118378</v>
      </c>
      <c r="H86" s="171">
        <f t="shared" si="41"/>
        <v>0.25015837682923181</v>
      </c>
      <c r="I86" s="171">
        <f t="shared" si="41"/>
        <v>0.24615742854718242</v>
      </c>
      <c r="J86" s="171">
        <f t="shared" si="41"/>
        <v>0.27085995449136152</v>
      </c>
      <c r="K86" s="171">
        <f t="shared" si="41"/>
        <v>0.25973317496031867</v>
      </c>
      <c r="L86" s="171">
        <f t="shared" si="41"/>
        <v>0.27180516618803136</v>
      </c>
      <c r="M86" s="171">
        <f t="shared" si="41"/>
        <v>0.25607185644161623</v>
      </c>
      <c r="N86" s="171">
        <f t="shared" si="41"/>
        <v>0.28021320566028934</v>
      </c>
      <c r="O86" s="171">
        <f t="shared" si="41"/>
        <v>0.28469678806542797</v>
      </c>
      <c r="P86" s="171">
        <f t="shared" si="41"/>
        <v>0.29291715915143157</v>
      </c>
      <c r="Q86" s="171">
        <f t="shared" si="41"/>
        <v>0.28684455387579166</v>
      </c>
    </row>
    <row r="87" spans="1:17" ht="11.45" customHeight="1" x14ac:dyDescent="0.25">
      <c r="A87" s="62" t="s">
        <v>16</v>
      </c>
      <c r="B87" s="171">
        <f t="shared" ref="B87:Q87" si="42">IF(B65=0,0,B65/B76)</f>
        <v>0.29236800266134017</v>
      </c>
      <c r="C87" s="171">
        <f t="shared" si="42"/>
        <v>0.31169301026614937</v>
      </c>
      <c r="D87" s="171">
        <f t="shared" si="42"/>
        <v>0.27487035883124139</v>
      </c>
      <c r="E87" s="171">
        <f t="shared" si="42"/>
        <v>0.27860623910236221</v>
      </c>
      <c r="F87" s="171">
        <f t="shared" si="42"/>
        <v>0.28323923840211634</v>
      </c>
      <c r="G87" s="171">
        <f t="shared" si="42"/>
        <v>0.25955676080327494</v>
      </c>
      <c r="H87" s="171">
        <f t="shared" si="42"/>
        <v>0.27620400774713738</v>
      </c>
      <c r="I87" s="171">
        <f t="shared" si="42"/>
        <v>0.27173202678850628</v>
      </c>
      <c r="J87" s="171">
        <f t="shared" si="42"/>
        <v>0.27813344562353348</v>
      </c>
      <c r="K87" s="171">
        <f t="shared" si="42"/>
        <v>0.28257305269134508</v>
      </c>
      <c r="L87" s="171">
        <f t="shared" si="42"/>
        <v>0.2787161553536569</v>
      </c>
      <c r="M87" s="171">
        <f t="shared" si="42"/>
        <v>0.30600082671022322</v>
      </c>
      <c r="N87" s="171">
        <f t="shared" si="42"/>
        <v>0.30952850758020212</v>
      </c>
      <c r="O87" s="171">
        <f t="shared" si="42"/>
        <v>0.31451865558248032</v>
      </c>
      <c r="P87" s="171">
        <f t="shared" si="42"/>
        <v>0.32352827175148857</v>
      </c>
      <c r="Q87" s="171">
        <f t="shared" si="42"/>
        <v>0.31681444498907652</v>
      </c>
    </row>
    <row r="88" spans="1:17" ht="11.45" customHeight="1" x14ac:dyDescent="0.25">
      <c r="A88" s="118" t="s">
        <v>19</v>
      </c>
      <c r="B88" s="172">
        <f t="shared" ref="B88:Q88" si="43">IF(B66=0,0,B66/B77)</f>
        <v>0.38045306889764574</v>
      </c>
      <c r="C88" s="172">
        <f t="shared" si="43"/>
        <v>0.38710910929984116</v>
      </c>
      <c r="D88" s="172">
        <f t="shared" si="43"/>
        <v>0.37652108079756585</v>
      </c>
      <c r="E88" s="172">
        <f t="shared" si="43"/>
        <v>0.37929410785555778</v>
      </c>
      <c r="F88" s="172">
        <f t="shared" si="43"/>
        <v>0.38237615166062394</v>
      </c>
      <c r="G88" s="172">
        <f t="shared" si="43"/>
        <v>0.37536615275561047</v>
      </c>
      <c r="H88" s="172">
        <f t="shared" si="43"/>
        <v>0.38081530122712054</v>
      </c>
      <c r="I88" s="172">
        <f t="shared" si="43"/>
        <v>0.3795959976762226</v>
      </c>
      <c r="J88" s="172">
        <f t="shared" si="43"/>
        <v>0.38415655262994863</v>
      </c>
      <c r="K88" s="172">
        <f t="shared" si="43"/>
        <v>0.38336481676553119</v>
      </c>
      <c r="L88" s="172">
        <f t="shared" si="43"/>
        <v>0.38462900117104443</v>
      </c>
      <c r="M88" s="172">
        <f t="shared" si="43"/>
        <v>0.38741017078450735</v>
      </c>
      <c r="N88" s="172">
        <f t="shared" si="43"/>
        <v>0.39109888189792519</v>
      </c>
      <c r="O88" s="172">
        <f t="shared" si="43"/>
        <v>0.39267143732760801</v>
      </c>
      <c r="P88" s="172">
        <f t="shared" si="43"/>
        <v>0.39416216834556711</v>
      </c>
      <c r="Q88" s="172">
        <f t="shared" si="43"/>
        <v>0.39296724695104218</v>
      </c>
    </row>
    <row r="89" spans="1:17" ht="11.45" customHeight="1" x14ac:dyDescent="0.25">
      <c r="A89" s="25" t="s">
        <v>18</v>
      </c>
      <c r="B89" s="168">
        <f t="shared" ref="B89:Q89" si="44">IF(B67=0,0,B67/B78)</f>
        <v>0.23361462342504996</v>
      </c>
      <c r="C89" s="168">
        <f t="shared" si="44"/>
        <v>0.23361462342504999</v>
      </c>
      <c r="D89" s="168">
        <f t="shared" si="44"/>
        <v>0.23361462342504996</v>
      </c>
      <c r="E89" s="168">
        <f t="shared" si="44"/>
        <v>0.23361462342504999</v>
      </c>
      <c r="F89" s="168">
        <f t="shared" si="44"/>
        <v>0.23361462342504999</v>
      </c>
      <c r="G89" s="168">
        <f t="shared" si="44"/>
        <v>0.23889011980807673</v>
      </c>
      <c r="H89" s="168">
        <f t="shared" si="44"/>
        <v>0.23523197081379882</v>
      </c>
      <c r="I89" s="168">
        <f t="shared" si="44"/>
        <v>0.23772500807350341</v>
      </c>
      <c r="J89" s="168">
        <f t="shared" si="44"/>
        <v>0.28327027356305967</v>
      </c>
      <c r="K89" s="168">
        <f t="shared" si="44"/>
        <v>0.2255886882222809</v>
      </c>
      <c r="L89" s="168">
        <f t="shared" si="44"/>
        <v>0.22600268167997251</v>
      </c>
      <c r="M89" s="168">
        <f t="shared" si="44"/>
        <v>0.22463160742417296</v>
      </c>
      <c r="N89" s="168">
        <f t="shared" si="44"/>
        <v>0.21501790627473685</v>
      </c>
      <c r="O89" s="168">
        <f t="shared" si="44"/>
        <v>0.21533732254170437</v>
      </c>
      <c r="P89" s="168">
        <f t="shared" si="44"/>
        <v>0.21465592901025451</v>
      </c>
      <c r="Q89" s="168">
        <f t="shared" si="44"/>
        <v>0.21465592901025449</v>
      </c>
    </row>
    <row r="90" spans="1:17" ht="11.45" customHeight="1" x14ac:dyDescent="0.25">
      <c r="A90" s="116" t="s">
        <v>17</v>
      </c>
      <c r="B90" s="171">
        <f t="shared" ref="B90:Q90" si="45">IF(B68=0,0,B68/B79)</f>
        <v>0.37730171513147592</v>
      </c>
      <c r="C90" s="171">
        <f t="shared" si="45"/>
        <v>0.37785598333408382</v>
      </c>
      <c r="D90" s="171">
        <f t="shared" si="45"/>
        <v>0.37795507655419497</v>
      </c>
      <c r="E90" s="171">
        <f t="shared" si="45"/>
        <v>0.37711289129621223</v>
      </c>
      <c r="F90" s="171">
        <f t="shared" si="45"/>
        <v>0.37732180761825734</v>
      </c>
      <c r="G90" s="171">
        <f t="shared" si="45"/>
        <v>0.38643962521830533</v>
      </c>
      <c r="H90" s="171">
        <f t="shared" si="45"/>
        <v>0.38065219772081543</v>
      </c>
      <c r="I90" s="171">
        <f t="shared" si="45"/>
        <v>0.38457315318507113</v>
      </c>
      <c r="J90" s="171">
        <f t="shared" si="45"/>
        <v>0.39458401996289089</v>
      </c>
      <c r="K90" s="171">
        <f t="shared" si="45"/>
        <v>0.36532037030381248</v>
      </c>
      <c r="L90" s="171">
        <f t="shared" si="45"/>
        <v>0.31835755378358449</v>
      </c>
      <c r="M90" s="171">
        <f t="shared" si="45"/>
        <v>0.42821115921777925</v>
      </c>
      <c r="N90" s="171">
        <f t="shared" si="45"/>
        <v>0.34842416325162828</v>
      </c>
      <c r="O90" s="171">
        <f t="shared" si="45"/>
        <v>0.34906492607929368</v>
      </c>
      <c r="P90" s="171">
        <f t="shared" si="45"/>
        <v>0.34776829820515526</v>
      </c>
      <c r="Q90" s="171">
        <f t="shared" si="45"/>
        <v>0.34779576166675502</v>
      </c>
    </row>
    <row r="91" spans="1:17" ht="11.45" customHeight="1" x14ac:dyDescent="0.25">
      <c r="A91" s="93" t="s">
        <v>16</v>
      </c>
      <c r="B91" s="173">
        <f t="shared" ref="B91:Q91" si="46">IF(B69=0,0,B69/B80)</f>
        <v>0.21353881719790599</v>
      </c>
      <c r="C91" s="173">
        <f t="shared" si="46"/>
        <v>0.21379429106275288</v>
      </c>
      <c r="D91" s="173">
        <f t="shared" si="46"/>
        <v>0.2140797932370774</v>
      </c>
      <c r="E91" s="173">
        <f t="shared" si="46"/>
        <v>0.21162621866665063</v>
      </c>
      <c r="F91" s="173">
        <f t="shared" si="46"/>
        <v>0.21224066095293467</v>
      </c>
      <c r="G91" s="173">
        <f t="shared" si="46"/>
        <v>0.21876890449536904</v>
      </c>
      <c r="H91" s="173">
        <f t="shared" si="46"/>
        <v>0.21579317290283459</v>
      </c>
      <c r="I91" s="173">
        <f t="shared" si="46"/>
        <v>0.21775454096644889</v>
      </c>
      <c r="J91" s="173">
        <f t="shared" si="46"/>
        <v>0.26406123569525963</v>
      </c>
      <c r="K91" s="173">
        <f t="shared" si="46"/>
        <v>0.20772687747012447</v>
      </c>
      <c r="L91" s="173">
        <f t="shared" si="46"/>
        <v>0.21244231739789951</v>
      </c>
      <c r="M91" s="173">
        <f t="shared" si="46"/>
        <v>0.20366932128512305</v>
      </c>
      <c r="N91" s="173">
        <f t="shared" si="46"/>
        <v>0.19862338579778302</v>
      </c>
      <c r="O91" s="173">
        <f t="shared" si="46"/>
        <v>0.19926591886638612</v>
      </c>
      <c r="P91" s="173">
        <f t="shared" si="46"/>
        <v>0.19809290699042875</v>
      </c>
      <c r="Q91" s="173">
        <f t="shared" si="46"/>
        <v>0.1981706709490445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216389.17323419265</v>
      </c>
      <c r="C94" s="40">
        <f t="shared" si="47"/>
        <v>204296.93083843699</v>
      </c>
      <c r="D94" s="40">
        <f t="shared" si="47"/>
        <v>203352.00895877156</v>
      </c>
      <c r="E94" s="40">
        <f t="shared" si="47"/>
        <v>183355.19845327138</v>
      </c>
      <c r="F94" s="40">
        <f t="shared" si="47"/>
        <v>180023.15047002118</v>
      </c>
      <c r="G94" s="40">
        <f t="shared" si="47"/>
        <v>200455.59880710239</v>
      </c>
      <c r="H94" s="40">
        <f t="shared" si="47"/>
        <v>190446.48838605016</v>
      </c>
      <c r="I94" s="40">
        <f t="shared" si="47"/>
        <v>193539.52279678031</v>
      </c>
      <c r="J94" s="40">
        <f t="shared" si="47"/>
        <v>190192.08471114392</v>
      </c>
      <c r="K94" s="40">
        <f t="shared" si="47"/>
        <v>192441.74931727196</v>
      </c>
      <c r="L94" s="40">
        <f t="shared" si="47"/>
        <v>192552.17157199682</v>
      </c>
      <c r="M94" s="40">
        <f t="shared" si="47"/>
        <v>191748.36392090042</v>
      </c>
      <c r="N94" s="40">
        <f t="shared" si="47"/>
        <v>189221.10761077161</v>
      </c>
      <c r="O94" s="40">
        <f t="shared" si="47"/>
        <v>187380.72026583704</v>
      </c>
      <c r="P94" s="40">
        <f t="shared" si="47"/>
        <v>186372.85761141841</v>
      </c>
      <c r="Q94" s="40">
        <f t="shared" si="47"/>
        <v>189468.07999473484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113743.75259279944</v>
      </c>
      <c r="C95" s="121">
        <f t="shared" si="48"/>
        <v>112356.39893056086</v>
      </c>
      <c r="D95" s="121">
        <f t="shared" si="48"/>
        <v>113736.94819002853</v>
      </c>
      <c r="E95" s="121">
        <f t="shared" si="48"/>
        <v>103346.96858388015</v>
      </c>
      <c r="F95" s="121">
        <f t="shared" si="48"/>
        <v>104154.19061993231</v>
      </c>
      <c r="G95" s="121">
        <f t="shared" si="48"/>
        <v>109632.14684703336</v>
      </c>
      <c r="H95" s="121">
        <f t="shared" si="48"/>
        <v>105837.69029211973</v>
      </c>
      <c r="I95" s="121">
        <f t="shared" si="48"/>
        <v>108578.38045236038</v>
      </c>
      <c r="J95" s="121">
        <f t="shared" si="48"/>
        <v>107274.27655459082</v>
      </c>
      <c r="K95" s="121">
        <f t="shared" si="48"/>
        <v>110890.56886533153</v>
      </c>
      <c r="L95" s="121">
        <f t="shared" si="48"/>
        <v>109457.616580382</v>
      </c>
      <c r="M95" s="121">
        <f t="shared" si="48"/>
        <v>110340.23138805298</v>
      </c>
      <c r="N95" s="121">
        <f t="shared" si="48"/>
        <v>106378.39416603037</v>
      </c>
      <c r="O95" s="121">
        <f t="shared" si="48"/>
        <v>106590.64138903432</v>
      </c>
      <c r="P95" s="121">
        <f t="shared" si="48"/>
        <v>105291.10254327761</v>
      </c>
      <c r="Q95" s="121">
        <f t="shared" si="48"/>
        <v>107519.90551076402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269990.76791451609</v>
      </c>
      <c r="C96" s="38">
        <f t="shared" si="49"/>
        <v>248448.69711068156</v>
      </c>
      <c r="D96" s="38">
        <f t="shared" si="49"/>
        <v>244070.85485097396</v>
      </c>
      <c r="E96" s="38">
        <f t="shared" si="49"/>
        <v>216477.22954806488</v>
      </c>
      <c r="F96" s="38">
        <f t="shared" si="49"/>
        <v>207598.91694039703</v>
      </c>
      <c r="G96" s="38">
        <f t="shared" si="49"/>
        <v>237088.69863048647</v>
      </c>
      <c r="H96" s="38">
        <f t="shared" si="49"/>
        <v>222573.51179465646</v>
      </c>
      <c r="I96" s="38">
        <f t="shared" si="49"/>
        <v>225681.86651561383</v>
      </c>
      <c r="J96" s="38">
        <f t="shared" si="49"/>
        <v>219446.61900974749</v>
      </c>
      <c r="K96" s="38">
        <f t="shared" si="49"/>
        <v>222099.7072166916</v>
      </c>
      <c r="L96" s="38">
        <f t="shared" si="49"/>
        <v>221569.77727322283</v>
      </c>
      <c r="M96" s="38">
        <f t="shared" si="49"/>
        <v>220957.28507677568</v>
      </c>
      <c r="N96" s="38">
        <f t="shared" si="49"/>
        <v>218963.71284210627</v>
      </c>
      <c r="O96" s="38">
        <f t="shared" si="49"/>
        <v>215108.2493685006</v>
      </c>
      <c r="P96" s="38">
        <f t="shared" si="49"/>
        <v>215691.17924450649</v>
      </c>
      <c r="Q96" s="38">
        <f t="shared" si="49"/>
        <v>218023.35764820111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271354.7436773752</v>
      </c>
      <c r="C97" s="42">
        <f t="shared" si="50"/>
        <v>271341.366598778</v>
      </c>
      <c r="D97" s="42">
        <f t="shared" si="50"/>
        <v>271393.27338129492</v>
      </c>
      <c r="E97" s="42">
        <f t="shared" si="50"/>
        <v>271425.51182782854</v>
      </c>
      <c r="F97" s="42">
        <f t="shared" si="50"/>
        <v>259166.66526541815</v>
      </c>
      <c r="G97" s="42">
        <f t="shared" si="50"/>
        <v>269876.0669634245</v>
      </c>
      <c r="H97" s="42">
        <f t="shared" si="50"/>
        <v>253802.45492401416</v>
      </c>
      <c r="I97" s="42">
        <f t="shared" si="50"/>
        <v>262484.98817807314</v>
      </c>
      <c r="J97" s="42">
        <f t="shared" si="50"/>
        <v>264461.84183817852</v>
      </c>
      <c r="K97" s="42">
        <f t="shared" si="50"/>
        <v>244176.17614553132</v>
      </c>
      <c r="L97" s="42">
        <f t="shared" si="50"/>
        <v>236941.19641530045</v>
      </c>
      <c r="M97" s="42">
        <f t="shared" si="50"/>
        <v>249733.59910736655</v>
      </c>
      <c r="N97" s="42">
        <f t="shared" si="50"/>
        <v>239350.13232263341</v>
      </c>
      <c r="O97" s="42">
        <f t="shared" si="50"/>
        <v>231570.29793519538</v>
      </c>
      <c r="P97" s="42">
        <f t="shared" si="50"/>
        <v>238918.82490450656</v>
      </c>
      <c r="Q97" s="42">
        <f t="shared" si="50"/>
        <v>242050.01622572329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269427.38662116125</v>
      </c>
      <c r="C98" s="42">
        <f t="shared" si="51"/>
        <v>238928.39723604405</v>
      </c>
      <c r="D98" s="42">
        <f t="shared" si="51"/>
        <v>231700.11812226186</v>
      </c>
      <c r="E98" s="42">
        <f t="shared" si="51"/>
        <v>191144.2005424134</v>
      </c>
      <c r="F98" s="42">
        <f t="shared" si="51"/>
        <v>183732.32165741659</v>
      </c>
      <c r="G98" s="42">
        <f t="shared" si="51"/>
        <v>221914.04245849003</v>
      </c>
      <c r="H98" s="42">
        <f t="shared" si="51"/>
        <v>208068.67888349469</v>
      </c>
      <c r="I98" s="42">
        <f t="shared" si="51"/>
        <v>208588.00816402287</v>
      </c>
      <c r="J98" s="42">
        <f t="shared" si="51"/>
        <v>198960.8415105922</v>
      </c>
      <c r="K98" s="42">
        <f t="shared" si="51"/>
        <v>212100.2419651782</v>
      </c>
      <c r="L98" s="42">
        <f t="shared" si="51"/>
        <v>214578.1194220022</v>
      </c>
      <c r="M98" s="42">
        <f t="shared" si="51"/>
        <v>207780.76233645252</v>
      </c>
      <c r="N98" s="42">
        <f t="shared" si="51"/>
        <v>209575.23018660038</v>
      </c>
      <c r="O98" s="42">
        <f t="shared" si="51"/>
        <v>207507.07057451585</v>
      </c>
      <c r="P98" s="42">
        <f t="shared" si="51"/>
        <v>205024.35922149062</v>
      </c>
      <c r="Q98" s="42">
        <f t="shared" si="51"/>
        <v>206989.60732531632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586180.29860021081</v>
      </c>
      <c r="C99" s="120">
        <f t="shared" si="52"/>
        <v>586638.45897513151</v>
      </c>
      <c r="D99" s="120">
        <f t="shared" si="52"/>
        <v>585825.0398282893</v>
      </c>
      <c r="E99" s="120">
        <f t="shared" si="52"/>
        <v>587053.19095366984</v>
      </c>
      <c r="F99" s="120">
        <f t="shared" si="52"/>
        <v>586869.13639930985</v>
      </c>
      <c r="G99" s="120">
        <f t="shared" si="52"/>
        <v>587000.81259017345</v>
      </c>
      <c r="H99" s="120">
        <f t="shared" si="52"/>
        <v>586419.46758342267</v>
      </c>
      <c r="I99" s="120">
        <f t="shared" si="52"/>
        <v>587535.29908468295</v>
      </c>
      <c r="J99" s="120">
        <f t="shared" si="52"/>
        <v>587865.45204150723</v>
      </c>
      <c r="K99" s="120">
        <f t="shared" si="52"/>
        <v>569589.1330003998</v>
      </c>
      <c r="L99" s="120">
        <f t="shared" si="52"/>
        <v>587168.84532626986</v>
      </c>
      <c r="M99" s="120">
        <f t="shared" si="52"/>
        <v>566890.89618418575</v>
      </c>
      <c r="N99" s="120">
        <f t="shared" si="52"/>
        <v>587114.09486506029</v>
      </c>
      <c r="O99" s="120">
        <f t="shared" si="52"/>
        <v>587177.32854962291</v>
      </c>
      <c r="P99" s="120">
        <f t="shared" si="52"/>
        <v>563485.06226193614</v>
      </c>
      <c r="Q99" s="120">
        <f t="shared" si="52"/>
        <v>587605.6007161286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154962.14478024421</v>
      </c>
      <c r="C100" s="40">
        <f t="shared" si="53"/>
        <v>151831.51852901821</v>
      </c>
      <c r="D100" s="40">
        <f t="shared" si="53"/>
        <v>149459.37970421388</v>
      </c>
      <c r="E100" s="40">
        <f t="shared" si="53"/>
        <v>153967.54848138519</v>
      </c>
      <c r="F100" s="40">
        <f t="shared" si="53"/>
        <v>154275.83367641005</v>
      </c>
      <c r="G100" s="40">
        <f t="shared" si="53"/>
        <v>147617.3845556849</v>
      </c>
      <c r="H100" s="40">
        <f t="shared" si="53"/>
        <v>155505.38406317303</v>
      </c>
      <c r="I100" s="40">
        <f t="shared" si="53"/>
        <v>155283.73351369632</v>
      </c>
      <c r="J100" s="40">
        <f t="shared" si="53"/>
        <v>128158.45702725432</v>
      </c>
      <c r="K100" s="40">
        <f t="shared" si="53"/>
        <v>133351.35135135136</v>
      </c>
      <c r="L100" s="40">
        <f t="shared" si="53"/>
        <v>148713.09494874399</v>
      </c>
      <c r="M100" s="40">
        <f t="shared" si="53"/>
        <v>151892.28394487736</v>
      </c>
      <c r="N100" s="40">
        <f t="shared" si="53"/>
        <v>153740.77578051088</v>
      </c>
      <c r="O100" s="40">
        <f t="shared" si="53"/>
        <v>154820.64034815045</v>
      </c>
      <c r="P100" s="40">
        <f t="shared" si="53"/>
        <v>153709.62780682868</v>
      </c>
      <c r="Q100" s="40">
        <f t="shared" si="53"/>
        <v>156288.25943130971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97448.80181719664</v>
      </c>
      <c r="C101" s="42">
        <f t="shared" si="54"/>
        <v>93915.146964003201</v>
      </c>
      <c r="D101" s="42">
        <f t="shared" si="54"/>
        <v>85634.79673326519</v>
      </c>
      <c r="E101" s="42">
        <f t="shared" si="54"/>
        <v>97488.337600097439</v>
      </c>
      <c r="F101" s="42">
        <f t="shared" si="54"/>
        <v>97427.966843745453</v>
      </c>
      <c r="G101" s="42">
        <f t="shared" si="54"/>
        <v>91484.67646200626</v>
      </c>
      <c r="H101" s="42">
        <f t="shared" si="54"/>
        <v>97488.173464743712</v>
      </c>
      <c r="I101" s="42">
        <f t="shared" si="54"/>
        <v>97463.477737995127</v>
      </c>
      <c r="J101" s="42">
        <f t="shared" si="54"/>
        <v>97486.399001266313</v>
      </c>
      <c r="K101" s="42">
        <f t="shared" si="54"/>
        <v>78119.975570327777</v>
      </c>
      <c r="L101" s="42">
        <f t="shared" si="54"/>
        <v>97474.744132214735</v>
      </c>
      <c r="M101" s="42">
        <f t="shared" si="54"/>
        <v>76669.107917408139</v>
      </c>
      <c r="N101" s="42">
        <f t="shared" si="54"/>
        <v>91204.043981193536</v>
      </c>
      <c r="O101" s="42">
        <f t="shared" si="54"/>
        <v>91341.666052462999</v>
      </c>
      <c r="P101" s="42">
        <f t="shared" si="54"/>
        <v>94526.015486489356</v>
      </c>
      <c r="Q101" s="42">
        <f t="shared" si="54"/>
        <v>97458.784918276666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168888.84804485424</v>
      </c>
      <c r="C102" s="36">
        <f t="shared" si="55"/>
        <v>165888.89026809952</v>
      </c>
      <c r="D102" s="36">
        <f t="shared" si="55"/>
        <v>166226.54599012848</v>
      </c>
      <c r="E102" s="36">
        <f t="shared" si="55"/>
        <v>168967.36136563512</v>
      </c>
      <c r="F102" s="36">
        <f t="shared" si="55"/>
        <v>168936.75427851616</v>
      </c>
      <c r="G102" s="36">
        <f t="shared" si="55"/>
        <v>161096.79809694845</v>
      </c>
      <c r="H102" s="36">
        <f t="shared" si="55"/>
        <v>168945.26839278263</v>
      </c>
      <c r="I102" s="36">
        <f t="shared" si="55"/>
        <v>168911.24051641067</v>
      </c>
      <c r="J102" s="36">
        <f t="shared" si="55"/>
        <v>135516.24127786935</v>
      </c>
      <c r="K102" s="36">
        <f t="shared" si="55"/>
        <v>146600.56164291687</v>
      </c>
      <c r="L102" s="36">
        <f t="shared" si="55"/>
        <v>161151.01092137105</v>
      </c>
      <c r="M102" s="36">
        <f t="shared" si="55"/>
        <v>168961.93405196408</v>
      </c>
      <c r="N102" s="36">
        <f t="shared" si="55"/>
        <v>167887.71626875552</v>
      </c>
      <c r="O102" s="36">
        <f t="shared" si="55"/>
        <v>168929.75887511746</v>
      </c>
      <c r="P102" s="36">
        <f t="shared" si="55"/>
        <v>166696.27942250704</v>
      </c>
      <c r="Q102" s="36">
        <f t="shared" si="55"/>
        <v>168913.07329415792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20822209.369577792</v>
      </c>
      <c r="C105" s="40">
        <f t="shared" si="56"/>
        <v>20837134.300852332</v>
      </c>
      <c r="D105" s="40">
        <f t="shared" si="56"/>
        <v>18835222.894881673</v>
      </c>
      <c r="E105" s="40">
        <f t="shared" si="56"/>
        <v>17410562.525293402</v>
      </c>
      <c r="F105" s="40">
        <f t="shared" si="56"/>
        <v>17568415.79210395</v>
      </c>
      <c r="G105" s="40">
        <f t="shared" si="56"/>
        <v>18399960.123616785</v>
      </c>
      <c r="H105" s="40">
        <f t="shared" si="56"/>
        <v>18369852.369852372</v>
      </c>
      <c r="I105" s="40">
        <f t="shared" si="56"/>
        <v>18450053.392874476</v>
      </c>
      <c r="J105" s="40">
        <f t="shared" si="56"/>
        <v>18908045.480713874</v>
      </c>
      <c r="K105" s="40">
        <f t="shared" si="56"/>
        <v>18966676.270047057</v>
      </c>
      <c r="L105" s="40">
        <f t="shared" si="56"/>
        <v>19216141.090769675</v>
      </c>
      <c r="M105" s="40">
        <f t="shared" si="56"/>
        <v>19606573.130886026</v>
      </c>
      <c r="N105" s="40">
        <f t="shared" si="56"/>
        <v>20016142.816446681</v>
      </c>
      <c r="O105" s="40">
        <f t="shared" si="56"/>
        <v>20093555.093555093</v>
      </c>
      <c r="P105" s="40">
        <f t="shared" si="56"/>
        <v>20266767.143933684</v>
      </c>
      <c r="Q105" s="40">
        <f t="shared" si="56"/>
        <v>20376381.38000248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8545507.7553409431</v>
      </c>
      <c r="C106" s="121">
        <f t="shared" si="57"/>
        <v>8588957.0552147236</v>
      </c>
      <c r="D106" s="121">
        <f t="shared" si="57"/>
        <v>8456683.8783706259</v>
      </c>
      <c r="E106" s="121">
        <f t="shared" si="57"/>
        <v>7740750.4591970611</v>
      </c>
      <c r="F106" s="121">
        <f t="shared" si="57"/>
        <v>7864602.4665442146</v>
      </c>
      <c r="G106" s="121">
        <f t="shared" si="57"/>
        <v>8126475.9905536594</v>
      </c>
      <c r="H106" s="121">
        <f t="shared" si="57"/>
        <v>7959100.2044989774</v>
      </c>
      <c r="I106" s="121">
        <f t="shared" si="57"/>
        <v>8139059.3047034759</v>
      </c>
      <c r="J106" s="121">
        <f t="shared" si="57"/>
        <v>8137913.4860050892</v>
      </c>
      <c r="K106" s="121">
        <f t="shared" si="57"/>
        <v>8394910.9414758272</v>
      </c>
      <c r="L106" s="121">
        <f t="shared" si="57"/>
        <v>8313755.4030002542</v>
      </c>
      <c r="M106" s="121">
        <f t="shared" si="57"/>
        <v>8441393.3384185098</v>
      </c>
      <c r="N106" s="121">
        <f t="shared" si="57"/>
        <v>8215788.1712447405</v>
      </c>
      <c r="O106" s="121">
        <f t="shared" si="57"/>
        <v>8265280.8710715175</v>
      </c>
      <c r="P106" s="121">
        <f t="shared" si="57"/>
        <v>8195507.282152555</v>
      </c>
      <c r="Q106" s="121">
        <f t="shared" si="57"/>
        <v>8343618.8595408536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24567032.967032969</v>
      </c>
      <c r="C107" s="38">
        <f t="shared" si="58"/>
        <v>24023529.4117647</v>
      </c>
      <c r="D107" s="38">
        <f t="shared" si="58"/>
        <v>20763826.606875934</v>
      </c>
      <c r="E107" s="38">
        <f t="shared" si="58"/>
        <v>18586569.998273779</v>
      </c>
      <c r="F107" s="38">
        <f t="shared" si="58"/>
        <v>18121727.303638216</v>
      </c>
      <c r="G107" s="38">
        <f t="shared" si="58"/>
        <v>19023121.387283236</v>
      </c>
      <c r="H107" s="38">
        <f t="shared" si="58"/>
        <v>19001324.942033786</v>
      </c>
      <c r="I107" s="38">
        <f t="shared" si="58"/>
        <v>18942696.257038753</v>
      </c>
      <c r="J107" s="38">
        <f t="shared" si="58"/>
        <v>19338829.005389512</v>
      </c>
      <c r="K107" s="38">
        <f t="shared" si="58"/>
        <v>19526660.124304876</v>
      </c>
      <c r="L107" s="38">
        <f t="shared" si="58"/>
        <v>19597799.770663179</v>
      </c>
      <c r="M107" s="38">
        <f t="shared" si="58"/>
        <v>20382999.671808336</v>
      </c>
      <c r="N107" s="38">
        <f t="shared" si="58"/>
        <v>20980180.180180181</v>
      </c>
      <c r="O107" s="38">
        <f t="shared" si="58"/>
        <v>20951715.168265324</v>
      </c>
      <c r="P107" s="38">
        <f t="shared" si="58"/>
        <v>21593780.369290575</v>
      </c>
      <c r="Q107" s="38">
        <f t="shared" si="58"/>
        <v>21372799.599952437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23017583.402924906</v>
      </c>
      <c r="C108" s="42">
        <f t="shared" si="59"/>
        <v>24486153.01960317</v>
      </c>
      <c r="D108" s="42">
        <f t="shared" si="59"/>
        <v>21611562.562796306</v>
      </c>
      <c r="E108" s="42">
        <f t="shared" si="59"/>
        <v>21938384.504504021</v>
      </c>
      <c r="F108" s="42">
        <f t="shared" si="59"/>
        <v>21295448.780762952</v>
      </c>
      <c r="G108" s="42">
        <f t="shared" si="59"/>
        <v>20300828.330587447</v>
      </c>
      <c r="H108" s="42">
        <f t="shared" si="59"/>
        <v>20317059.25090101</v>
      </c>
      <c r="I108" s="42">
        <f t="shared" si="59"/>
        <v>20676041.511088658</v>
      </c>
      <c r="J108" s="42">
        <f t="shared" si="59"/>
        <v>22922279.182397019</v>
      </c>
      <c r="K108" s="42">
        <f t="shared" si="59"/>
        <v>20294609.113583639</v>
      </c>
      <c r="L108" s="42">
        <f t="shared" si="59"/>
        <v>20608589.205904555</v>
      </c>
      <c r="M108" s="42">
        <f t="shared" si="59"/>
        <v>20463918.828566305</v>
      </c>
      <c r="N108" s="42">
        <f t="shared" si="59"/>
        <v>21462101.713068653</v>
      </c>
      <c r="O108" s="42">
        <f t="shared" si="59"/>
        <v>21096742.410721384</v>
      </c>
      <c r="P108" s="42">
        <f t="shared" si="59"/>
        <v>22394695.506824434</v>
      </c>
      <c r="Q108" s="42">
        <f t="shared" si="59"/>
        <v>22217833.254366636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25207023.004381947</v>
      </c>
      <c r="C109" s="42">
        <f t="shared" si="60"/>
        <v>23831139.639222048</v>
      </c>
      <c r="D109" s="42">
        <f t="shared" si="60"/>
        <v>20379998.275042281</v>
      </c>
      <c r="E109" s="42">
        <f t="shared" si="60"/>
        <v>17041269.388591841</v>
      </c>
      <c r="F109" s="42">
        <f t="shared" si="60"/>
        <v>16652864.913951792</v>
      </c>
      <c r="G109" s="42">
        <f t="shared" si="60"/>
        <v>18431772.811931551</v>
      </c>
      <c r="H109" s="42">
        <f t="shared" si="60"/>
        <v>18390208.95816749</v>
      </c>
      <c r="I109" s="42">
        <f t="shared" si="60"/>
        <v>18137613.511099979</v>
      </c>
      <c r="J109" s="42">
        <f t="shared" si="60"/>
        <v>17708052.605919603</v>
      </c>
      <c r="K109" s="42">
        <f t="shared" si="60"/>
        <v>19178820.111575469</v>
      </c>
      <c r="L109" s="42">
        <f t="shared" si="60"/>
        <v>19138044.309861854</v>
      </c>
      <c r="M109" s="42">
        <f t="shared" si="60"/>
        <v>20345947.215819161</v>
      </c>
      <c r="N109" s="42">
        <f t="shared" si="60"/>
        <v>20758242.632139437</v>
      </c>
      <c r="O109" s="42">
        <f t="shared" si="60"/>
        <v>20884750.355505787</v>
      </c>
      <c r="P109" s="42">
        <f t="shared" si="60"/>
        <v>21225976.513883274</v>
      </c>
      <c r="Q109" s="42">
        <f t="shared" si="60"/>
        <v>20984735.220248636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124887892.37668163</v>
      </c>
      <c r="C110" s="120">
        <f t="shared" si="61"/>
        <v>127172131.14754099</v>
      </c>
      <c r="D110" s="120">
        <f t="shared" si="61"/>
        <v>123522267.20647773</v>
      </c>
      <c r="E110" s="120">
        <f t="shared" si="61"/>
        <v>124692857.14285713</v>
      </c>
      <c r="F110" s="120">
        <f t="shared" si="61"/>
        <v>125666666.66666667</v>
      </c>
      <c r="G110" s="120">
        <f t="shared" si="61"/>
        <v>123390532.5443787</v>
      </c>
      <c r="H110" s="120">
        <f t="shared" si="61"/>
        <v>125057803.46820809</v>
      </c>
      <c r="I110" s="120">
        <f t="shared" si="61"/>
        <v>124894586.89458689</v>
      </c>
      <c r="J110" s="120">
        <f t="shared" si="61"/>
        <v>126466124.66124661</v>
      </c>
      <c r="K110" s="120">
        <f t="shared" si="61"/>
        <v>122281842.81842819</v>
      </c>
      <c r="L110" s="120">
        <f t="shared" si="61"/>
        <v>126471613.23809524</v>
      </c>
      <c r="M110" s="120">
        <f t="shared" si="61"/>
        <v>122986807.3878628</v>
      </c>
      <c r="N110" s="120">
        <f t="shared" si="61"/>
        <v>128587012.987013</v>
      </c>
      <c r="O110" s="120">
        <f t="shared" si="61"/>
        <v>129117948.7179487</v>
      </c>
      <c r="P110" s="120">
        <f t="shared" si="61"/>
        <v>124378516.62404093</v>
      </c>
      <c r="Q110" s="120">
        <f t="shared" si="61"/>
        <v>129309462.91560102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76022988.505747125</v>
      </c>
      <c r="C111" s="40">
        <f t="shared" si="62"/>
        <v>74487132.35294117</v>
      </c>
      <c r="D111" s="40">
        <f t="shared" si="62"/>
        <v>73323383.084577113</v>
      </c>
      <c r="E111" s="40">
        <f t="shared" si="62"/>
        <v>75535048.802129552</v>
      </c>
      <c r="F111" s="40">
        <f t="shared" si="62"/>
        <v>75686290.654590368</v>
      </c>
      <c r="G111" s="40">
        <f t="shared" si="62"/>
        <v>74055102.832751259</v>
      </c>
      <c r="H111" s="40">
        <f t="shared" si="62"/>
        <v>76817659.727207467</v>
      </c>
      <c r="I111" s="40">
        <f t="shared" si="62"/>
        <v>77521136.286777139</v>
      </c>
      <c r="J111" s="40">
        <f t="shared" si="62"/>
        <v>76237310.481212914</v>
      </c>
      <c r="K111" s="40">
        <f t="shared" si="62"/>
        <v>63173368.490441658</v>
      </c>
      <c r="L111" s="40">
        <f t="shared" si="62"/>
        <v>70580072.344623476</v>
      </c>
      <c r="M111" s="40">
        <f t="shared" si="62"/>
        <v>71651596.585520089</v>
      </c>
      <c r="N111" s="40">
        <f t="shared" si="62"/>
        <v>69419741.406496376</v>
      </c>
      <c r="O111" s="40">
        <f t="shared" si="62"/>
        <v>70011190.550202042</v>
      </c>
      <c r="P111" s="40">
        <f t="shared" si="62"/>
        <v>69288834.204860032</v>
      </c>
      <c r="Q111" s="40">
        <f t="shared" si="62"/>
        <v>70451223.195409238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77211960.132584721</v>
      </c>
      <c r="C112" s="42">
        <f t="shared" si="63"/>
        <v>74521440.432701692</v>
      </c>
      <c r="D112" s="42">
        <f t="shared" si="63"/>
        <v>67968822.925550759</v>
      </c>
      <c r="E112" s="42">
        <f t="shared" si="63"/>
        <v>77204628.606071353</v>
      </c>
      <c r="F112" s="42">
        <f t="shared" si="63"/>
        <v>77199562.780312717</v>
      </c>
      <c r="G112" s="42">
        <f t="shared" si="63"/>
        <v>74241938.578910798</v>
      </c>
      <c r="H112" s="42">
        <f t="shared" si="63"/>
        <v>77929083.710399836</v>
      </c>
      <c r="I112" s="42">
        <f t="shared" si="63"/>
        <v>78711857.603575915</v>
      </c>
      <c r="J112" s="42">
        <f t="shared" si="63"/>
        <v>80779807.940214619</v>
      </c>
      <c r="K112" s="42">
        <f t="shared" si="63"/>
        <v>59931518.647301555</v>
      </c>
      <c r="L112" s="42">
        <f t="shared" si="63"/>
        <v>65166824.304986648</v>
      </c>
      <c r="M112" s="42">
        <f t="shared" si="63"/>
        <v>68944191.912763357</v>
      </c>
      <c r="N112" s="42">
        <f t="shared" si="63"/>
        <v>66733154.689555332</v>
      </c>
      <c r="O112" s="42">
        <f t="shared" si="63"/>
        <v>66956761.0079813</v>
      </c>
      <c r="P112" s="42">
        <f t="shared" si="63"/>
        <v>69033618.237886176</v>
      </c>
      <c r="Q112" s="42">
        <f t="shared" si="63"/>
        <v>71181079.896713838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75735082.18377161</v>
      </c>
      <c r="C113" s="36">
        <f t="shared" si="64"/>
        <v>74478805.149115801</v>
      </c>
      <c r="D113" s="36">
        <f t="shared" si="64"/>
        <v>74730063.651768506</v>
      </c>
      <c r="E113" s="36">
        <f t="shared" si="64"/>
        <v>75091639.904170826</v>
      </c>
      <c r="F113" s="36">
        <f t="shared" si="64"/>
        <v>75296021.613363147</v>
      </c>
      <c r="G113" s="36">
        <f t="shared" si="64"/>
        <v>74010237.078500241</v>
      </c>
      <c r="H113" s="36">
        <f t="shared" si="64"/>
        <v>76560194.578139037</v>
      </c>
      <c r="I113" s="36">
        <f t="shared" si="64"/>
        <v>77240498.249721348</v>
      </c>
      <c r="J113" s="36">
        <f t="shared" si="64"/>
        <v>75147630.870083377</v>
      </c>
      <c r="K113" s="36">
        <f t="shared" si="64"/>
        <v>63951041.501444213</v>
      </c>
      <c r="L113" s="36">
        <f t="shared" si="64"/>
        <v>71894117.843415588</v>
      </c>
      <c r="M113" s="36">
        <f t="shared" si="64"/>
        <v>72265961.10590902</v>
      </c>
      <c r="N113" s="36">
        <f t="shared" si="64"/>
        <v>70027495.942231297</v>
      </c>
      <c r="O113" s="36">
        <f t="shared" si="64"/>
        <v>70690081.614867374</v>
      </c>
      <c r="P113" s="36">
        <f t="shared" si="64"/>
        <v>69344836.208115757</v>
      </c>
      <c r="Q113" s="36">
        <f t="shared" si="64"/>
        <v>70294595.840213642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0.16221501266610372</v>
      </c>
      <c r="C117" s="119">
        <f t="shared" si="66"/>
        <v>0.16251354279523297</v>
      </c>
      <c r="D117" s="119">
        <f t="shared" si="66"/>
        <v>0.17227877838684416</v>
      </c>
      <c r="E117" s="119">
        <f t="shared" si="66"/>
        <v>0.17142591494950199</v>
      </c>
      <c r="F117" s="119">
        <f t="shared" si="66"/>
        <v>0.17051635072707827</v>
      </c>
      <c r="G117" s="119">
        <f t="shared" si="66"/>
        <v>0.16779541637319173</v>
      </c>
      <c r="H117" s="119">
        <f t="shared" si="66"/>
        <v>0.16462228237881735</v>
      </c>
      <c r="I117" s="119">
        <f t="shared" si="66"/>
        <v>0.16753133320003788</v>
      </c>
      <c r="J117" s="119">
        <f t="shared" si="66"/>
        <v>0.16229603574349188</v>
      </c>
      <c r="K117" s="119">
        <f t="shared" si="66"/>
        <v>0.16704810126582278</v>
      </c>
      <c r="L117" s="119">
        <f t="shared" si="66"/>
        <v>0.16309693638331621</v>
      </c>
      <c r="M117" s="119">
        <f t="shared" si="66"/>
        <v>0.16272435866017076</v>
      </c>
      <c r="N117" s="119">
        <f t="shared" si="66"/>
        <v>0.15750272783338867</v>
      </c>
      <c r="O117" s="119">
        <f t="shared" si="66"/>
        <v>0.15708037435921554</v>
      </c>
      <c r="P117" s="119">
        <f t="shared" si="66"/>
        <v>0.15430951141518554</v>
      </c>
      <c r="Q117" s="119">
        <f t="shared" si="66"/>
        <v>0.15625313146956663</v>
      </c>
    </row>
    <row r="118" spans="1:17" ht="11.45" customHeight="1" x14ac:dyDescent="0.25">
      <c r="A118" s="19" t="s">
        <v>20</v>
      </c>
      <c r="B118" s="30">
        <f t="shared" ref="B118:Q118" si="67">IF(B6=0,0,B6/B$4)</f>
        <v>0.68306964134927339</v>
      </c>
      <c r="C118" s="30">
        <f t="shared" si="67"/>
        <v>0.66596280982598888</v>
      </c>
      <c r="D118" s="30">
        <f t="shared" si="67"/>
        <v>0.64942320503979711</v>
      </c>
      <c r="E118" s="30">
        <f t="shared" si="67"/>
        <v>0.62568715642178907</v>
      </c>
      <c r="F118" s="30">
        <f t="shared" si="67"/>
        <v>0.60642195571535851</v>
      </c>
      <c r="G118" s="30">
        <f t="shared" si="67"/>
        <v>0.60624153437720107</v>
      </c>
      <c r="H118" s="30">
        <f t="shared" si="67"/>
        <v>0.60660054140935626</v>
      </c>
      <c r="I118" s="30">
        <f t="shared" si="67"/>
        <v>0.60180790722636723</v>
      </c>
      <c r="J118" s="30">
        <f t="shared" si="67"/>
        <v>0.60089242013776034</v>
      </c>
      <c r="K118" s="30">
        <f t="shared" si="67"/>
        <v>0.6044860759493671</v>
      </c>
      <c r="L118" s="30">
        <f t="shared" si="67"/>
        <v>0.59844639516764597</v>
      </c>
      <c r="M118" s="30">
        <f t="shared" si="67"/>
        <v>0.60881456284983282</v>
      </c>
      <c r="N118" s="30">
        <f t="shared" si="67"/>
        <v>0.60763793348830586</v>
      </c>
      <c r="O118" s="30">
        <f t="shared" si="67"/>
        <v>0.60609509476555523</v>
      </c>
      <c r="P118" s="30">
        <f t="shared" si="67"/>
        <v>0.61965494162266677</v>
      </c>
      <c r="Q118" s="30">
        <f t="shared" si="67"/>
        <v>0.61001437364577993</v>
      </c>
    </row>
    <row r="119" spans="1:17" ht="11.45" customHeight="1" x14ac:dyDescent="0.25">
      <c r="A119" s="62" t="s">
        <v>17</v>
      </c>
      <c r="B119" s="115">
        <f t="shared" ref="B119:Q119" si="68">IF(B7=0,0,B7/B$4)</f>
        <v>0.18707348850317285</v>
      </c>
      <c r="C119" s="115">
        <f t="shared" si="68"/>
        <v>0.19937262806440553</v>
      </c>
      <c r="D119" s="115">
        <f t="shared" si="68"/>
        <v>0.21066215333713714</v>
      </c>
      <c r="E119" s="115">
        <f t="shared" si="68"/>
        <v>0.233042588439695</v>
      </c>
      <c r="F119" s="115">
        <f t="shared" si="68"/>
        <v>0.22546725406207963</v>
      </c>
      <c r="G119" s="115">
        <f t="shared" si="68"/>
        <v>0.20469112815313018</v>
      </c>
      <c r="H119" s="115">
        <f t="shared" si="68"/>
        <v>0.20571001007463113</v>
      </c>
      <c r="I119" s="115">
        <f t="shared" si="68"/>
        <v>0.2083335235971607</v>
      </c>
      <c r="J119" s="115">
        <f t="shared" si="68"/>
        <v>0.22275572210896696</v>
      </c>
      <c r="K119" s="115">
        <f t="shared" si="68"/>
        <v>0.19585582263539453</v>
      </c>
      <c r="L119" s="115">
        <f t="shared" si="68"/>
        <v>0.19675003112549413</v>
      </c>
      <c r="M119" s="115">
        <f t="shared" si="68"/>
        <v>0.19197524157644569</v>
      </c>
      <c r="N119" s="115">
        <f t="shared" si="68"/>
        <v>0.19599860428700203</v>
      </c>
      <c r="O119" s="115">
        <f t="shared" si="68"/>
        <v>0.19278074826709141</v>
      </c>
      <c r="P119" s="115">
        <f t="shared" si="68"/>
        <v>0.20224256976351546</v>
      </c>
      <c r="Q119" s="115">
        <f t="shared" si="68"/>
        <v>0.19956599105800296</v>
      </c>
    </row>
    <row r="120" spans="1:17" ht="11.45" customHeight="1" x14ac:dyDescent="0.25">
      <c r="A120" s="62" t="s">
        <v>16</v>
      </c>
      <c r="B120" s="115">
        <f t="shared" ref="B120:Q120" si="69">IF(B8=0,0,B8/B$4)</f>
        <v>0.49599615284610049</v>
      </c>
      <c r="C120" s="115">
        <f t="shared" si="69"/>
        <v>0.46659018176158329</v>
      </c>
      <c r="D120" s="115">
        <f t="shared" si="69"/>
        <v>0.43876105170265989</v>
      </c>
      <c r="E120" s="115">
        <f t="shared" si="69"/>
        <v>0.39264456798209413</v>
      </c>
      <c r="F120" s="115">
        <f t="shared" si="69"/>
        <v>0.38095470165327894</v>
      </c>
      <c r="G120" s="115">
        <f t="shared" si="69"/>
        <v>0.4015504062240709</v>
      </c>
      <c r="H120" s="115">
        <f t="shared" si="69"/>
        <v>0.40089053133472508</v>
      </c>
      <c r="I120" s="115">
        <f t="shared" si="69"/>
        <v>0.3934743836292065</v>
      </c>
      <c r="J120" s="115">
        <f t="shared" si="69"/>
        <v>0.37813669802879329</v>
      </c>
      <c r="K120" s="115">
        <f t="shared" si="69"/>
        <v>0.40863025331397251</v>
      </c>
      <c r="L120" s="115">
        <f t="shared" si="69"/>
        <v>0.40169636404215181</v>
      </c>
      <c r="M120" s="115">
        <f t="shared" si="69"/>
        <v>0.41683932127338719</v>
      </c>
      <c r="N120" s="115">
        <f t="shared" si="69"/>
        <v>0.41163932920130386</v>
      </c>
      <c r="O120" s="115">
        <f t="shared" si="69"/>
        <v>0.41331434649846377</v>
      </c>
      <c r="P120" s="115">
        <f t="shared" si="69"/>
        <v>0.41741237185915137</v>
      </c>
      <c r="Q120" s="115">
        <f t="shared" si="69"/>
        <v>0.41044838258777688</v>
      </c>
    </row>
    <row r="121" spans="1:17" ht="11.45" customHeight="1" x14ac:dyDescent="0.25">
      <c r="A121" s="118" t="s">
        <v>19</v>
      </c>
      <c r="B121" s="117">
        <f t="shared" ref="B121:Q121" si="70">IF(B9=0,0,B9/B$4)</f>
        <v>0.15471534598462292</v>
      </c>
      <c r="C121" s="117">
        <f t="shared" si="70"/>
        <v>0.1715236473787782</v>
      </c>
      <c r="D121" s="117">
        <f t="shared" si="70"/>
        <v>0.17829801657335873</v>
      </c>
      <c r="E121" s="117">
        <f t="shared" si="70"/>
        <v>0.20288692862870891</v>
      </c>
      <c r="F121" s="117">
        <f t="shared" si="70"/>
        <v>0.2230616935575632</v>
      </c>
      <c r="G121" s="117">
        <f t="shared" si="70"/>
        <v>0.2259630492496072</v>
      </c>
      <c r="H121" s="117">
        <f t="shared" si="70"/>
        <v>0.22877717621182642</v>
      </c>
      <c r="I121" s="117">
        <f t="shared" si="70"/>
        <v>0.23066075957359489</v>
      </c>
      <c r="J121" s="117">
        <f t="shared" si="70"/>
        <v>0.2368115441187478</v>
      </c>
      <c r="K121" s="117">
        <f t="shared" si="70"/>
        <v>0.22846582278481012</v>
      </c>
      <c r="L121" s="117">
        <f t="shared" si="70"/>
        <v>0.23845666844903785</v>
      </c>
      <c r="M121" s="117">
        <f t="shared" si="70"/>
        <v>0.22846107848999636</v>
      </c>
      <c r="N121" s="117">
        <f t="shared" si="70"/>
        <v>0.23485933867830541</v>
      </c>
      <c r="O121" s="117">
        <f t="shared" si="70"/>
        <v>0.23682453087522928</v>
      </c>
      <c r="P121" s="117">
        <f t="shared" si="70"/>
        <v>0.2260355469621477</v>
      </c>
      <c r="Q121" s="117">
        <f t="shared" si="70"/>
        <v>0.2337324948846535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0.19799135830792816</v>
      </c>
      <c r="C123" s="115">
        <f t="shared" si="72"/>
        <v>0.19540245911933454</v>
      </c>
      <c r="D123" s="115">
        <f t="shared" si="72"/>
        <v>0.19285741586840047</v>
      </c>
      <c r="E123" s="115">
        <f t="shared" si="72"/>
        <v>0.21448753248444549</v>
      </c>
      <c r="F123" s="115">
        <f t="shared" si="72"/>
        <v>0.20912186695420923</v>
      </c>
      <c r="G123" s="115">
        <f t="shared" si="72"/>
        <v>0.19412454071932767</v>
      </c>
      <c r="H123" s="115">
        <f t="shared" si="72"/>
        <v>0.19080452617235094</v>
      </c>
      <c r="I123" s="115">
        <f t="shared" si="72"/>
        <v>0.19366351563240772</v>
      </c>
      <c r="J123" s="115">
        <f t="shared" si="72"/>
        <v>0.20500184718338629</v>
      </c>
      <c r="K123" s="115">
        <f t="shared" si="72"/>
        <v>0.18354551331451266</v>
      </c>
      <c r="L123" s="115">
        <f t="shared" si="72"/>
        <v>0.18034930922948866</v>
      </c>
      <c r="M123" s="115">
        <f t="shared" si="72"/>
        <v>0.17796249578159748</v>
      </c>
      <c r="N123" s="115">
        <f t="shared" si="72"/>
        <v>0.17734473035656145</v>
      </c>
      <c r="O123" s="115">
        <f t="shared" si="72"/>
        <v>0.17391289278177946</v>
      </c>
      <c r="P123" s="115">
        <f t="shared" si="72"/>
        <v>0.1792818309190502</v>
      </c>
      <c r="Q123" s="115">
        <f t="shared" si="72"/>
        <v>0.17851418024031823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0.80200864169207187</v>
      </c>
      <c r="C124" s="28">
        <f t="shared" si="73"/>
        <v>0.80459754088066548</v>
      </c>
      <c r="D124" s="28">
        <f t="shared" si="73"/>
        <v>0.80714258413159956</v>
      </c>
      <c r="E124" s="28">
        <f t="shared" si="73"/>
        <v>0.78551246751555459</v>
      </c>
      <c r="F124" s="28">
        <f t="shared" si="73"/>
        <v>0.79087813304579069</v>
      </c>
      <c r="G124" s="28">
        <f t="shared" si="73"/>
        <v>0.80587545928067228</v>
      </c>
      <c r="H124" s="28">
        <f t="shared" si="73"/>
        <v>0.809195473827649</v>
      </c>
      <c r="I124" s="28">
        <f t="shared" si="73"/>
        <v>0.80633648436759231</v>
      </c>
      <c r="J124" s="28">
        <f t="shared" si="73"/>
        <v>0.79499815281661368</v>
      </c>
      <c r="K124" s="28">
        <f t="shared" si="73"/>
        <v>0.81645448668548737</v>
      </c>
      <c r="L124" s="28">
        <f t="shared" si="73"/>
        <v>0.81965069077051134</v>
      </c>
      <c r="M124" s="28">
        <f t="shared" si="73"/>
        <v>0.8220375042184026</v>
      </c>
      <c r="N124" s="28">
        <f t="shared" si="73"/>
        <v>0.8226552696434386</v>
      </c>
      <c r="O124" s="28">
        <f t="shared" si="73"/>
        <v>0.82608710721822054</v>
      </c>
      <c r="P124" s="28">
        <f t="shared" si="73"/>
        <v>0.82071816908094974</v>
      </c>
      <c r="Q124" s="28">
        <f t="shared" si="73"/>
        <v>0.82148581975968182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0.20776481701959643</v>
      </c>
      <c r="C128" s="119">
        <f t="shared" si="75"/>
        <v>0.21683185579429029</v>
      </c>
      <c r="D128" s="119">
        <f t="shared" si="75"/>
        <v>0.21461276746527969</v>
      </c>
      <c r="E128" s="119">
        <f t="shared" si="75"/>
        <v>0.217325519665613</v>
      </c>
      <c r="F128" s="119">
        <f t="shared" si="75"/>
        <v>0.22037901947045205</v>
      </c>
      <c r="G128" s="119">
        <f t="shared" si="75"/>
        <v>0.20778512134065594</v>
      </c>
      <c r="H128" s="119">
        <f t="shared" si="75"/>
        <v>0.21115321418494307</v>
      </c>
      <c r="I128" s="119">
        <f t="shared" si="75"/>
        <v>0.21305569749587347</v>
      </c>
      <c r="J128" s="119">
        <f t="shared" si="75"/>
        <v>0.21268880792453715</v>
      </c>
      <c r="K128" s="119">
        <f t="shared" si="75"/>
        <v>0.21747633092603899</v>
      </c>
      <c r="L128" s="119">
        <f t="shared" si="75"/>
        <v>0.21429513189656677</v>
      </c>
      <c r="M128" s="119">
        <f t="shared" si="75"/>
        <v>0.21749152985954817</v>
      </c>
      <c r="N128" s="119">
        <f t="shared" si="75"/>
        <v>0.21572629638256169</v>
      </c>
      <c r="O128" s="119">
        <f t="shared" si="75"/>
        <v>0.21722773042849977</v>
      </c>
      <c r="P128" s="119">
        <f t="shared" si="75"/>
        <v>0.21558093069275511</v>
      </c>
      <c r="Q128" s="119">
        <f t="shared" si="75"/>
        <v>0.21654798813981213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0.7223579731178017</v>
      </c>
      <c r="C129" s="30">
        <f t="shared" si="76"/>
        <v>0.70246717812714043</v>
      </c>
      <c r="D129" s="30">
        <f t="shared" si="76"/>
        <v>0.70706384096336039</v>
      </c>
      <c r="E129" s="30">
        <f t="shared" si="76"/>
        <v>0.69197401397014979</v>
      </c>
      <c r="F129" s="30">
        <f t="shared" si="76"/>
        <v>0.677960908340833</v>
      </c>
      <c r="G129" s="30">
        <f t="shared" si="76"/>
        <v>0.69354309439742035</v>
      </c>
      <c r="H129" s="30">
        <f t="shared" si="76"/>
        <v>0.68536998933113802</v>
      </c>
      <c r="I129" s="30">
        <f t="shared" si="76"/>
        <v>0.68350346514674498</v>
      </c>
      <c r="J129" s="30">
        <f t="shared" si="76"/>
        <v>0.67787504443803648</v>
      </c>
      <c r="K129" s="30">
        <f t="shared" si="76"/>
        <v>0.67763878641165742</v>
      </c>
      <c r="L129" s="30">
        <f t="shared" si="76"/>
        <v>0.67522143118957401</v>
      </c>
      <c r="M129" s="30">
        <f t="shared" si="76"/>
        <v>0.67483140645663942</v>
      </c>
      <c r="N129" s="30">
        <f t="shared" si="76"/>
        <v>0.67083949563964629</v>
      </c>
      <c r="O129" s="30">
        <f t="shared" si="76"/>
        <v>0.66728310903546895</v>
      </c>
      <c r="P129" s="30">
        <f t="shared" si="76"/>
        <v>0.67306256454548918</v>
      </c>
      <c r="Q129" s="30">
        <f t="shared" si="76"/>
        <v>0.66922581429192618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0.21221751218227838</v>
      </c>
      <c r="C130" s="115">
        <f t="shared" si="77"/>
        <v>0.22533939867679534</v>
      </c>
      <c r="D130" s="115">
        <f t="shared" si="77"/>
        <v>0.24503139168319768</v>
      </c>
      <c r="E130" s="115">
        <f t="shared" si="77"/>
        <v>0.27377947894383192</v>
      </c>
      <c r="F130" s="115">
        <f t="shared" si="77"/>
        <v>0.26778118743912543</v>
      </c>
      <c r="G130" s="115">
        <f t="shared" si="77"/>
        <v>0.24977462998531952</v>
      </c>
      <c r="H130" s="115">
        <f t="shared" si="77"/>
        <v>0.24786950173239114</v>
      </c>
      <c r="I130" s="115">
        <f t="shared" si="77"/>
        <v>0.25212980961999265</v>
      </c>
      <c r="J130" s="115">
        <f t="shared" si="77"/>
        <v>0.25549846124995362</v>
      </c>
      <c r="K130" s="115">
        <f t="shared" si="77"/>
        <v>0.23224748523908226</v>
      </c>
      <c r="L130" s="115">
        <f t="shared" si="77"/>
        <v>0.22574850464294208</v>
      </c>
      <c r="M130" s="115">
        <f t="shared" si="77"/>
        <v>0.23955399670767744</v>
      </c>
      <c r="N130" s="115">
        <f t="shared" si="77"/>
        <v>0.23121990194800021</v>
      </c>
      <c r="O130" s="115">
        <f t="shared" si="77"/>
        <v>0.22691488942446711</v>
      </c>
      <c r="P130" s="115">
        <f t="shared" si="77"/>
        <v>0.23462786923561052</v>
      </c>
      <c r="Q130" s="115">
        <f t="shared" si="77"/>
        <v>0.23381962124800676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0.51014046093552323</v>
      </c>
      <c r="C131" s="115">
        <f t="shared" si="78"/>
        <v>0.47712777945034512</v>
      </c>
      <c r="D131" s="115">
        <f t="shared" si="78"/>
        <v>0.46203244928016268</v>
      </c>
      <c r="E131" s="115">
        <f t="shared" si="78"/>
        <v>0.41819453502631787</v>
      </c>
      <c r="F131" s="115">
        <f t="shared" si="78"/>
        <v>0.41017972090170757</v>
      </c>
      <c r="G131" s="115">
        <f t="shared" si="78"/>
        <v>0.44376846441210088</v>
      </c>
      <c r="H131" s="115">
        <f t="shared" si="78"/>
        <v>0.43750048759874693</v>
      </c>
      <c r="I131" s="115">
        <f t="shared" si="78"/>
        <v>0.43137365552675233</v>
      </c>
      <c r="J131" s="115">
        <f t="shared" si="78"/>
        <v>0.42237658318808285</v>
      </c>
      <c r="K131" s="115">
        <f t="shared" si="78"/>
        <v>0.44539130117257514</v>
      </c>
      <c r="L131" s="115">
        <f t="shared" si="78"/>
        <v>0.44947292654663196</v>
      </c>
      <c r="M131" s="115">
        <f t="shared" si="78"/>
        <v>0.43527740974896201</v>
      </c>
      <c r="N131" s="115">
        <f t="shared" si="78"/>
        <v>0.4396195936916461</v>
      </c>
      <c r="O131" s="115">
        <f t="shared" si="78"/>
        <v>0.44036821961100192</v>
      </c>
      <c r="P131" s="115">
        <f t="shared" si="78"/>
        <v>0.43843469530987872</v>
      </c>
      <c r="Q131" s="115">
        <f t="shared" si="78"/>
        <v>0.43540619304391942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6.9877209862602027E-2</v>
      </c>
      <c r="C132" s="117">
        <f t="shared" si="79"/>
        <v>8.0700966078569206E-2</v>
      </c>
      <c r="D132" s="117">
        <f t="shared" si="79"/>
        <v>7.8323391571359868E-2</v>
      </c>
      <c r="E132" s="117">
        <f t="shared" si="79"/>
        <v>9.0700466364237189E-2</v>
      </c>
      <c r="F132" s="117">
        <f t="shared" si="79"/>
        <v>0.10166007218871499</v>
      </c>
      <c r="G132" s="117">
        <f t="shared" si="79"/>
        <v>9.8671784261923703E-2</v>
      </c>
      <c r="H132" s="117">
        <f t="shared" si="79"/>
        <v>0.1034767964839189</v>
      </c>
      <c r="I132" s="117">
        <f t="shared" si="79"/>
        <v>0.10344083735738147</v>
      </c>
      <c r="J132" s="117">
        <f t="shared" si="79"/>
        <v>0.10943614763742636</v>
      </c>
      <c r="K132" s="117">
        <f t="shared" si="79"/>
        <v>0.10488488266230364</v>
      </c>
      <c r="L132" s="117">
        <f t="shared" si="79"/>
        <v>0.11048343691385916</v>
      </c>
      <c r="M132" s="117">
        <f t="shared" si="79"/>
        <v>0.1076770636838124</v>
      </c>
      <c r="N132" s="117">
        <f t="shared" si="79"/>
        <v>0.11343420797779198</v>
      </c>
      <c r="O132" s="117">
        <f t="shared" si="79"/>
        <v>0.11548916053603134</v>
      </c>
      <c r="P132" s="117">
        <f t="shared" si="79"/>
        <v>0.11135650476175564</v>
      </c>
      <c r="Q132" s="117">
        <f t="shared" si="79"/>
        <v>0.11422619756826168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0.12259068739298748</v>
      </c>
      <c r="C134" s="115">
        <f t="shared" si="81"/>
        <v>0.12081023965983174</v>
      </c>
      <c r="D134" s="115">
        <f t="shared" si="81"/>
        <v>0.11920547011455286</v>
      </c>
      <c r="E134" s="115">
        <f t="shared" si="81"/>
        <v>0.13287115154958692</v>
      </c>
      <c r="F134" s="115">
        <f t="shared" si="81"/>
        <v>0.12947549071395659</v>
      </c>
      <c r="G134" s="115">
        <f t="shared" si="81"/>
        <v>0.12000434676938336</v>
      </c>
      <c r="H134" s="115">
        <f t="shared" si="81"/>
        <v>0.11791163955037579</v>
      </c>
      <c r="I134" s="115">
        <f t="shared" si="81"/>
        <v>0.11971366289081971</v>
      </c>
      <c r="J134" s="115">
        <f t="shared" si="81"/>
        <v>0.14716999775619838</v>
      </c>
      <c r="K134" s="115">
        <f t="shared" si="81"/>
        <v>0.11334104239320594</v>
      </c>
      <c r="L134" s="115">
        <f t="shared" si="81"/>
        <v>0.12803034525357235</v>
      </c>
      <c r="M134" s="115">
        <f t="shared" si="81"/>
        <v>9.3355814364255926E-2</v>
      </c>
      <c r="N134" s="115">
        <f t="shared" si="81"/>
        <v>0.10944215881659984</v>
      </c>
      <c r="O134" s="115">
        <f t="shared" si="81"/>
        <v>0.10728644985260924</v>
      </c>
      <c r="P134" s="115">
        <f t="shared" si="81"/>
        <v>0.11065962069919807</v>
      </c>
      <c r="Q134" s="115">
        <f t="shared" si="81"/>
        <v>0.1101770965159302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0.87740931260701249</v>
      </c>
      <c r="C135" s="28">
        <f t="shared" si="82"/>
        <v>0.87918976034016827</v>
      </c>
      <c r="D135" s="28">
        <f t="shared" si="82"/>
        <v>0.88079452988544715</v>
      </c>
      <c r="E135" s="28">
        <f t="shared" si="82"/>
        <v>0.86712884845041305</v>
      </c>
      <c r="F135" s="28">
        <f t="shared" si="82"/>
        <v>0.87052450928604341</v>
      </c>
      <c r="G135" s="28">
        <f t="shared" si="82"/>
        <v>0.87999565323061668</v>
      </c>
      <c r="H135" s="28">
        <f t="shared" si="82"/>
        <v>0.88208836044962424</v>
      </c>
      <c r="I135" s="28">
        <f t="shared" si="82"/>
        <v>0.88028633710918025</v>
      </c>
      <c r="J135" s="28">
        <f t="shared" si="82"/>
        <v>0.85283000224380168</v>
      </c>
      <c r="K135" s="28">
        <f t="shared" si="82"/>
        <v>0.88665895760679403</v>
      </c>
      <c r="L135" s="28">
        <f t="shared" si="82"/>
        <v>0.87196965474642774</v>
      </c>
      <c r="M135" s="28">
        <f t="shared" si="82"/>
        <v>0.90664418563574412</v>
      </c>
      <c r="N135" s="28">
        <f t="shared" si="82"/>
        <v>0.89055784118340009</v>
      </c>
      <c r="O135" s="28">
        <f t="shared" si="82"/>
        <v>0.89271355014739073</v>
      </c>
      <c r="P135" s="28">
        <f t="shared" si="82"/>
        <v>0.8893403793008019</v>
      </c>
      <c r="Q135" s="28">
        <f t="shared" si="82"/>
        <v>0.88982290348406978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1954.1961533792937</v>
      </c>
      <c r="C4" s="166">
        <v>1993.6950000000002</v>
      </c>
      <c r="D4" s="166">
        <v>1939.8007200000002</v>
      </c>
      <c r="E4" s="166">
        <v>1636.70046</v>
      </c>
      <c r="F4" s="166">
        <v>1597.2302500000001</v>
      </c>
      <c r="G4" s="166">
        <v>1575.8808535961289</v>
      </c>
      <c r="H4" s="166">
        <v>1510.9994499999998</v>
      </c>
      <c r="I4" s="166">
        <v>1467.09888</v>
      </c>
      <c r="J4" s="166">
        <v>1362.70065</v>
      </c>
      <c r="K4" s="166">
        <v>1361.09888</v>
      </c>
      <c r="L4" s="166">
        <v>1408.4506774624963</v>
      </c>
      <c r="M4" s="166">
        <v>1404.3955297123343</v>
      </c>
      <c r="N4" s="166">
        <v>1392.400593311711</v>
      </c>
      <c r="O4" s="166">
        <v>1370.0919043480076</v>
      </c>
      <c r="P4" s="166">
        <v>1336.4379101471845</v>
      </c>
      <c r="Q4" s="166">
        <v>1287.8333952186579</v>
      </c>
    </row>
    <row r="5" spans="1:17" ht="11.45" customHeight="1" x14ac:dyDescent="0.25">
      <c r="A5" s="91" t="s">
        <v>121</v>
      </c>
      <c r="B5" s="123">
        <v>7.2609494866284399</v>
      </c>
      <c r="C5" s="123">
        <v>24.100670000000001</v>
      </c>
      <c r="D5" s="123">
        <v>22.100280000000001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578.92157847675207</v>
      </c>
      <c r="C6" s="75">
        <v>559.49616000000003</v>
      </c>
      <c r="D6" s="75">
        <v>525.60212000000001</v>
      </c>
      <c r="E6" s="75">
        <v>515.09964000000002</v>
      </c>
      <c r="F6" s="75">
        <v>485.43002000000001</v>
      </c>
      <c r="G6" s="75">
        <v>437.2792063658722</v>
      </c>
      <c r="H6" s="75">
        <v>408.69934999999998</v>
      </c>
      <c r="I6" s="75">
        <v>396.50107000000003</v>
      </c>
      <c r="J6" s="75">
        <v>388.19900999999999</v>
      </c>
      <c r="K6" s="75">
        <v>343.19972999999999</v>
      </c>
      <c r="L6" s="75">
        <v>348.33295881251865</v>
      </c>
      <c r="M6" s="75">
        <v>343.27505427189578</v>
      </c>
      <c r="N6" s="75">
        <v>338.11043000650187</v>
      </c>
      <c r="O6" s="75">
        <v>328.89078312802678</v>
      </c>
      <c r="P6" s="75">
        <v>330.32380230978708</v>
      </c>
      <c r="Q6" s="75">
        <v>319.05015651972883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4.4011699999999996</v>
      </c>
      <c r="G8" s="75">
        <v>10.652391338636891</v>
      </c>
      <c r="H8" s="75">
        <v>13.30053</v>
      </c>
      <c r="I8" s="75">
        <v>19.5</v>
      </c>
      <c r="J8" s="75">
        <v>21.300229999999999</v>
      </c>
      <c r="K8" s="75">
        <v>22.2</v>
      </c>
      <c r="L8" s="75">
        <v>23.072311598019297</v>
      </c>
      <c r="M8" s="75">
        <v>22.069995628939242</v>
      </c>
      <c r="N8" s="75">
        <v>22.833874960689631</v>
      </c>
      <c r="O8" s="75">
        <v>19.274863882669962</v>
      </c>
      <c r="P8" s="75">
        <v>19.967461979641616</v>
      </c>
      <c r="Q8" s="75">
        <v>17.029596198032614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4.4011699999999996</v>
      </c>
      <c r="G12" s="75">
        <v>10.652391338636891</v>
      </c>
      <c r="H12" s="75">
        <v>13.30053</v>
      </c>
      <c r="I12" s="75">
        <v>19.5</v>
      </c>
      <c r="J12" s="75">
        <v>21.300229999999999</v>
      </c>
      <c r="K12" s="75">
        <v>22.2</v>
      </c>
      <c r="L12" s="75">
        <v>23.072311598019297</v>
      </c>
      <c r="M12" s="75">
        <v>22.069995628939242</v>
      </c>
      <c r="N12" s="75">
        <v>22.833874960689631</v>
      </c>
      <c r="O12" s="75">
        <v>19.274863882669962</v>
      </c>
      <c r="P12" s="75">
        <v>19.967461979641616</v>
      </c>
      <c r="Q12" s="75">
        <v>17.029596198032614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1368.0136254159131</v>
      </c>
      <c r="C14" s="74">
        <v>1410.09817</v>
      </c>
      <c r="D14" s="74">
        <v>1392.0983200000001</v>
      </c>
      <c r="E14" s="74">
        <v>1121.6008200000001</v>
      </c>
      <c r="F14" s="74">
        <v>1107.39906</v>
      </c>
      <c r="G14" s="74">
        <v>1127.9492558916197</v>
      </c>
      <c r="H14" s="74">
        <v>1088.9995699999999</v>
      </c>
      <c r="I14" s="74">
        <v>1051.09781</v>
      </c>
      <c r="J14" s="74">
        <v>953.20141000000001</v>
      </c>
      <c r="K14" s="74">
        <v>995.69915000000003</v>
      </c>
      <c r="L14" s="74">
        <v>1037.0454070519584</v>
      </c>
      <c r="M14" s="74">
        <v>1039.0504798114994</v>
      </c>
      <c r="N14" s="74">
        <v>1031.4562883445194</v>
      </c>
      <c r="O14" s="74">
        <v>1021.9262573373109</v>
      </c>
      <c r="P14" s="74">
        <v>986.14664585775586</v>
      </c>
      <c r="Q14" s="74">
        <v>951.75364250089638</v>
      </c>
    </row>
    <row r="16" spans="1:17" ht="11.45" customHeight="1" x14ac:dyDescent="0.25">
      <c r="A16" s="27" t="s">
        <v>81</v>
      </c>
      <c r="B16" s="68">
        <f t="shared" ref="B16" si="0">SUM(B17,B23)</f>
        <v>1954.1961533792937</v>
      </c>
      <c r="C16" s="68">
        <f t="shared" ref="C16:Q16" si="1">SUM(C17,C23)</f>
        <v>1993.6950000000002</v>
      </c>
      <c r="D16" s="68">
        <f t="shared" si="1"/>
        <v>1939.8007200000002</v>
      </c>
      <c r="E16" s="68">
        <f t="shared" si="1"/>
        <v>1636.70046</v>
      </c>
      <c r="F16" s="68">
        <f t="shared" si="1"/>
        <v>1597.2302499999998</v>
      </c>
      <c r="G16" s="68">
        <f t="shared" si="1"/>
        <v>1575.8808535961289</v>
      </c>
      <c r="H16" s="68">
        <f t="shared" si="1"/>
        <v>1510.9994499999998</v>
      </c>
      <c r="I16" s="68">
        <f t="shared" si="1"/>
        <v>1467.09888</v>
      </c>
      <c r="J16" s="68">
        <f t="shared" si="1"/>
        <v>1362.70065</v>
      </c>
      <c r="K16" s="68">
        <f t="shared" si="1"/>
        <v>1361.09888</v>
      </c>
      <c r="L16" s="68">
        <f t="shared" si="1"/>
        <v>1408.4506774624961</v>
      </c>
      <c r="M16" s="68">
        <f t="shared" si="1"/>
        <v>1404.3955297123343</v>
      </c>
      <c r="N16" s="68">
        <f t="shared" si="1"/>
        <v>1392.400593311711</v>
      </c>
      <c r="O16" s="68">
        <f t="shared" si="1"/>
        <v>1370.0919043480073</v>
      </c>
      <c r="P16" s="68">
        <f t="shared" si="1"/>
        <v>1336.4379101471845</v>
      </c>
      <c r="Q16" s="68">
        <f t="shared" si="1"/>
        <v>1287.8333952186579</v>
      </c>
    </row>
    <row r="17" spans="1:17" ht="11.45" customHeight="1" x14ac:dyDescent="0.25">
      <c r="A17" s="25" t="s">
        <v>39</v>
      </c>
      <c r="B17" s="79">
        <f t="shared" ref="B17" si="2">SUM(B18,B19,B22)</f>
        <v>1544.9473394865333</v>
      </c>
      <c r="C17" s="79">
        <f t="shared" ref="C17:Q17" si="3">SUM(C18,C19,C22)</f>
        <v>1554.581049204101</v>
      </c>
      <c r="D17" s="79">
        <f t="shared" si="3"/>
        <v>1520.3824977468985</v>
      </c>
      <c r="E17" s="79">
        <f t="shared" si="3"/>
        <v>1273.9625284587182</v>
      </c>
      <c r="F17" s="79">
        <f t="shared" si="3"/>
        <v>1219.1746079521336</v>
      </c>
      <c r="G17" s="79">
        <f t="shared" si="3"/>
        <v>1224.8359035355666</v>
      </c>
      <c r="H17" s="79">
        <f t="shared" si="3"/>
        <v>1131.4024987268324</v>
      </c>
      <c r="I17" s="79">
        <f t="shared" si="3"/>
        <v>1084.2013704028996</v>
      </c>
      <c r="J17" s="79">
        <f t="shared" si="3"/>
        <v>1044.8977821593201</v>
      </c>
      <c r="K17" s="79">
        <f t="shared" si="3"/>
        <v>1040.6692239999195</v>
      </c>
      <c r="L17" s="79">
        <f t="shared" si="3"/>
        <v>1045.6588036131609</v>
      </c>
      <c r="M17" s="79">
        <f t="shared" si="3"/>
        <v>1031.2800900773348</v>
      </c>
      <c r="N17" s="79">
        <f t="shared" si="3"/>
        <v>1010.6403654550119</v>
      </c>
      <c r="O17" s="79">
        <f t="shared" si="3"/>
        <v>986.48532280514883</v>
      </c>
      <c r="P17" s="79">
        <f t="shared" si="3"/>
        <v>958.27211799448901</v>
      </c>
      <c r="Q17" s="79">
        <f t="shared" si="3"/>
        <v>914.61313892458827</v>
      </c>
    </row>
    <row r="18" spans="1:17" ht="11.45" customHeight="1" x14ac:dyDescent="0.25">
      <c r="A18" s="91" t="s">
        <v>21</v>
      </c>
      <c r="B18" s="123">
        <v>111.83126894037854</v>
      </c>
      <c r="C18" s="123">
        <v>110.25755794939802</v>
      </c>
      <c r="D18" s="123">
        <v>111.5693275836294</v>
      </c>
      <c r="E18" s="123">
        <v>93.29294947668042</v>
      </c>
      <c r="F18" s="123">
        <v>90.08889057340339</v>
      </c>
      <c r="G18" s="123">
        <v>85.347660405285481</v>
      </c>
      <c r="H18" s="123">
        <v>80.112186844043123</v>
      </c>
      <c r="I18" s="123">
        <v>77.736005211056437</v>
      </c>
      <c r="J18" s="123">
        <v>76.411689034908719</v>
      </c>
      <c r="K18" s="123">
        <v>78.900446190643194</v>
      </c>
      <c r="L18" s="123">
        <v>77.80164925076474</v>
      </c>
      <c r="M18" s="123">
        <v>78.16822958662074</v>
      </c>
      <c r="N18" s="123">
        <v>73.243415322197151</v>
      </c>
      <c r="O18" s="123">
        <v>72.036773744116147</v>
      </c>
      <c r="P18" s="123">
        <v>69.726877472966294</v>
      </c>
      <c r="Q18" s="123">
        <v>67.077421768947858</v>
      </c>
    </row>
    <row r="19" spans="1:17" ht="11.45" customHeight="1" x14ac:dyDescent="0.25">
      <c r="A19" s="19" t="s">
        <v>20</v>
      </c>
      <c r="B19" s="76">
        <f t="shared" ref="B19" si="4">SUM(B20:B21)</f>
        <v>1285.8033408663734</v>
      </c>
      <c r="C19" s="76">
        <f t="shared" ref="C19:Q19" si="5">SUM(C20:C21)</f>
        <v>1280.9893861135515</v>
      </c>
      <c r="D19" s="76">
        <f t="shared" si="5"/>
        <v>1246.746538052219</v>
      </c>
      <c r="E19" s="76">
        <f t="shared" si="5"/>
        <v>1002.4488077702617</v>
      </c>
      <c r="F19" s="76">
        <f t="shared" si="5"/>
        <v>938.86311986438204</v>
      </c>
      <c r="G19" s="76">
        <f t="shared" si="5"/>
        <v>947.92303516297704</v>
      </c>
      <c r="H19" s="76">
        <f t="shared" si="5"/>
        <v>859.8678861568585</v>
      </c>
      <c r="I19" s="76">
        <f t="shared" si="5"/>
        <v>818.6876855564451</v>
      </c>
      <c r="J19" s="76">
        <f t="shared" si="5"/>
        <v>772.3856749458871</v>
      </c>
      <c r="K19" s="76">
        <f t="shared" si="5"/>
        <v>772.05836186959186</v>
      </c>
      <c r="L19" s="76">
        <f t="shared" si="5"/>
        <v>768.02051373019242</v>
      </c>
      <c r="M19" s="76">
        <f t="shared" si="5"/>
        <v>760.56607990254531</v>
      </c>
      <c r="N19" s="76">
        <f t="shared" si="5"/>
        <v>745.78066464650226</v>
      </c>
      <c r="O19" s="76">
        <f t="shared" si="5"/>
        <v>723.90112225969824</v>
      </c>
      <c r="P19" s="76">
        <f t="shared" si="5"/>
        <v>709.34922872866332</v>
      </c>
      <c r="Q19" s="76">
        <f t="shared" si="5"/>
        <v>671.49594308048313</v>
      </c>
    </row>
    <row r="20" spans="1:17" ht="11.45" customHeight="1" x14ac:dyDescent="0.25">
      <c r="A20" s="62" t="s">
        <v>118</v>
      </c>
      <c r="B20" s="77">
        <v>504.80869852902765</v>
      </c>
      <c r="C20" s="77">
        <v>505.21565023716863</v>
      </c>
      <c r="D20" s="77">
        <v>481.703295230962</v>
      </c>
      <c r="E20" s="77">
        <v>449.70124704535738</v>
      </c>
      <c r="F20" s="77">
        <v>421.3528721691211</v>
      </c>
      <c r="G20" s="77">
        <v>383.66867122310828</v>
      </c>
      <c r="H20" s="77">
        <v>350.06956104634901</v>
      </c>
      <c r="I20" s="77">
        <v>338.71882607409282</v>
      </c>
      <c r="J20" s="77">
        <v>329.3997340036143</v>
      </c>
      <c r="K20" s="77">
        <v>301.3056723502533</v>
      </c>
      <c r="L20" s="77">
        <v>290.90288442069163</v>
      </c>
      <c r="M20" s="77">
        <v>303.07149358211325</v>
      </c>
      <c r="N20" s="77">
        <v>287.13092543714561</v>
      </c>
      <c r="O20" s="77">
        <v>274.54309739368927</v>
      </c>
      <c r="P20" s="77">
        <v>274.16924198200559</v>
      </c>
      <c r="Q20" s="77">
        <v>257.64451638624791</v>
      </c>
    </row>
    <row r="21" spans="1:17" ht="11.45" customHeight="1" x14ac:dyDescent="0.25">
      <c r="A21" s="62" t="s">
        <v>16</v>
      </c>
      <c r="B21" s="77">
        <v>780.99464233734579</v>
      </c>
      <c r="C21" s="77">
        <v>775.77373587638294</v>
      </c>
      <c r="D21" s="77">
        <v>765.04324282125697</v>
      </c>
      <c r="E21" s="77">
        <v>552.74756072490436</v>
      </c>
      <c r="F21" s="77">
        <v>517.510247695261</v>
      </c>
      <c r="G21" s="77">
        <v>564.25436393986877</v>
      </c>
      <c r="H21" s="77">
        <v>509.79832511050944</v>
      </c>
      <c r="I21" s="77">
        <v>479.96885948235229</v>
      </c>
      <c r="J21" s="77">
        <v>442.98594094227286</v>
      </c>
      <c r="K21" s="77">
        <v>470.7526895193385</v>
      </c>
      <c r="L21" s="77">
        <v>477.11762930950078</v>
      </c>
      <c r="M21" s="77">
        <v>457.49458632043206</v>
      </c>
      <c r="N21" s="77">
        <v>458.64973920935665</v>
      </c>
      <c r="O21" s="77">
        <v>449.35802486600903</v>
      </c>
      <c r="P21" s="77">
        <v>435.17998674665773</v>
      </c>
      <c r="Q21" s="77">
        <v>413.85142669423527</v>
      </c>
    </row>
    <row r="22" spans="1:17" ht="11.45" customHeight="1" x14ac:dyDescent="0.25">
      <c r="A22" s="118" t="s">
        <v>19</v>
      </c>
      <c r="B22" s="122">
        <v>147.31272967978131</v>
      </c>
      <c r="C22" s="122">
        <v>163.33410514115141</v>
      </c>
      <c r="D22" s="122">
        <v>162.0666321110501</v>
      </c>
      <c r="E22" s="122">
        <v>178.22077121177608</v>
      </c>
      <c r="F22" s="122">
        <v>190.22259751434817</v>
      </c>
      <c r="G22" s="122">
        <v>191.56520796730405</v>
      </c>
      <c r="H22" s="122">
        <v>191.42242572593082</v>
      </c>
      <c r="I22" s="122">
        <v>187.77767963539799</v>
      </c>
      <c r="J22" s="122">
        <v>196.10041817852417</v>
      </c>
      <c r="K22" s="122">
        <v>189.7104159396844</v>
      </c>
      <c r="L22" s="122">
        <v>199.83664063220382</v>
      </c>
      <c r="M22" s="122">
        <v>192.54578058816872</v>
      </c>
      <c r="N22" s="122">
        <v>191.61628548631242</v>
      </c>
      <c r="O22" s="122">
        <v>190.54742680133447</v>
      </c>
      <c r="P22" s="122">
        <v>179.19601179285934</v>
      </c>
      <c r="Q22" s="122">
        <v>176.03977407515728</v>
      </c>
    </row>
    <row r="23" spans="1:17" ht="11.45" customHeight="1" x14ac:dyDescent="0.25">
      <c r="A23" s="25" t="s">
        <v>18</v>
      </c>
      <c r="B23" s="79">
        <f t="shared" ref="B23" si="6">SUM(B24:B25)</f>
        <v>409.24881389276032</v>
      </c>
      <c r="C23" s="79">
        <f t="shared" ref="C23:Q23" si="7">SUM(C24:C25)</f>
        <v>439.11395079589909</v>
      </c>
      <c r="D23" s="79">
        <f t="shared" si="7"/>
        <v>419.4182222531017</v>
      </c>
      <c r="E23" s="79">
        <f t="shared" si="7"/>
        <v>362.7379315412818</v>
      </c>
      <c r="F23" s="79">
        <f t="shared" si="7"/>
        <v>378.05564204786634</v>
      </c>
      <c r="G23" s="79">
        <f t="shared" si="7"/>
        <v>351.0449500605622</v>
      </c>
      <c r="H23" s="79">
        <f t="shared" si="7"/>
        <v>379.59695127316746</v>
      </c>
      <c r="I23" s="79">
        <f t="shared" si="7"/>
        <v>382.89750959710045</v>
      </c>
      <c r="J23" s="79">
        <f t="shared" si="7"/>
        <v>317.80286784067999</v>
      </c>
      <c r="K23" s="79">
        <f t="shared" si="7"/>
        <v>320.42965600008063</v>
      </c>
      <c r="L23" s="79">
        <f t="shared" si="7"/>
        <v>362.79187384933527</v>
      </c>
      <c r="M23" s="79">
        <f t="shared" si="7"/>
        <v>373.11543963499946</v>
      </c>
      <c r="N23" s="79">
        <f t="shared" si="7"/>
        <v>381.76022785669909</v>
      </c>
      <c r="O23" s="79">
        <f t="shared" si="7"/>
        <v>383.60658154285858</v>
      </c>
      <c r="P23" s="79">
        <f t="shared" si="7"/>
        <v>378.16579215269553</v>
      </c>
      <c r="Q23" s="79">
        <f t="shared" si="7"/>
        <v>373.22025629406954</v>
      </c>
    </row>
    <row r="24" spans="1:17" ht="11.45" customHeight="1" x14ac:dyDescent="0.25">
      <c r="A24" s="116" t="s">
        <v>118</v>
      </c>
      <c r="B24" s="77">
        <v>81.373829434352913</v>
      </c>
      <c r="C24" s="77">
        <v>78.381179762831565</v>
      </c>
      <c r="D24" s="77">
        <v>65.999104769038155</v>
      </c>
      <c r="E24" s="77">
        <v>65.39839295464256</v>
      </c>
      <c r="F24" s="77">
        <v>68.478317830879007</v>
      </c>
      <c r="G24" s="77">
        <v>64.262926481400896</v>
      </c>
      <c r="H24" s="77">
        <v>71.930318953650854</v>
      </c>
      <c r="I24" s="77">
        <v>77.282243925907181</v>
      </c>
      <c r="J24" s="77">
        <v>80.099505996385702</v>
      </c>
      <c r="K24" s="77">
        <v>64.094057649746645</v>
      </c>
      <c r="L24" s="77">
        <v>80.50238598984626</v>
      </c>
      <c r="M24" s="77">
        <v>62.27355631872171</v>
      </c>
      <c r="N24" s="77">
        <v>73.813379530045935</v>
      </c>
      <c r="O24" s="77">
        <v>73.622549617007451</v>
      </c>
      <c r="P24" s="77">
        <v>76.12202230742308</v>
      </c>
      <c r="Q24" s="77">
        <v>78.435236331513593</v>
      </c>
    </row>
    <row r="25" spans="1:17" ht="11.45" customHeight="1" x14ac:dyDescent="0.25">
      <c r="A25" s="93" t="s">
        <v>16</v>
      </c>
      <c r="B25" s="74">
        <v>327.87498445840743</v>
      </c>
      <c r="C25" s="74">
        <v>360.73277103306754</v>
      </c>
      <c r="D25" s="74">
        <v>353.41911748406358</v>
      </c>
      <c r="E25" s="74">
        <v>297.33953858663926</v>
      </c>
      <c r="F25" s="74">
        <v>309.57732421698734</v>
      </c>
      <c r="G25" s="74">
        <v>286.78202357916132</v>
      </c>
      <c r="H25" s="74">
        <v>307.66663231951662</v>
      </c>
      <c r="I25" s="74">
        <v>305.61526567119324</v>
      </c>
      <c r="J25" s="74">
        <v>237.70336184429428</v>
      </c>
      <c r="K25" s="74">
        <v>256.33559835033395</v>
      </c>
      <c r="L25" s="74">
        <v>282.28948785948899</v>
      </c>
      <c r="M25" s="74">
        <v>310.84188331627774</v>
      </c>
      <c r="N25" s="74">
        <v>307.94684832665314</v>
      </c>
      <c r="O25" s="74">
        <v>309.98403192585113</v>
      </c>
      <c r="P25" s="74">
        <v>302.04376984527244</v>
      </c>
      <c r="Q25" s="74">
        <v>294.78501996255596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165.17455721888089</v>
      </c>
      <c r="C30" s="79">
        <f>IF(C17=0,"",C17/TrRail_act!C15*100)</f>
        <v>175.29185670285875</v>
      </c>
      <c r="D30" s="79">
        <f>IF(D17=0,"",D17/TrRail_act!D15*100)</f>
        <v>164.5922788403949</v>
      </c>
      <c r="E30" s="79">
        <f>IF(E17=0,"",E17/TrRail_act!E15*100)</f>
        <v>140.59202476069964</v>
      </c>
      <c r="F30" s="79">
        <f>IF(F17=0,"",F17/TrRail_act!F15*100)</f>
        <v>135.37873569126472</v>
      </c>
      <c r="G30" s="79">
        <f>IF(G17=0,"",G17/TrRail_act!G15*100)</f>
        <v>121.82754223855146</v>
      </c>
      <c r="H30" s="79">
        <f>IF(H17=0,"",H17/TrRail_act!H15*100)</f>
        <v>115.39995145898445</v>
      </c>
      <c r="I30" s="79">
        <f>IF(I17=0,"",I17/TrRail_act!I15*100)</f>
        <v>108.76543333839778</v>
      </c>
      <c r="J30" s="79">
        <f>IF(J17=0,"",J17/TrRail_act!J15*100)</f>
        <v>105.42905053702134</v>
      </c>
      <c r="K30" s="79">
        <f>IF(K17=0,"",K17/TrRail_act!K15*100)</f>
        <v>103.86459750637317</v>
      </c>
      <c r="L30" s="79">
        <f>IF(L17=0,"",L17/TrRail_act!L15*100)</f>
        <v>104.10278920097215</v>
      </c>
      <c r="M30" s="79">
        <f>IF(M17=0,"",M17/TrRail_act!M15*100)</f>
        <v>103.36919647955575</v>
      </c>
      <c r="N30" s="79">
        <f>IF(N17=0,"",N17/TrRail_act!N15*100)</f>
        <v>101.43490872939182</v>
      </c>
      <c r="O30" s="79">
        <f>IF(O17=0,"",O17/TrRail_act!O15*100)</f>
        <v>99.501118467030508</v>
      </c>
      <c r="P30" s="79">
        <f>IF(P17=0,"",P17/TrRail_act!P15*100)</f>
        <v>96.866871512927744</v>
      </c>
      <c r="Q30" s="79">
        <f>IF(Q17=0,"",Q17/TrRail_act!Q15*100)</f>
        <v>90.943249432264935</v>
      </c>
    </row>
    <row r="31" spans="1:17" ht="11.45" customHeight="1" x14ac:dyDescent="0.25">
      <c r="A31" s="91" t="s">
        <v>21</v>
      </c>
      <c r="B31" s="123">
        <f>IF(B18=0,"",B18/TrRail_act!B16*100)</f>
        <v>57.546738861032054</v>
      </c>
      <c r="C31" s="123">
        <f>IF(C18=0,"",C18/TrRail_act!C16*100)</f>
        <v>57.33682683592172</v>
      </c>
      <c r="D31" s="123">
        <f>IF(D18=0,"",D18/TrRail_act!D16*100)</f>
        <v>56.278933328137946</v>
      </c>
      <c r="E31" s="123">
        <f>IF(E18=0,"",E18/TrRail_act!E16*100)</f>
        <v>47.374226078759577</v>
      </c>
      <c r="F31" s="123">
        <f>IF(F18=0,"",F18/TrRail_act!F16*100)</f>
        <v>45.392649983736973</v>
      </c>
      <c r="G31" s="123">
        <f>IF(G18=0,"",G18/TrRail_act!G16*100)</f>
        <v>40.854956152713974</v>
      </c>
      <c r="H31" s="123">
        <f>IF(H18=0,"",H18/TrRail_act!H16*100)</f>
        <v>38.698076862050407</v>
      </c>
      <c r="I31" s="123">
        <f>IF(I18=0,"",I18/TrRail_act!I16*100)</f>
        <v>36.602437600291985</v>
      </c>
      <c r="J31" s="123">
        <f>IF(J18=0,"",J18/TrRail_act!J16*100)</f>
        <v>36.249469110301767</v>
      </c>
      <c r="K31" s="123">
        <f>IF(K18=0,"",K18/TrRail_act!K16*100)</f>
        <v>36.20948042345924</v>
      </c>
      <c r="L31" s="123">
        <f>IF(L18=0,"",L18/TrRail_act!L16*100)</f>
        <v>36.145052954860432</v>
      </c>
      <c r="M31" s="123">
        <f>IF(M18=0,"",M18/TrRail_act!M16*100)</f>
        <v>36.024871032698364</v>
      </c>
      <c r="N31" s="123">
        <f>IF(N18=0,"",N18/TrRail_act!N16*100)</f>
        <v>34.076603592752164</v>
      </c>
      <c r="O31" s="123">
        <f>IF(O18=0,"",O18/TrRail_act!O16*100)</f>
        <v>33.448475147027985</v>
      </c>
      <c r="P31" s="123">
        <f>IF(P18=0,"",P18/TrRail_act!P16*100)</f>
        <v>32.694620151267031</v>
      </c>
      <c r="Q31" s="123">
        <f>IF(Q18=0,"",Q18/TrRail_act!Q16*100)</f>
        <v>30.800320796860881</v>
      </c>
    </row>
    <row r="32" spans="1:17" ht="11.45" customHeight="1" x14ac:dyDescent="0.25">
      <c r="A32" s="19" t="s">
        <v>20</v>
      </c>
      <c r="B32" s="76">
        <f>IF(B19=0,"",B19/TrRail_act!B17*100)</f>
        <v>190.30559184913031</v>
      </c>
      <c r="C32" s="76">
        <f>IF(C19=0,"",C19/TrRail_act!C17*100)</f>
        <v>205.62118895837241</v>
      </c>
      <c r="D32" s="76">
        <f>IF(D19=0,"",D19/TrRail_act!D17*100)</f>
        <v>190.8869063818932</v>
      </c>
      <c r="E32" s="76">
        <f>IF(E19=0,"",E19/TrRail_act!E17*100)</f>
        <v>159.87348778621768</v>
      </c>
      <c r="F32" s="76">
        <f>IF(F19=0,"",F19/TrRail_act!F17*100)</f>
        <v>153.77373804046687</v>
      </c>
      <c r="G32" s="76">
        <f>IF(G19=0,"",G19/TrRail_act!G17*100)</f>
        <v>135.94623978597846</v>
      </c>
      <c r="H32" s="76">
        <f>IF(H19=0,"",H19/TrRail_act!H17*100)</f>
        <v>127.96616011107338</v>
      </c>
      <c r="I32" s="76">
        <f>IF(I19=0,"",I19/TrRail_act!I17*100)</f>
        <v>120.15960164235008</v>
      </c>
      <c r="J32" s="76">
        <f>IF(J19=0,"",J19/TrRail_act!J17*100)</f>
        <v>114.96643186339328</v>
      </c>
      <c r="K32" s="76">
        <f>IF(K19=0,"",K19/TrRail_act!K17*100)</f>
        <v>113.71210686537232</v>
      </c>
      <c r="L32" s="76">
        <f>IF(L19=0,"",L19/TrRail_act!L17*100)</f>
        <v>113.23976760145509</v>
      </c>
      <c r="M32" s="76">
        <f>IF(M19=0,"",M19/TrRail_act!M17*100)</f>
        <v>112.96819075529554</v>
      </c>
      <c r="N32" s="76">
        <f>IF(N19=0,"",N19/TrRail_act!N17*100)</f>
        <v>111.57921414693985</v>
      </c>
      <c r="O32" s="76">
        <f>IF(O19=0,"",O19/TrRail_act!O17*100)</f>
        <v>109.42245458340005</v>
      </c>
      <c r="P32" s="76">
        <f>IF(P19=0,"",P19/TrRail_act!P17*100)</f>
        <v>106.53469982142245</v>
      </c>
      <c r="Q32" s="76">
        <f>IF(Q19=0,"",Q19/TrRail_act!Q17*100)</f>
        <v>99.770865576864139</v>
      </c>
    </row>
    <row r="33" spans="1:17" ht="11.45" customHeight="1" x14ac:dyDescent="0.25">
      <c r="A33" s="62" t="s">
        <v>17</v>
      </c>
      <c r="B33" s="77">
        <f>IF(B20=0,"",B20/TrRail_act!B18*100)</f>
        <v>254.31681809450498</v>
      </c>
      <c r="C33" s="77">
        <f>IF(C20=0,"",C20/TrRail_act!C18*100)</f>
        <v>252.8063836764355</v>
      </c>
      <c r="D33" s="77">
        <f>IF(D20=0,"",D20/TrRail_act!D18*100)</f>
        <v>212.82100384067579</v>
      </c>
      <c r="E33" s="77">
        <f>IF(E20=0,"",E20/TrRail_act!E18*100)</f>
        <v>181.27054091995959</v>
      </c>
      <c r="F33" s="77">
        <f>IF(F20=0,"",F20/TrRail_act!F18*100)</f>
        <v>174.7231458855828</v>
      </c>
      <c r="G33" s="77">
        <f>IF(G20=0,"",G20/TrRail_act!G18*100)</f>
        <v>152.78319514834342</v>
      </c>
      <c r="H33" s="77">
        <f>IF(H20=0,"",H20/TrRail_act!H18*100)</f>
        <v>144.05215141185678</v>
      </c>
      <c r="I33" s="77">
        <f>IF(I20=0,"",I20/TrRail_act!I18*100)</f>
        <v>134.7708856090203</v>
      </c>
      <c r="J33" s="77">
        <f>IF(J20=0,"",J20/TrRail_act!J18*100)</f>
        <v>130.08326930429095</v>
      </c>
      <c r="K33" s="77">
        <f>IF(K20=0,"",K20/TrRail_act!K18*100)</f>
        <v>129.48251275662997</v>
      </c>
      <c r="L33" s="77">
        <f>IF(L20=0,"",L20/TrRail_act!L18*100)</f>
        <v>128.29079979519278</v>
      </c>
      <c r="M33" s="77">
        <f>IF(M20=0,"",M20/TrRail_act!M18*100)</f>
        <v>126.81078042044554</v>
      </c>
      <c r="N33" s="77">
        <f>IF(N20=0,"",N20/TrRail_act!N18*100)</f>
        <v>124.63659063614058</v>
      </c>
      <c r="O33" s="77">
        <f>IF(O20=0,"",O20/TrRail_act!O18*100)</f>
        <v>122.03513045325687</v>
      </c>
      <c r="P33" s="77">
        <f>IF(P20=0,"",P20/TrRail_act!P18*100)</f>
        <v>118.12057606834512</v>
      </c>
      <c r="Q33" s="77">
        <f>IF(Q20=0,"",Q20/TrRail_act!Q18*100)</f>
        <v>109.56528745986658</v>
      </c>
    </row>
    <row r="34" spans="1:17" ht="11.45" customHeight="1" x14ac:dyDescent="0.25">
      <c r="A34" s="62" t="s">
        <v>16</v>
      </c>
      <c r="B34" s="77">
        <f>IF(B21=0,"",B21/TrRail_act!B19*100)</f>
        <v>163.67703711614806</v>
      </c>
      <c r="C34" s="77">
        <f>IF(C21=0,"",C21/TrRail_act!C19*100)</f>
        <v>183.33641774579544</v>
      </c>
      <c r="D34" s="77">
        <f>IF(D21=0,"",D21/TrRail_act!D19*100)</f>
        <v>179.25451468729725</v>
      </c>
      <c r="E34" s="77">
        <f>IF(E21=0,"",E21/TrRail_act!E19*100)</f>
        <v>145.86547580318043</v>
      </c>
      <c r="F34" s="77">
        <f>IF(F21=0,"",F21/TrRail_act!F19*100)</f>
        <v>140.09715428206121</v>
      </c>
      <c r="G34" s="77">
        <f>IF(G21=0,"",G21/TrRail_act!G19*100)</f>
        <v>126.46957654158733</v>
      </c>
      <c r="H34" s="77">
        <f>IF(H21=0,"",H21/TrRail_act!H19*100)</f>
        <v>118.85250935726293</v>
      </c>
      <c r="I34" s="77">
        <f>IF(I21=0,"",I21/TrRail_act!I19*100)</f>
        <v>111.61958025341818</v>
      </c>
      <c r="J34" s="77">
        <f>IF(J21=0,"",J21/TrRail_act!J19*100)</f>
        <v>105.82215431854856</v>
      </c>
      <c r="K34" s="77">
        <f>IF(K21=0,"",K21/TrRail_act!K19*100)</f>
        <v>105.48869275781874</v>
      </c>
      <c r="L34" s="77">
        <f>IF(L21=0,"",L21/TrRail_act!L19*100)</f>
        <v>105.68036232831778</v>
      </c>
      <c r="M34" s="77">
        <f>IF(M21=0,"",M21/TrRail_act!M19*100)</f>
        <v>105.3499509734894</v>
      </c>
      <c r="N34" s="77">
        <f>IF(N21=0,"",N21/TrRail_act!N19*100)</f>
        <v>104.71162827302913</v>
      </c>
      <c r="O34" s="77">
        <f>IF(O21=0,"",O21/TrRail_act!O19*100)</f>
        <v>102.92333901851359</v>
      </c>
      <c r="P34" s="77">
        <f>IF(P21=0,"",P21/TrRail_act!P19*100)</f>
        <v>100.33453024971088</v>
      </c>
      <c r="Q34" s="77">
        <f>IF(Q21=0,"",Q21/TrRail_act!Q19*100)</f>
        <v>94.511114908145927</v>
      </c>
    </row>
    <row r="35" spans="1:17" ht="11.45" customHeight="1" x14ac:dyDescent="0.25">
      <c r="A35" s="118" t="s">
        <v>19</v>
      </c>
      <c r="B35" s="122">
        <f>IF(B22=0,"",B22/TrRail_act!B20*100)</f>
        <v>225.38976555003791</v>
      </c>
      <c r="C35" s="122">
        <f>IF(C22=0,"",C22/TrRail_act!C20*100)</f>
        <v>228.21622415280393</v>
      </c>
      <c r="D35" s="122">
        <f>IF(D22=0,"",D22/TrRail_act!D20*100)</f>
        <v>224.00551917966226</v>
      </c>
      <c r="E35" s="122">
        <f>IF(E22=0,"",E22/TrRail_act!E20*100)</f>
        <v>216.84670627333475</v>
      </c>
      <c r="F35" s="122">
        <f>IF(F22=0,"",F22/TrRail_act!F20*100)</f>
        <v>207.77641035501716</v>
      </c>
      <c r="G35" s="122">
        <f>IF(G22=0,"",G22/TrRail_act!G20*100)</f>
        <v>193.10398151464341</v>
      </c>
      <c r="H35" s="122">
        <f>IF(H22=0,"",H22/TrRail_act!H20*100)</f>
        <v>188.68541566947081</v>
      </c>
      <c r="I35" s="122">
        <f>IF(I22=0,"",I22/TrRail_act!I20*100)</f>
        <v>182.10961795617501</v>
      </c>
      <c r="J35" s="122">
        <f>IF(J22=0,"",J22/TrRail_act!J20*100)</f>
        <v>180.80240837175575</v>
      </c>
      <c r="K35" s="122">
        <f>IF(K22=0,"",K22/TrRail_act!K20*100)</f>
        <v>180.52323635179602</v>
      </c>
      <c r="L35" s="122">
        <f>IF(L22=0,"",L22/TrRail_act!L20*100)</f>
        <v>180.07370986009775</v>
      </c>
      <c r="M35" s="122">
        <f>IF(M22=0,"",M22/TrRail_act!M20*100)</f>
        <v>179.2360271828683</v>
      </c>
      <c r="N35" s="122">
        <f>IF(N22=0,"",N22/TrRail_act!N20*100)</f>
        <v>169.54273180621757</v>
      </c>
      <c r="O35" s="122">
        <f>IF(O22=0,"",O22/TrRail_act!O20*100)</f>
        <v>166.4175784345382</v>
      </c>
      <c r="P35" s="122">
        <f>IF(P22=0,"",P22/TrRail_act!P20*100)</f>
        <v>162.66689257116587</v>
      </c>
      <c r="Q35" s="122">
        <f>IF(Q22=0,"",Q22/TrRail_act!Q20*100)</f>
        <v>153.24210683714747</v>
      </c>
    </row>
    <row r="36" spans="1:17" ht="11.45" customHeight="1" x14ac:dyDescent="0.25">
      <c r="A36" s="25" t="s">
        <v>18</v>
      </c>
      <c r="B36" s="79">
        <f>IF(B23=0,"",B23/TrRail_act!B21*100)</f>
        <v>242.84688943922791</v>
      </c>
      <c r="C36" s="79">
        <f>IF(C23=0,"",C23/TrRail_act!C21*100)</f>
        <v>265.81923513403763</v>
      </c>
      <c r="D36" s="79">
        <f>IF(D23=0,"",D23/TrRail_act!D21*100)</f>
        <v>253.84310576672641</v>
      </c>
      <c r="E36" s="79">
        <f>IF(E23=0,"",E23/TrRail_act!E21*100)</f>
        <v>209.04503698653323</v>
      </c>
      <c r="F36" s="79">
        <f>IF(F23=0,"",F23/TrRail_act!F21*100)</f>
        <v>201.7717230518906</v>
      </c>
      <c r="G36" s="79">
        <f>IF(G23=0,"",G23/TrRail_act!G21*100)</f>
        <v>184.56136802952719</v>
      </c>
      <c r="H36" s="79">
        <f>IF(H23=0,"",H23/TrRail_act!H21*100)</f>
        <v>175.23714506722285</v>
      </c>
      <c r="I36" s="79">
        <f>IF(I23=0,"",I23/TrRail_act!I21*100)</f>
        <v>166.77665094151689</v>
      </c>
      <c r="J36" s="79">
        <f>IF(J23=0,"",J23/TrRail_act!J21*100)</f>
        <v>163.46506861614506</v>
      </c>
      <c r="K36" s="79">
        <f>IF(K23=0,"",K23/TrRail_act!K21*100)</f>
        <v>158.39800290670044</v>
      </c>
      <c r="L36" s="79">
        <f>IF(L23=0,"",L23/TrRail_act!L21*100)</f>
        <v>160.44342126733818</v>
      </c>
      <c r="M36" s="79">
        <f>IF(M23=0,"",M23/TrRail_act!M21*100)</f>
        <v>155.32390904804444</v>
      </c>
      <c r="N36" s="79">
        <f>IF(N23=0,"",N23/TrRail_act!N21*100)</f>
        <v>156.61572550283853</v>
      </c>
      <c r="O36" s="79">
        <f>IF(O23=0,"",O23/TrRail_act!O21*100)</f>
        <v>154.04092757986362</v>
      </c>
      <c r="P36" s="79">
        <f>IF(P23=0,"",P23/TrRail_act!P21*100)</f>
        <v>151.35410224037761</v>
      </c>
      <c r="Q36" s="79">
        <f>IF(Q23=0,"",Q23/TrRail_act!Q21*100)</f>
        <v>144.24795576215999</v>
      </c>
    </row>
    <row r="37" spans="1:17" ht="11.45" customHeight="1" x14ac:dyDescent="0.25">
      <c r="A37" s="116" t="s">
        <v>17</v>
      </c>
      <c r="B37" s="77">
        <f>IF(B24=0,"",B24/TrRail_act!B22*100)</f>
        <v>393.88767324877961</v>
      </c>
      <c r="C37" s="77">
        <f>IF(C24=0,"",C24/TrRail_act!C22*100)</f>
        <v>392.75092737702568</v>
      </c>
      <c r="D37" s="77">
        <f>IF(D24=0,"",D24/TrRail_act!D22*100)</f>
        <v>335.08881947183136</v>
      </c>
      <c r="E37" s="77">
        <f>IF(E24=0,"",E24/TrRail_act!E22*100)</f>
        <v>283.65031268925702</v>
      </c>
      <c r="F37" s="77">
        <f>IF(F24=0,"",F24/TrRail_act!F22*100)</f>
        <v>282.27349243884896</v>
      </c>
      <c r="G37" s="77">
        <f>IF(G24=0,"",G24/TrRail_act!G22*100)</f>
        <v>281.54096354243666</v>
      </c>
      <c r="H37" s="77">
        <f>IF(H24=0,"",H24/TrRail_act!H22*100)</f>
        <v>281.6169309115827</v>
      </c>
      <c r="I37" s="77">
        <f>IF(I24=0,"",I24/TrRail_act!I22*100)</f>
        <v>281.18277403590082</v>
      </c>
      <c r="J37" s="77">
        <f>IF(J24=0,"",J24/TrRail_act!J22*100)</f>
        <v>279.94821554174575</v>
      </c>
      <c r="K37" s="77">
        <f>IF(K24=0,"",K24/TrRail_act!K22*100)</f>
        <v>279.54231812689773</v>
      </c>
      <c r="L37" s="77">
        <f>IF(L24=0,"",L24/TrRail_act!L22*100)</f>
        <v>278.07388169386968</v>
      </c>
      <c r="M37" s="77">
        <f>IF(M24=0,"",M24/TrRail_act!M22*100)</f>
        <v>277.6881758854438</v>
      </c>
      <c r="N37" s="77">
        <f>IF(N24=0,"",N24/TrRail_act!N22*100)</f>
        <v>276.69105806623128</v>
      </c>
      <c r="O37" s="77">
        <f>IF(O24=0,"",O24/TrRail_act!O22*100)</f>
        <v>275.55992266123377</v>
      </c>
      <c r="P37" s="77">
        <f>IF(P24=0,"",P24/TrRail_act!P22*100)</f>
        <v>275.31704237342495</v>
      </c>
      <c r="Q37" s="77">
        <f>IF(Q24=0,"",Q24/TrRail_act!Q22*100)</f>
        <v>275.14672417647301</v>
      </c>
    </row>
    <row r="38" spans="1:17" ht="11.45" customHeight="1" x14ac:dyDescent="0.25">
      <c r="A38" s="93" t="s">
        <v>16</v>
      </c>
      <c r="B38" s="74">
        <f>IF(B25=0,"",B25/TrRail_act!B23*100)</f>
        <v>221.74363324449695</v>
      </c>
      <c r="C38" s="74">
        <f>IF(C25=0,"",C25/TrRail_act!C23*100)</f>
        <v>248.37743945801628</v>
      </c>
      <c r="D38" s="74">
        <f>IF(D25=0,"",D25/TrRail_act!D23*100)</f>
        <v>242.84742724194152</v>
      </c>
      <c r="E38" s="74">
        <f>IF(E25=0,"",E25/TrRail_act!E23*100)</f>
        <v>197.61318471681582</v>
      </c>
      <c r="F38" s="74">
        <f>IF(F25=0,"",F25/TrRail_act!F23*100)</f>
        <v>189.79847475901187</v>
      </c>
      <c r="G38" s="74">
        <f>IF(G25=0,"",G25/TrRail_act!G23*100)</f>
        <v>171.33633337536645</v>
      </c>
      <c r="H38" s="74">
        <f>IF(H25=0,"",H25/TrRail_act!H23*100)</f>
        <v>161.01701075150351</v>
      </c>
      <c r="I38" s="74">
        <f>IF(I25=0,"",I25/TrRail_act!I23*100)</f>
        <v>151.21810427845764</v>
      </c>
      <c r="J38" s="74">
        <f>IF(J25=0,"",J25/TrRail_act!J23*100)</f>
        <v>143.36396473076027</v>
      </c>
      <c r="K38" s="74">
        <f>IF(K25=0,"",K25/TrRail_act!K23*100)</f>
        <v>142.91220326607086</v>
      </c>
      <c r="L38" s="74">
        <f>IF(L25=0,"",L25/TrRail_act!L23*100)</f>
        <v>143.1718701545588</v>
      </c>
      <c r="M38" s="74">
        <f>IF(M25=0,"",M25/TrRail_act!M23*100)</f>
        <v>142.72424099670147</v>
      </c>
      <c r="N38" s="74">
        <f>IF(N25=0,"",N25/TrRail_act!N23*100)</f>
        <v>141.8594648663634</v>
      </c>
      <c r="O38" s="74">
        <f>IF(O25=0,"",O25/TrRail_act!O23*100)</f>
        <v>139.43675632046651</v>
      </c>
      <c r="P38" s="74">
        <f>IF(P25=0,"",P25/TrRail_act!P23*100)</f>
        <v>135.92953336308761</v>
      </c>
      <c r="Q38" s="74">
        <f>IF(Q25=0,"",Q25/TrRail_act!Q23*100)</f>
        <v>128.04018432254975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17.165318646799403</v>
      </c>
      <c r="C41" s="79">
        <f>IF(C17=0,"",C17/TrRail_act!C4*1000)</f>
        <v>17.18642679377475</v>
      </c>
      <c r="D41" s="79">
        <f>IF(D17=0,"",D17/TrRail_act!D4*1000)</f>
        <v>17.769989103973845</v>
      </c>
      <c r="E41" s="79">
        <f>IF(E17=0,"",E17/TrRail_act!E4*1000)</f>
        <v>14.806114715418085</v>
      </c>
      <c r="F41" s="79">
        <f>IF(F17=0,"",F17/TrRail_act!F4*1000)</f>
        <v>13.872227749040047</v>
      </c>
      <c r="G41" s="79">
        <f>IF(G17=0,"",G17/TrRail_act!G4*1000)</f>
        <v>13.272318399908615</v>
      </c>
      <c r="H41" s="79">
        <f>IF(H17=0,"",H17/TrRail_act!H4*1000)</f>
        <v>11.963904267054737</v>
      </c>
      <c r="I41" s="79">
        <f>IF(I17=0,"",I17/TrRail_act!I4*1000)</f>
        <v>11.409403331715191</v>
      </c>
      <c r="J41" s="79">
        <f>IF(J17=0,"",J17/TrRail_act!J4*1000)</f>
        <v>10.60488823723497</v>
      </c>
      <c r="K41" s="79">
        <f>IF(K17=0,"",K17/TrRail_act!K4*1000)</f>
        <v>10.538422521518173</v>
      </c>
      <c r="L41" s="79">
        <f>IF(L17=0,"",L17/TrRail_act!L4*1000)</f>
        <v>10.431448245859089</v>
      </c>
      <c r="M41" s="79">
        <f>IF(M17=0,"",M17/TrRail_act!M4*1000)</f>
        <v>10.109300678122736</v>
      </c>
      <c r="N41" s="79">
        <f>IF(N17=0,"",N17/TrRail_act!N4*1000)</f>
        <v>9.5890731576926029</v>
      </c>
      <c r="O41" s="79">
        <f>IF(O17=0,"",O17/TrRail_act!O4*1000)</f>
        <v>9.2788912458745134</v>
      </c>
      <c r="P41" s="79">
        <f>IF(P17=0,"",P17/TrRail_act!P4*1000)</f>
        <v>8.9078615861761818</v>
      </c>
      <c r="Q41" s="79">
        <f>IF(Q17=0,"",Q17/TrRail_act!Q4*1000)</f>
        <v>8.4562820733832353</v>
      </c>
    </row>
    <row r="42" spans="1:17" ht="11.45" customHeight="1" x14ac:dyDescent="0.25">
      <c r="A42" s="91" t="s">
        <v>21</v>
      </c>
      <c r="B42" s="123">
        <f>IF(B18=0,"",B18/TrRail_act!B5*1000)</f>
        <v>7.6596759548204476</v>
      </c>
      <c r="C42" s="123">
        <f>IF(C18=0,"",C18/TrRail_act!C5*1000)</f>
        <v>7.5005141462175526</v>
      </c>
      <c r="D42" s="123">
        <f>IF(D18=0,"",D18/TrRail_act!D5*1000)</f>
        <v>7.5691538387808279</v>
      </c>
      <c r="E42" s="123">
        <f>IF(E18=0,"",E18/TrRail_act!E5*1000)</f>
        <v>6.3249457272325715</v>
      </c>
      <c r="F42" s="123">
        <f>IF(F18=0,"",F18/TrRail_act!F5*1000)</f>
        <v>6.011536805912411</v>
      </c>
      <c r="G42" s="123">
        <f>IF(G18=0,"",G18/TrRail_act!G5*1000)</f>
        <v>5.511634511158249</v>
      </c>
      <c r="H42" s="123">
        <f>IF(H18=0,"",H18/TrRail_act!H5*1000)</f>
        <v>5.1459523923460377</v>
      </c>
      <c r="I42" s="123">
        <f>IF(I18=0,"",I18/TrRail_act!I5*1000)</f>
        <v>4.8829149001919872</v>
      </c>
      <c r="J42" s="123">
        <f>IF(J18=0,"",J18/TrRail_act!J5*1000)</f>
        <v>4.7784184250458832</v>
      </c>
      <c r="K42" s="123">
        <f>IF(K18=0,"",K18/TrRail_act!K5*1000)</f>
        <v>4.7830047399759454</v>
      </c>
      <c r="L42" s="123">
        <f>IF(L18=0,"",L18/TrRail_act!L5*1000)</f>
        <v>4.7588017157480422</v>
      </c>
      <c r="M42" s="123">
        <f>IF(M18=0,"",M18/TrRail_act!M5*1000)</f>
        <v>4.7089294931699239</v>
      </c>
      <c r="N42" s="123">
        <f>IF(N18=0,"",N18/TrRail_act!N5*1000)</f>
        <v>4.4122539350721173</v>
      </c>
      <c r="O42" s="123">
        <f>IF(O18=0,"",O18/TrRail_act!O5*1000)</f>
        <v>4.313579266114739</v>
      </c>
      <c r="P42" s="123">
        <f>IF(P18=0,"",P18/TrRail_act!P5*1000)</f>
        <v>4.2004143056003791</v>
      </c>
      <c r="Q42" s="123">
        <f>IF(Q18=0,"",Q18/TrRail_act!Q5*1000)</f>
        <v>3.9690782111803466</v>
      </c>
    </row>
    <row r="43" spans="1:17" ht="11.45" customHeight="1" x14ac:dyDescent="0.25">
      <c r="A43" s="19" t="s">
        <v>20</v>
      </c>
      <c r="B43" s="76">
        <f>IF(B19=0,"",B19/TrRail_act!B6*1000)</f>
        <v>20.91451293720414</v>
      </c>
      <c r="C43" s="76">
        <f>IF(C19=0,"",C19/TrRail_act!C6*1000)</f>
        <v>21.265117052300866</v>
      </c>
      <c r="D43" s="76">
        <f>IF(D19=0,"",D19/TrRail_act!D6*1000)</f>
        <v>22.438027104820009</v>
      </c>
      <c r="E43" s="76">
        <f>IF(E19=0,"",E19/TrRail_act!E6*1000)</f>
        <v>18.620417708787087</v>
      </c>
      <c r="F43" s="76">
        <f>IF(F19=0,"",F19/TrRail_act!F6*1000)</f>
        <v>17.616014707752587</v>
      </c>
      <c r="G43" s="76">
        <f>IF(G19=0,"",G19/TrRail_act!G6*1000)</f>
        <v>16.943232615921801</v>
      </c>
      <c r="H43" s="76">
        <f>IF(H19=0,"",H19/TrRail_act!H6*1000)</f>
        <v>14.989416650516143</v>
      </c>
      <c r="I43" s="76">
        <f>IF(I19=0,"",I19/TrRail_act!I6*1000)</f>
        <v>14.31572507442899</v>
      </c>
      <c r="J43" s="76">
        <f>IF(J19=0,"",J19/TrRail_act!J6*1000)</f>
        <v>13.045771677801755</v>
      </c>
      <c r="K43" s="76">
        <f>IF(K19=0,"",K19/TrRail_act!K6*1000)</f>
        <v>12.933817396840364</v>
      </c>
      <c r="L43" s="76">
        <f>IF(L19=0,"",L19/TrRail_act!L6*1000)</f>
        <v>12.802717845645622</v>
      </c>
      <c r="M43" s="76">
        <f>IF(M19=0,"",M19/TrRail_act!M6*1000)</f>
        <v>12.246060506908165</v>
      </c>
      <c r="N43" s="76">
        <f>IF(N19=0,"",N19/TrRail_act!N6*1000)</f>
        <v>11.645180735244095</v>
      </c>
      <c r="O43" s="76">
        <f>IF(O19=0,"",O19/TrRail_act!O6*1000)</f>
        <v>11.234246197987154</v>
      </c>
      <c r="P43" s="76">
        <f>IF(P19=0,"",P19/TrRail_act!P6*1000)</f>
        <v>10.641302561186068</v>
      </c>
      <c r="Q43" s="76">
        <f>IF(Q19=0,"",Q19/TrRail_act!Q6*1000)</f>
        <v>10.177599339201056</v>
      </c>
    </row>
    <row r="44" spans="1:17" ht="11.45" customHeight="1" x14ac:dyDescent="0.25">
      <c r="A44" s="62" t="s">
        <v>17</v>
      </c>
      <c r="B44" s="77">
        <f>IF(B20=0,"",B20/TrRail_act!B7*1000)</f>
        <v>29.9814597296564</v>
      </c>
      <c r="C44" s="77">
        <f>IF(C20=0,"",C20/TrRail_act!C7*1000)</f>
        <v>28.0145393099282</v>
      </c>
      <c r="D44" s="77">
        <f>IF(D20=0,"",D20/TrRail_act!D7*1000)</f>
        <v>26.725595943739506</v>
      </c>
      <c r="E44" s="77">
        <f>IF(E20=0,"",E20/TrRail_act!E7*1000)</f>
        <v>22.427106853928169</v>
      </c>
      <c r="F44" s="77">
        <f>IF(F20=0,"",F20/TrRail_act!F7*1000)</f>
        <v>21.263893299471157</v>
      </c>
      <c r="G44" s="77">
        <f>IF(G20=0,"",G20/TrRail_act!G7*1000)</f>
        <v>20.310761281900426</v>
      </c>
      <c r="H44" s="77">
        <f>IF(H20=0,"",H20/TrRail_act!H7*1000)</f>
        <v>17.995118886998206</v>
      </c>
      <c r="I44" s="77">
        <f>IF(I20=0,"",I20/TrRail_act!I7*1000)</f>
        <v>17.109336086823092</v>
      </c>
      <c r="J44" s="77">
        <f>IF(J20=0,"",J20/TrRail_act!J7*1000)</f>
        <v>15.008132794649567</v>
      </c>
      <c r="K44" s="77">
        <f>IF(K20=0,"",K20/TrRail_act!K7*1000)</f>
        <v>15.578789749375964</v>
      </c>
      <c r="L44" s="77">
        <f>IF(L20=0,"",L20/TrRail_act!L7*1000)</f>
        <v>14.749857590368014</v>
      </c>
      <c r="M44" s="77">
        <f>IF(M20=0,"",M20/TrRail_act!M7*1000)</f>
        <v>15.475487791616963</v>
      </c>
      <c r="N44" s="77">
        <f>IF(N20=0,"",N20/TrRail_act!N7*1000)</f>
        <v>13.899749828711808</v>
      </c>
      <c r="O44" s="77">
        <f>IF(O20=0,"",O20/TrRail_act!O7*1000)</f>
        <v>13.395296281979306</v>
      </c>
      <c r="P44" s="77">
        <f>IF(P20=0,"",P20/TrRail_act!P7*1000)</f>
        <v>12.601747240855502</v>
      </c>
      <c r="Q44" s="77">
        <f>IF(Q20=0,"",Q20/TrRail_act!Q7*1000)</f>
        <v>11.936483321218784</v>
      </c>
    </row>
    <row r="45" spans="1:17" ht="11.45" customHeight="1" x14ac:dyDescent="0.25">
      <c r="A45" s="62" t="s">
        <v>16</v>
      </c>
      <c r="B45" s="77">
        <f>IF(B21=0,"",B21/TrRail_act!B8*1000)</f>
        <v>17.49475785079121</v>
      </c>
      <c r="C45" s="77">
        <f>IF(C21=0,"",C21/TrRail_act!C8*1000)</f>
        <v>18.381108545437019</v>
      </c>
      <c r="D45" s="77">
        <f>IF(D21=0,"",D21/TrRail_act!D8*1000)</f>
        <v>20.379438538941354</v>
      </c>
      <c r="E45" s="77">
        <f>IF(E21=0,"",E21/TrRail_act!E8*1000)</f>
        <v>16.361069779110849</v>
      </c>
      <c r="F45" s="77">
        <f>IF(F21=0,"",F21/TrRail_act!F8*1000)</f>
        <v>15.457025290750465</v>
      </c>
      <c r="G45" s="77">
        <f>IF(G21=0,"",G21/TrRail_act!G8*1000)</f>
        <v>15.226628097428227</v>
      </c>
      <c r="H45" s="77">
        <f>IF(H21=0,"",H21/TrRail_act!H8*1000)</f>
        <v>13.447092776491258</v>
      </c>
      <c r="I45" s="77">
        <f>IF(I21=0,"",I21/TrRail_act!I8*1000)</f>
        <v>12.836587295741094</v>
      </c>
      <c r="J45" s="77">
        <f>IF(J21=0,"",J21/TrRail_act!J8*1000)</f>
        <v>11.889768650587754</v>
      </c>
      <c r="K45" s="77">
        <f>IF(K21=0,"",K21/TrRail_act!K8*1000)</f>
        <v>11.666086405920066</v>
      </c>
      <c r="L45" s="77">
        <f>IF(L21=0,"",L21/TrRail_act!L8*1000)</f>
        <v>11.849012909099029</v>
      </c>
      <c r="M45" s="77">
        <f>IF(M21=0,"",M21/TrRail_act!M8*1000)</f>
        <v>10.758748606385888</v>
      </c>
      <c r="N45" s="77">
        <f>IF(N21=0,"",N21/TrRail_act!N8*1000)</f>
        <v>10.571686624645675</v>
      </c>
      <c r="O45" s="77">
        <f>IF(O21=0,"",O21/TrRail_act!O8*1000)</f>
        <v>10.226275253440674</v>
      </c>
      <c r="P45" s="77">
        <f>IF(P21=0,"",P21/TrRail_act!P8*1000)</f>
        <v>9.6914376395269048</v>
      </c>
      <c r="Q45" s="77">
        <f>IF(Q21=0,"",Q21/TrRail_act!Q8*1000)</f>
        <v>9.3224042893037691</v>
      </c>
    </row>
    <row r="46" spans="1:17" ht="11.45" customHeight="1" x14ac:dyDescent="0.25">
      <c r="A46" s="118" t="s">
        <v>19</v>
      </c>
      <c r="B46" s="122">
        <f>IF(B22=0,"",B22/TrRail_act!B9*1000)</f>
        <v>10.579011108063289</v>
      </c>
      <c r="C46" s="122">
        <f>IF(C22=0,"",C22/TrRail_act!C9*1000)</f>
        <v>10.527496303006858</v>
      </c>
      <c r="D46" s="122">
        <f>IF(D22=0,"",D22/TrRail_act!D9*1000)</f>
        <v>10.623836913212068</v>
      </c>
      <c r="E46" s="122">
        <f>IF(E22=0,"",E22/TrRail_act!E9*1000)</f>
        <v>10.209129358525296</v>
      </c>
      <c r="F46" s="122">
        <f>IF(F22=0,"",F22/TrRail_act!F9*1000)</f>
        <v>9.7032543110767282</v>
      </c>
      <c r="G46" s="122">
        <f>IF(G22=0,"",G22/TrRail_act!G9*1000)</f>
        <v>9.1864579661105861</v>
      </c>
      <c r="H46" s="122">
        <f>IF(H22=0,"",H22/TrRail_act!H9*1000)</f>
        <v>8.847812605774477</v>
      </c>
      <c r="I46" s="122">
        <f>IF(I22=0,"",I22/TrRail_act!I9*1000)</f>
        <v>8.5668908086773108</v>
      </c>
      <c r="J46" s="122">
        <f>IF(J22=0,"",J22/TrRail_act!J9*1000)</f>
        <v>8.4044236994181709</v>
      </c>
      <c r="K46" s="122">
        <f>IF(K22=0,"",K22/TrRail_act!K9*1000)</f>
        <v>8.4087769132434023</v>
      </c>
      <c r="L46" s="122">
        <f>IF(L22=0,"",L22/TrRail_act!L9*1000)</f>
        <v>8.3602691216658478</v>
      </c>
      <c r="M46" s="122">
        <f>IF(M22=0,"",M22/TrRail_act!M9*1000)</f>
        <v>8.2616399462871684</v>
      </c>
      <c r="N46" s="122">
        <f>IF(N22=0,"",N22/TrRail_act!N9*1000)</f>
        <v>7.7411338216100036</v>
      </c>
      <c r="O46" s="122">
        <f>IF(O22=0,"",O22/TrRail_act!O9*1000)</f>
        <v>7.5680128207694999</v>
      </c>
      <c r="P46" s="122">
        <f>IF(P22=0,"",P22/TrRail_act!P9*1000)</f>
        <v>7.369469147592504</v>
      </c>
      <c r="Q46" s="122">
        <f>IF(Q22=0,"",Q22/TrRail_act!Q9*1000)</f>
        <v>6.9635986580362852</v>
      </c>
    </row>
    <row r="47" spans="1:17" ht="11.45" customHeight="1" x14ac:dyDescent="0.25">
      <c r="A47" s="25" t="s">
        <v>36</v>
      </c>
      <c r="B47" s="79">
        <f>IF(B23=0,"",B23/TrRail_act!B10*1000)</f>
        <v>4.9500914894800161</v>
      </c>
      <c r="C47" s="79">
        <f>IF(C23=0,"",C23/TrRail_act!C10*1000)</f>
        <v>5.4183503713617522</v>
      </c>
      <c r="D47" s="79">
        <f>IF(D23=0,"",D23/TrRail_act!D10*1000)</f>
        <v>5.1742338574754401</v>
      </c>
      <c r="E47" s="79">
        <f>IF(E23=0,"",E23/TrRail_act!E10*1000)</f>
        <v>4.2610883791617535</v>
      </c>
      <c r="F47" s="79">
        <f>IF(F23=0,"",F23/TrRail_act!F10*1000)</f>
        <v>4.1128321281085531</v>
      </c>
      <c r="G47" s="79">
        <f>IF(G23=0,"",G23/TrRail_act!G10*1000)</f>
        <v>3.6789451903223873</v>
      </c>
      <c r="H47" s="79">
        <f>IF(H23=0,"",H23/TrRail_act!H10*1000)</f>
        <v>3.5474029855352218</v>
      </c>
      <c r="I47" s="79">
        <f>IF(I23=0,"",I23/TrRail_act!I10*1000)</f>
        <v>3.3407277371818735</v>
      </c>
      <c r="J47" s="79">
        <f>IF(J23=0,"",J23/TrRail_act!J10*1000)</f>
        <v>2.7479236661768063</v>
      </c>
      <c r="K47" s="79">
        <f>IF(K23=0,"",K23/TrRail_act!K10*1000)</f>
        <v>3.3435905419796801</v>
      </c>
      <c r="L47" s="79">
        <f>IF(L23=0,"",L23/TrRail_act!L10*1000)</f>
        <v>3.3805629476162702</v>
      </c>
      <c r="M47" s="79">
        <f>IF(M23=0,"",M23/TrRail_act!M10*1000)</f>
        <v>3.2926695873964142</v>
      </c>
      <c r="N47" s="79">
        <f>IF(N23=0,"",N23/TrRail_act!N10*1000)</f>
        <v>3.4684979589942224</v>
      </c>
      <c r="O47" s="79">
        <f>IF(O23=0,"",O23/TrRail_act!O10*1000)</f>
        <v>3.4064147260339266</v>
      </c>
      <c r="P47" s="79">
        <f>IF(P23=0,"",P23/TrRail_act!P10*1000)</f>
        <v>3.3576236329248732</v>
      </c>
      <c r="Q47" s="79">
        <f>IF(Q23=0,"",Q23/TrRail_act!Q10*1000)</f>
        <v>3.1999816199162283</v>
      </c>
    </row>
    <row r="48" spans="1:17" ht="11.45" customHeight="1" x14ac:dyDescent="0.25">
      <c r="A48" s="116" t="s">
        <v>17</v>
      </c>
      <c r="B48" s="77">
        <f>IF(B24=0,"",B24/TrRail_act!B11*1000)</f>
        <v>4.9712352519928329</v>
      </c>
      <c r="C48" s="77">
        <f>IF(C24=0,"",C24/TrRail_act!C11*1000)</f>
        <v>4.9496172981481754</v>
      </c>
      <c r="D48" s="77">
        <f>IF(D24=0,"",D24/TrRail_act!D11*1000)</f>
        <v>4.2218272596086077</v>
      </c>
      <c r="E48" s="77">
        <f>IF(E24=0,"",E24/TrRail_act!E11*1000)</f>
        <v>3.58172792785754</v>
      </c>
      <c r="F48" s="77">
        <f>IF(F24=0,"",F24/TrRail_act!F11*1000)</f>
        <v>3.5623689398942737</v>
      </c>
      <c r="G48" s="77">
        <f>IF(G24=0,"",G24/TrRail_act!G11*1000)</f>
        <v>3.469290330168961</v>
      </c>
      <c r="H48" s="77">
        <f>IF(H24=0,"",H24/TrRail_act!H11*1000)</f>
        <v>3.522987683692381</v>
      </c>
      <c r="I48" s="77">
        <f>IF(I24=0,"",I24/TrRail_act!I11*1000)</f>
        <v>3.481692831539871</v>
      </c>
      <c r="J48" s="77">
        <f>IF(J24=0,"",J24/TrRail_act!J11*1000)</f>
        <v>3.378461045635734</v>
      </c>
      <c r="K48" s="77">
        <f>IF(K24=0,"",K24/TrRail_act!K11*1000)</f>
        <v>3.6437987149069695</v>
      </c>
      <c r="L48" s="77">
        <f>IF(L24=0,"",L24/TrRail_act!L11*1000)</f>
        <v>4.1593526701726322</v>
      </c>
      <c r="M48" s="77">
        <f>IF(M24=0,"",M24/TrRail_act!M11*1000)</f>
        <v>3.0880200541458449</v>
      </c>
      <c r="N48" s="77">
        <f>IF(N24=0,"",N24/TrRail_act!N11*1000)</f>
        <v>3.7815301174462856</v>
      </c>
      <c r="O48" s="77">
        <f>IF(O24=0,"",O24/TrRail_act!O11*1000)</f>
        <v>3.759157709281165</v>
      </c>
      <c r="P48" s="77">
        <f>IF(P24=0,"",P24/TrRail_act!P11*1000)</f>
        <v>3.7698477459786841</v>
      </c>
      <c r="Q48" s="77">
        <f>IF(Q24=0,"",Q24/TrRail_act!Q11*1000)</f>
        <v>3.7672181219213634</v>
      </c>
    </row>
    <row r="49" spans="1:17" ht="11.45" customHeight="1" x14ac:dyDescent="0.25">
      <c r="A49" s="93" t="s">
        <v>16</v>
      </c>
      <c r="B49" s="74">
        <f>IF(B25=0,"",B25/TrRail_act!B12*1000)</f>
        <v>4.9448717424074404</v>
      </c>
      <c r="C49" s="74">
        <f>IF(C25=0,"",C25/TrRail_act!C12*1000)</f>
        <v>5.5321856623275245</v>
      </c>
      <c r="D49" s="74">
        <f>IF(D25=0,"",D25/TrRail_act!D12*1000)</f>
        <v>5.4018004348456969</v>
      </c>
      <c r="E49" s="74">
        <f>IF(E25=0,"",E25/TrRail_act!E12*1000)</f>
        <v>4.4465906504734125</v>
      </c>
      <c r="F49" s="74">
        <f>IF(F25=0,"",F25/TrRail_act!F12*1000)</f>
        <v>4.2583841225297618</v>
      </c>
      <c r="G49" s="74">
        <f>IF(G25=0,"",G25/TrRail_act!G12*1000)</f>
        <v>3.7294482214894948</v>
      </c>
      <c r="H49" s="74">
        <f>IF(H25=0,"",H25/TrRail_act!H12*1000)</f>
        <v>3.5531600000640378</v>
      </c>
      <c r="I49" s="74">
        <f>IF(I25=0,"",I25/TrRail_act!I12*1000)</f>
        <v>3.3068711571013685</v>
      </c>
      <c r="J49" s="74">
        <f>IF(J25=0,"",J25/TrRail_act!J12*1000)</f>
        <v>2.5853304236022296</v>
      </c>
      <c r="K49" s="74">
        <f>IF(K25=0,"",K25/TrRail_act!K12*1000)</f>
        <v>3.2761013382338033</v>
      </c>
      <c r="L49" s="74">
        <f>IF(L25=0,"",L25/TrRail_act!L12*1000)</f>
        <v>3.2092043553773841</v>
      </c>
      <c r="M49" s="74">
        <f>IF(M25=0,"",M25/TrRail_act!M12*1000)</f>
        <v>3.3369740643952319</v>
      </c>
      <c r="N49" s="74">
        <f>IF(N25=0,"",N25/TrRail_act!N12*1000)</f>
        <v>3.401015739184611</v>
      </c>
      <c r="O49" s="74">
        <f>IF(O25=0,"",O25/TrRail_act!O12*1000)</f>
        <v>3.3321531232453525</v>
      </c>
      <c r="P49" s="74">
        <f>IF(P25=0,"",P25/TrRail_act!P12*1000)</f>
        <v>3.2675753111970529</v>
      </c>
      <c r="Q49" s="74">
        <f>IF(Q25=0,"",Q25/TrRail_act!Q12*1000)</f>
        <v>3.0767174603626835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357419.85875917488</v>
      </c>
      <c r="C52" s="40">
        <f>IF(C17=0,"",1000000*C17/TrRail_act!C37)</f>
        <v>358115.88325365144</v>
      </c>
      <c r="D52" s="40">
        <f>IF(D17=0,"",1000000*D17/TrRail_act!D37)</f>
        <v>334701.70561296609</v>
      </c>
      <c r="E52" s="40">
        <f>IF(E17=0,"",1000000*E17/TrRail_act!E37)</f>
        <v>257782.78600945332</v>
      </c>
      <c r="F52" s="40">
        <f>IF(F17=0,"",1000000*F17/TrRail_act!F37)</f>
        <v>243713.06505789779</v>
      </c>
      <c r="G52" s="40">
        <f>IF(G17=0,"",1000000*G17/TrRail_act!G37)</f>
        <v>244210.1293062639</v>
      </c>
      <c r="H52" s="40">
        <f>IF(H17=0,"",1000000*H17/TrRail_act!H37)</f>
        <v>219775.15515284234</v>
      </c>
      <c r="I52" s="40">
        <f>IF(I17=0,"",1000000*I17/TrRail_act!I37)</f>
        <v>210504.10065098523</v>
      </c>
      <c r="J52" s="40">
        <f>IF(J17=0,"",1000000*J17/TrRail_act!J37)</f>
        <v>200517.7091075264</v>
      </c>
      <c r="K52" s="40">
        <f>IF(K17=0,"",1000000*K17/TrRail_act!K37)</f>
        <v>199878.8483626082</v>
      </c>
      <c r="L52" s="40">
        <f>IF(L17=0,"",1000000*L17/TrRail_act!L37)</f>
        <v>200452.18127349004</v>
      </c>
      <c r="M52" s="40">
        <f>IF(M17=0,"",1000000*M17/TrRail_act!M37)</f>
        <v>198208.74304772913</v>
      </c>
      <c r="N52" s="40">
        <f>IF(N17=0,"",1000000*N17/TrRail_act!N37)</f>
        <v>191936.25780173048</v>
      </c>
      <c r="O52" s="40">
        <f>IF(O17=0,"",1000000*O17/TrRail_act!O37)</f>
        <v>186445.91245608559</v>
      </c>
      <c r="P52" s="40">
        <f>IF(P17=0,"",1000000*P17/TrRail_act!P37)</f>
        <v>180533.55651742444</v>
      </c>
      <c r="Q52" s="40">
        <f>IF(Q17=0,"",1000000*Q17/TrRail_act!Q37)</f>
        <v>172308.42858413496</v>
      </c>
    </row>
    <row r="53" spans="1:17" ht="11.45" customHeight="1" x14ac:dyDescent="0.25">
      <c r="A53" s="91" t="s">
        <v>21</v>
      </c>
      <c r="B53" s="121">
        <f>IF(B18=0,"",1000000*B18/TrRail_act!B38)</f>
        <v>65455.82027531667</v>
      </c>
      <c r="C53" s="121">
        <f>IF(C18=0,"",1000000*C18/TrRail_act!C38)</f>
        <v>64421.593893893092</v>
      </c>
      <c r="D53" s="121">
        <f>IF(D18=0,"",1000000*D18/TrRail_act!D38)</f>
        <v>64009.941241324959</v>
      </c>
      <c r="E53" s="121">
        <f>IF(E18=0,"",1000000*E18/TrRail_act!E38)</f>
        <v>48959.826542472008</v>
      </c>
      <c r="F53" s="121">
        <f>IF(F18=0,"",1000000*F18/TrRail_act!F38)</f>
        <v>47278.34719150007</v>
      </c>
      <c r="G53" s="121">
        <f>IF(G18=0,"",1000000*G18/TrRail_act!G38)</f>
        <v>44790.165523634467</v>
      </c>
      <c r="H53" s="121">
        <f>IF(H18=0,"",1000000*H18/TrRail_act!H38)</f>
        <v>40957.150738263357</v>
      </c>
      <c r="I53" s="121">
        <f>IF(I18=0,"",1000000*I18/TrRail_act!I38)</f>
        <v>39742.333952482841</v>
      </c>
      <c r="J53" s="121">
        <f>IF(J18=0,"",1000000*J18/TrRail_act!J38)</f>
        <v>38886.35574295609</v>
      </c>
      <c r="K53" s="121">
        <f>IF(K18=0,"",1000000*K18/TrRail_act!K38)</f>
        <v>40152.898824754804</v>
      </c>
      <c r="L53" s="121">
        <f>IF(L18=0,"",1000000*L18/TrRail_act!L38)</f>
        <v>39563.513476107168</v>
      </c>
      <c r="M53" s="121">
        <f>IF(M18=0,"",1000000*M18/TrRail_act!M38)</f>
        <v>39749.926054727046</v>
      </c>
      <c r="N53" s="121">
        <f>IF(N18=0,"",1000000*N18/TrRail_act!N38)</f>
        <v>36250.143688293567</v>
      </c>
      <c r="O53" s="121">
        <f>IF(O18=0,"",1000000*O18/TrRail_act!O38)</f>
        <v>35652.944194068863</v>
      </c>
      <c r="P53" s="121">
        <f>IF(P18=0,"",1000000*P18/TrRail_act!P38)</f>
        <v>34424.52602960568</v>
      </c>
      <c r="Q53" s="121">
        <f>IF(Q18=0,"",1000000*Q18/TrRail_act!Q38)</f>
        <v>33116.475817797014</v>
      </c>
    </row>
    <row r="54" spans="1:17" ht="11.45" customHeight="1" x14ac:dyDescent="0.25">
      <c r="A54" s="19" t="s">
        <v>20</v>
      </c>
      <c r="B54" s="38">
        <f>IF(B19=0,"",1000000*B19/TrRail_act!B39)</f>
        <v>513807.52881773171</v>
      </c>
      <c r="C54" s="38">
        <f>IF(C19=0,"",1000000*C19/TrRail_act!C39)</f>
        <v>510863.16495056893</v>
      </c>
      <c r="D54" s="38">
        <f>IF(D19=0,"",1000000*D19/TrRail_act!D39)</f>
        <v>465899.30420486507</v>
      </c>
      <c r="E54" s="38">
        <f>IF(E19=0,"",1000000*E19/TrRail_act!E39)</f>
        <v>346089.69714146788</v>
      </c>
      <c r="F54" s="38">
        <f>IF(F19=0,"",1000000*F19/TrRail_act!F39)</f>
        <v>319232.61471077253</v>
      </c>
      <c r="G54" s="38">
        <f>IF(G19=0,"",1000000*G19/TrRail_act!G39)</f>
        <v>322313.17074565694</v>
      </c>
      <c r="H54" s="38">
        <f>IF(H19=0,"",1000000*H19/TrRail_act!H39)</f>
        <v>284818.77646798891</v>
      </c>
      <c r="I54" s="38">
        <f>IF(I19=0,"",1000000*I19/TrRail_act!I39)</f>
        <v>271178.43178418191</v>
      </c>
      <c r="J54" s="38">
        <f>IF(J19=0,"",1000000*J19/TrRail_act!J39)</f>
        <v>252289.94772036161</v>
      </c>
      <c r="K54" s="38">
        <f>IF(K19=0,"",1000000*K19/TrRail_act!K39)</f>
        <v>252554.2564179234</v>
      </c>
      <c r="L54" s="38">
        <f>IF(L19=0,"",1000000*L19/TrRail_act!L39)</f>
        <v>250905.1008592592</v>
      </c>
      <c r="M54" s="38">
        <f>IF(M19=0,"",1000000*M19/TrRail_act!M39)</f>
        <v>249611.44729325414</v>
      </c>
      <c r="N54" s="38">
        <f>IF(N19=0,"",1000000*N19/TrRail_act!N39)</f>
        <v>244317.99005618421</v>
      </c>
      <c r="O54" s="38">
        <f>IF(O19=0,"",1000000*O19/TrRail_act!O39)</f>
        <v>235376.7264703945</v>
      </c>
      <c r="P54" s="38">
        <f>IF(P19=0,"",1000000*P19/TrRail_act!P39)</f>
        <v>229785.95034942124</v>
      </c>
      <c r="Q54" s="38">
        <f>IF(Q19=0,"",1000000*Q19/TrRail_act!Q39)</f>
        <v>217523.79108535248</v>
      </c>
    </row>
    <row r="55" spans="1:17" ht="11.45" customHeight="1" x14ac:dyDescent="0.25">
      <c r="A55" s="62" t="s">
        <v>17</v>
      </c>
      <c r="B55" s="42">
        <f>IF(B20=0,"",1000000*B20/TrRail_act!B40)</f>
        <v>690100.74986880063</v>
      </c>
      <c r="C55" s="42">
        <f>IF(C20=0,"",1000000*C20/TrRail_act!C40)</f>
        <v>685968.29631659016</v>
      </c>
      <c r="D55" s="42">
        <f>IF(D20=0,"",1000000*D20/TrRail_act!D40)</f>
        <v>577581.88876614149</v>
      </c>
      <c r="E55" s="42">
        <f>IF(E20=0,"",1000000*E20/TrRail_act!E40)</f>
        <v>492014.49348507373</v>
      </c>
      <c r="F55" s="42">
        <f>IF(F20=0,"",1000000*F20/TrRail_act!F40)</f>
        <v>452824.15063849662</v>
      </c>
      <c r="G55" s="42">
        <f>IF(G20=0,"",1000000*G20/TrRail_act!G40)</f>
        <v>412325.2780474028</v>
      </c>
      <c r="H55" s="42">
        <f>IF(H20=0,"",1000000*H20/TrRail_act!H40)</f>
        <v>365607.89665415039</v>
      </c>
      <c r="I55" s="42">
        <f>IF(I20=0,"",1000000*I20/TrRail_act!I40)</f>
        <v>353753.34315832146</v>
      </c>
      <c r="J55" s="42">
        <f>IF(J20=0,"",1000000*J20/TrRail_act!J40)</f>
        <v>344020.60992544575</v>
      </c>
      <c r="K55" s="42">
        <f>IF(K20=0,"",1000000*K20/TrRail_act!K40)</f>
        <v>316165.44842628884</v>
      </c>
      <c r="L55" s="42">
        <f>IF(L20=0,"",1000000*L20/TrRail_act!L40)</f>
        <v>303973.75592548755</v>
      </c>
      <c r="M55" s="42">
        <f>IF(M20=0,"",1000000*M20/TrRail_act!M40)</f>
        <v>316689.12600011838</v>
      </c>
      <c r="N55" s="42">
        <f>IF(N20=0,"",1000000*N20/TrRail_act!N40)</f>
        <v>298317.84461002139</v>
      </c>
      <c r="O55" s="42">
        <f>IF(O20=0,"",1000000*O20/TrRail_act!O40)</f>
        <v>282597.11517621129</v>
      </c>
      <c r="P55" s="42">
        <f>IF(P20=0,"",1000000*P20/TrRail_act!P40)</f>
        <v>282212.29231292394</v>
      </c>
      <c r="Q55" s="42">
        <f>IF(Q20=0,"",1000000*Q20/TrRail_act!Q40)</f>
        <v>265202.79607436736</v>
      </c>
    </row>
    <row r="56" spans="1:17" ht="11.45" customHeight="1" x14ac:dyDescent="0.25">
      <c r="A56" s="62" t="s">
        <v>16</v>
      </c>
      <c r="B56" s="42">
        <f>IF(B21=0,"",1000000*B21/TrRail_act!B41)</f>
        <v>440990.76360098581</v>
      </c>
      <c r="C56" s="42">
        <f>IF(C21=0,"",1000000*C21/TrRail_act!C41)</f>
        <v>438042.76447000733</v>
      </c>
      <c r="D56" s="42">
        <f>IF(D21=0,"",1000000*D21/TrRail_act!D41)</f>
        <v>415332.92226995493</v>
      </c>
      <c r="E56" s="42">
        <f>IF(E21=0,"",1000000*E21/TrRail_act!E41)</f>
        <v>278813.39759137674</v>
      </c>
      <c r="F56" s="42">
        <f>IF(F21=0,"",1000000*F21/TrRail_act!F41)</f>
        <v>257403.75413840389</v>
      </c>
      <c r="G56" s="42">
        <f>IF(G21=0,"",1000000*G21/TrRail_act!G41)</f>
        <v>280653.74978357065</v>
      </c>
      <c r="H56" s="42">
        <f>IF(H21=0,"",1000000*H21/TrRail_act!H41)</f>
        <v>247294.84603953891</v>
      </c>
      <c r="I56" s="42">
        <f>IF(I21=0,"",1000000*I21/TrRail_act!I41)</f>
        <v>232825.05917164794</v>
      </c>
      <c r="J56" s="42">
        <f>IF(J21=0,"",1000000*J21/TrRail_act!J41)</f>
        <v>210544.64873682169</v>
      </c>
      <c r="K56" s="42">
        <f>IF(K21=0,"",1000000*K21/TrRail_act!K41)</f>
        <v>223741.77258523693</v>
      </c>
      <c r="L56" s="42">
        <f>IF(L21=0,"",1000000*L21/TrRail_act!L41)</f>
        <v>226766.93408246237</v>
      </c>
      <c r="M56" s="42">
        <f>IF(M21=0,"",1000000*M21/TrRail_act!M41)</f>
        <v>218896.93125379525</v>
      </c>
      <c r="N56" s="42">
        <f>IF(N21=0,"",1000000*N21/TrRail_act!N41)</f>
        <v>219449.63598533813</v>
      </c>
      <c r="O56" s="42">
        <f>IF(O21=0,"",1000000*O21/TrRail_act!O41)</f>
        <v>213573.20573479519</v>
      </c>
      <c r="P56" s="42">
        <f>IF(P21=0,"",1000000*P21/TrRail_act!P41)</f>
        <v>205710.22772236244</v>
      </c>
      <c r="Q56" s="42">
        <f>IF(Q21=0,"",1000000*Q21/TrRail_act!Q41)</f>
        <v>195628.18562714974</v>
      </c>
    </row>
    <row r="57" spans="1:17" ht="11.45" customHeight="1" x14ac:dyDescent="0.25">
      <c r="A57" s="118" t="s">
        <v>19</v>
      </c>
      <c r="B57" s="120">
        <f>IF(B22=0,"",1000000*B22/TrRail_act!B42)</f>
        <v>1321190.4007155276</v>
      </c>
      <c r="C57" s="120">
        <f>IF(C22=0,"",1000000*C22/TrRail_act!C42)</f>
        <v>1338804.140501241</v>
      </c>
      <c r="D57" s="120">
        <f>IF(D22=0,"",1000000*D22/TrRail_act!D42)</f>
        <v>1312280.4219518227</v>
      </c>
      <c r="E57" s="120">
        <f>IF(E22=0,"",1000000*E22/TrRail_act!E42)</f>
        <v>1273005.5086555434</v>
      </c>
      <c r="F57" s="120">
        <f>IF(F22=0,"",1000000*F22/TrRail_act!F42)</f>
        <v>1219375.6250919756</v>
      </c>
      <c r="G57" s="120">
        <f>IF(G22=0,"",1000000*G22/TrRail_act!G42)</f>
        <v>1133521.9406349352</v>
      </c>
      <c r="H57" s="120">
        <f>IF(H22=0,"",1000000*H22/TrRail_act!H42)</f>
        <v>1106488.0099764788</v>
      </c>
      <c r="I57" s="120">
        <f>IF(I22=0,"",1000000*I22/TrRail_act!I42)</f>
        <v>1069958.2885207862</v>
      </c>
      <c r="J57" s="120">
        <f>IF(J22=0,"",1000000*J22/TrRail_act!J42)</f>
        <v>1062874.8952765537</v>
      </c>
      <c r="K57" s="120">
        <f>IF(K22=0,"",1000000*K22/TrRail_act!K42)</f>
        <v>1028240.7368004574</v>
      </c>
      <c r="L57" s="120">
        <f>IF(L22=0,"",1000000*L22/TrRail_act!L42)</f>
        <v>1057336.7229217133</v>
      </c>
      <c r="M57" s="120">
        <f>IF(M22=0,"",1000000*M22/TrRail_act!M42)</f>
        <v>1016072.7207818929</v>
      </c>
      <c r="N57" s="120">
        <f>IF(N22=0,"",1000000*N22/TrRail_act!N42)</f>
        <v>995409.27525357099</v>
      </c>
      <c r="O57" s="120">
        <f>IF(O22=0,"",1000000*O22/TrRail_act!O42)</f>
        <v>977166.29128889472</v>
      </c>
      <c r="P57" s="120">
        <f>IF(P22=0,"",1000000*P22/TrRail_act!P42)</f>
        <v>916603.64088419103</v>
      </c>
      <c r="Q57" s="120">
        <f>IF(Q22=0,"",1000000*Q22/TrRail_act!Q42)</f>
        <v>900459.20243047201</v>
      </c>
    </row>
    <row r="58" spans="1:17" ht="11.45" customHeight="1" x14ac:dyDescent="0.25">
      <c r="A58" s="25" t="s">
        <v>18</v>
      </c>
      <c r="B58" s="40">
        <f>IF(B23=0,"",1000000*B23/TrRail_act!B43)</f>
        <v>376320.74840713595</v>
      </c>
      <c r="C58" s="40">
        <f>IF(C23=0,"",1000000*C23/TrRail_act!C43)</f>
        <v>403597.3812462308</v>
      </c>
      <c r="D58" s="40">
        <f>IF(D23=0,"",1000000*D23/TrRail_act!D43)</f>
        <v>379392.33130086091</v>
      </c>
      <c r="E58" s="40">
        <f>IF(E23=0,"",1000000*E23/TrRail_act!E43)</f>
        <v>321861.51867017022</v>
      </c>
      <c r="F58" s="40">
        <f>IF(F23=0,"",1000000*F23/TrRail_act!F43)</f>
        <v>311285.00786156143</v>
      </c>
      <c r="G58" s="40">
        <f>IF(G23=0,"",1000000*G23/TrRail_act!G43)</f>
        <v>272444.66438538005</v>
      </c>
      <c r="H58" s="40">
        <f>IF(H23=0,"",1000000*H23/TrRail_act!H43)</f>
        <v>272503.19545812457</v>
      </c>
      <c r="I58" s="40">
        <f>IF(I23=0,"",1000000*I23/TrRail_act!I43)</f>
        <v>258977.01021109262</v>
      </c>
      <c r="J58" s="40">
        <f>IF(J23=0,"",1000000*J23/TrRail_act!J43)</f>
        <v>209494.30971699406</v>
      </c>
      <c r="K58" s="40">
        <f>IF(K23=0,"",1000000*K23/TrRail_act!K43)</f>
        <v>211225.87738963787</v>
      </c>
      <c r="L58" s="40">
        <f>IF(L23=0,"",1000000*L23/TrRail_act!L43)</f>
        <v>238600.37740830993</v>
      </c>
      <c r="M58" s="40">
        <f>IF(M23=0,"",1000000*M23/TrRail_act!M43)</f>
        <v>235925.0329655387</v>
      </c>
      <c r="N58" s="40">
        <f>IF(N23=0,"",1000000*N23/TrRail_act!N43)</f>
        <v>240782.23138233941</v>
      </c>
      <c r="O58" s="40">
        <f>IF(O23=0,"",1000000*O23/TrRail_act!O43)</f>
        <v>238487.15047737557</v>
      </c>
      <c r="P58" s="40">
        <f>IF(P23=0,"",1000000*P23/TrRail_act!P43)</f>
        <v>232645.82722405141</v>
      </c>
      <c r="Q58" s="40">
        <f>IF(Q23=0,"",1000000*Q23/TrRail_act!Q43)</f>
        <v>225442.61932592542</v>
      </c>
    </row>
    <row r="59" spans="1:17" ht="11.45" customHeight="1" x14ac:dyDescent="0.25">
      <c r="A59" s="116" t="s">
        <v>17</v>
      </c>
      <c r="B59" s="42">
        <f>IF(B24=0,"",1000000*B24/TrRail_act!B44)</f>
        <v>383838.81808657036</v>
      </c>
      <c r="C59" s="42">
        <f>IF(C24=0,"",1000000*C24/TrRail_act!C44)</f>
        <v>368852.61064861913</v>
      </c>
      <c r="D59" s="42">
        <f>IF(D24=0,"",1000000*D24/TrRail_act!D44)</f>
        <v>286952.62943060067</v>
      </c>
      <c r="E59" s="42">
        <f>IF(E24=0,"",1000000*E24/TrRail_act!E44)</f>
        <v>276525.97443823493</v>
      </c>
      <c r="F59" s="42">
        <f>IF(F24=0,"",1000000*F24/TrRail_act!F44)</f>
        <v>275013.324622004</v>
      </c>
      <c r="G59" s="42">
        <f>IF(G24=0,"",1000000*G24/TrRail_act!G44)</f>
        <v>257566.83960481323</v>
      </c>
      <c r="H59" s="42">
        <f>IF(H24=0,"",1000000*H24/TrRail_act!H44)</f>
        <v>274543.20211317117</v>
      </c>
      <c r="I59" s="42">
        <f>IF(I24=0,"",1000000*I24/TrRail_act!I44)</f>
        <v>274050.51037555735</v>
      </c>
      <c r="J59" s="42">
        <f>IF(J24=0,"",1000000*J24/TrRail_act!J44)</f>
        <v>272911.43439995131</v>
      </c>
      <c r="K59" s="42">
        <f>IF(K24=0,"",1000000*K24/TrRail_act!K44)</f>
        <v>218378.39062946045</v>
      </c>
      <c r="L59" s="42">
        <f>IF(L24=0,"",1000000*L24/TrRail_act!L44)</f>
        <v>271051.80467961705</v>
      </c>
      <c r="M59" s="42">
        <f>IF(M24=0,"",1000000*M24/TrRail_act!M44)</f>
        <v>212901.04724349303</v>
      </c>
      <c r="N59" s="42">
        <f>IF(N24=0,"",1000000*N24/TrRail_act!N44)</f>
        <v>252353.43429075537</v>
      </c>
      <c r="O59" s="42">
        <f>IF(O24=0,"",1000000*O24/TrRail_act!O44)</f>
        <v>251701.02433164939</v>
      </c>
      <c r="P59" s="42">
        <f>IF(P24=0,"",1000000*P24/TrRail_act!P44)</f>
        <v>260246.23011084815</v>
      </c>
      <c r="Q59" s="42">
        <f>IF(Q24=0,"",1000000*Q24/TrRail_act!Q44)</f>
        <v>268154.65412483283</v>
      </c>
    </row>
    <row r="60" spans="1:17" ht="11.45" customHeight="1" x14ac:dyDescent="0.25">
      <c r="A60" s="93" t="s">
        <v>16</v>
      </c>
      <c r="B60" s="36">
        <f>IF(B25=0,"",1000000*B25/TrRail_act!B45)</f>
        <v>374500.26779943734</v>
      </c>
      <c r="C60" s="36">
        <f>IF(C25=0,"",1000000*C25/TrRail_act!C45)</f>
        <v>412030.57799322391</v>
      </c>
      <c r="D60" s="36">
        <f>IF(D25=0,"",1000000*D25/TrRail_act!D45)</f>
        <v>403676.8903301697</v>
      </c>
      <c r="E60" s="36">
        <f>IF(E25=0,"",1000000*E25/TrRail_act!E45)</f>
        <v>333901.78392660222</v>
      </c>
      <c r="F60" s="36">
        <f>IF(F25=0,"",1000000*F25/TrRail_act!F45)</f>
        <v>320639.38292800344</v>
      </c>
      <c r="G60" s="36">
        <f>IF(G25=0,"",1000000*G25/TrRail_act!G45)</f>
        <v>276017.34704442864</v>
      </c>
      <c r="H60" s="36">
        <f>IF(H25=0,"",1000000*H25/TrRail_act!H45)</f>
        <v>272030.62097216322</v>
      </c>
      <c r="I60" s="36">
        <f>IF(I25=0,"",1000000*I25/TrRail_act!I45)</f>
        <v>255424.37582214229</v>
      </c>
      <c r="J60" s="36">
        <f>IF(J25=0,"",1000000*J25/TrRail_act!J45)</f>
        <v>194281.45635005663</v>
      </c>
      <c r="K60" s="36">
        <f>IF(K25=0,"",1000000*K25/TrRail_act!K45)</f>
        <v>209510.09264432688</v>
      </c>
      <c r="L60" s="36">
        <f>IF(L25=0,"",1000000*L25/TrRail_act!L45)</f>
        <v>230722.91610910418</v>
      </c>
      <c r="M60" s="36">
        <f>IF(M25=0,"",1000000*M25/TrRail_act!M45)</f>
        <v>241149.63794901298</v>
      </c>
      <c r="N60" s="36">
        <f>IF(N25=0,"",1000000*N25/TrRail_act!N45)</f>
        <v>238164.6158752151</v>
      </c>
      <c r="O60" s="36">
        <f>IF(O25=0,"",1000000*O25/TrRail_act!O45)</f>
        <v>235550.17623544918</v>
      </c>
      <c r="P60" s="36">
        <f>IF(P25=0,"",1000000*P25/TrRail_act!P45)</f>
        <v>226589.47475264248</v>
      </c>
      <c r="Q60" s="36">
        <f>IF(Q25=0,"",1000000*Q25/TrRail_act!Q45)</f>
        <v>216276.61039072336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0.79057945990474554</v>
      </c>
      <c r="C63" s="32">
        <f t="shared" si="9"/>
        <v>0.77974868232307393</v>
      </c>
      <c r="D63" s="32">
        <f t="shared" si="9"/>
        <v>0.78378282989136039</v>
      </c>
      <c r="E63" s="32">
        <f t="shared" si="9"/>
        <v>0.77837243869212225</v>
      </c>
      <c r="F63" s="32">
        <f t="shared" si="9"/>
        <v>0.76330548332160231</v>
      </c>
      <c r="G63" s="32">
        <f t="shared" si="9"/>
        <v>0.77723890149468811</v>
      </c>
      <c r="H63" s="32">
        <f t="shared" si="9"/>
        <v>0.7487775715119106</v>
      </c>
      <c r="I63" s="32">
        <f t="shared" si="9"/>
        <v>0.73901042743819667</v>
      </c>
      <c r="J63" s="32">
        <f t="shared" si="9"/>
        <v>0.76678453346251807</v>
      </c>
      <c r="K63" s="32">
        <f t="shared" si="9"/>
        <v>0.7645801780396142</v>
      </c>
      <c r="L63" s="32">
        <f t="shared" si="9"/>
        <v>0.74241776467249032</v>
      </c>
      <c r="M63" s="32">
        <f t="shared" si="9"/>
        <v>0.7343231078844108</v>
      </c>
      <c r="N63" s="32">
        <f t="shared" si="9"/>
        <v>0.7258258652786741</v>
      </c>
      <c r="O63" s="32">
        <f t="shared" si="9"/>
        <v>0.72001397838679493</v>
      </c>
      <c r="P63" s="32">
        <f t="shared" si="9"/>
        <v>0.7170345219322255</v>
      </c>
      <c r="Q63" s="32">
        <f t="shared" si="9"/>
        <v>0.71019523357623326</v>
      </c>
    </row>
    <row r="64" spans="1:17" ht="11.45" customHeight="1" x14ac:dyDescent="0.25">
      <c r="A64" s="91" t="s">
        <v>21</v>
      </c>
      <c r="B64" s="119">
        <f t="shared" ref="B64:Q64" si="10">IF(B18=0,0,B18/B$16)</f>
        <v>5.722622508850727E-2</v>
      </c>
      <c r="C64" s="119">
        <f t="shared" si="10"/>
        <v>5.5303122067015272E-2</v>
      </c>
      <c r="D64" s="119">
        <f t="shared" si="10"/>
        <v>5.7515870797093728E-2</v>
      </c>
      <c r="E64" s="119">
        <f t="shared" si="10"/>
        <v>5.7000625194838901E-2</v>
      </c>
      <c r="F64" s="119">
        <f t="shared" si="10"/>
        <v>5.640319582815527E-2</v>
      </c>
      <c r="G64" s="119">
        <f t="shared" si="10"/>
        <v>5.4158701281587257E-2</v>
      </c>
      <c r="H64" s="119">
        <f t="shared" si="10"/>
        <v>5.301933554247365E-2</v>
      </c>
      <c r="I64" s="119">
        <f t="shared" si="10"/>
        <v>5.2986207181247684E-2</v>
      </c>
      <c r="J64" s="119">
        <f t="shared" si="10"/>
        <v>5.607371584867793E-2</v>
      </c>
      <c r="K64" s="119">
        <f t="shared" si="10"/>
        <v>5.7968195661613646E-2</v>
      </c>
      <c r="L64" s="119">
        <f t="shared" si="10"/>
        <v>5.5239172017677154E-2</v>
      </c>
      <c r="M64" s="119">
        <f t="shared" si="10"/>
        <v>5.5659696953487256E-2</v>
      </c>
      <c r="N64" s="119">
        <f t="shared" si="10"/>
        <v>5.2602258052758852E-2</v>
      </c>
      <c r="O64" s="119">
        <f t="shared" si="10"/>
        <v>5.2578059556082593E-2</v>
      </c>
      <c r="P64" s="119">
        <f t="shared" si="10"/>
        <v>5.2173675217943451E-2</v>
      </c>
      <c r="Q64" s="119">
        <f t="shared" si="10"/>
        <v>5.2085480946515571E-2</v>
      </c>
    </row>
    <row r="65" spans="1:17" ht="11.45" customHeight="1" x14ac:dyDescent="0.25">
      <c r="A65" s="19" t="s">
        <v>20</v>
      </c>
      <c r="B65" s="30">
        <f t="shared" ref="B65:Q65" si="11">IF(B19=0,0,B19/B$16)</f>
        <v>0.65797045943566002</v>
      </c>
      <c r="C65" s="30">
        <f t="shared" si="11"/>
        <v>0.64252023810740932</v>
      </c>
      <c r="D65" s="30">
        <f t="shared" si="11"/>
        <v>0.6427188758091702</v>
      </c>
      <c r="E65" s="30">
        <f t="shared" si="11"/>
        <v>0.61248153359122393</v>
      </c>
      <c r="F65" s="30">
        <f t="shared" si="11"/>
        <v>0.58780699893730548</v>
      </c>
      <c r="G65" s="30">
        <f t="shared" si="11"/>
        <v>0.60151948226278373</v>
      </c>
      <c r="H65" s="30">
        <f t="shared" si="11"/>
        <v>0.56907226945506739</v>
      </c>
      <c r="I65" s="30">
        <f t="shared" si="11"/>
        <v>0.55803170237335675</v>
      </c>
      <c r="J65" s="30">
        <f t="shared" si="11"/>
        <v>0.56680509761691766</v>
      </c>
      <c r="K65" s="30">
        <f t="shared" si="11"/>
        <v>0.56723164879071231</v>
      </c>
      <c r="L65" s="30">
        <f t="shared" si="11"/>
        <v>0.54529457510992119</v>
      </c>
      <c r="M65" s="30">
        <f t="shared" si="11"/>
        <v>0.54156116550608346</v>
      </c>
      <c r="N65" s="30">
        <f t="shared" si="11"/>
        <v>0.53560783313997584</v>
      </c>
      <c r="O65" s="30">
        <f t="shared" si="11"/>
        <v>0.528359535562824</v>
      </c>
      <c r="P65" s="30">
        <f t="shared" si="11"/>
        <v>0.53077604529382238</v>
      </c>
      <c r="Q65" s="30">
        <f t="shared" si="11"/>
        <v>0.5214152277565931</v>
      </c>
    </row>
    <row r="66" spans="1:17" ht="11.45" customHeight="1" x14ac:dyDescent="0.25">
      <c r="A66" s="62" t="s">
        <v>17</v>
      </c>
      <c r="B66" s="115">
        <f t="shared" ref="B66:Q66" si="12">IF(B20=0,0,B20/B$16)</f>
        <v>0.25832038286232795</v>
      </c>
      <c r="C66" s="115">
        <f t="shared" si="12"/>
        <v>0.25340668970788843</v>
      </c>
      <c r="D66" s="115">
        <f t="shared" si="12"/>
        <v>0.2483261761192469</v>
      </c>
      <c r="E66" s="115">
        <f t="shared" si="12"/>
        <v>0.27476087288773499</v>
      </c>
      <c r="F66" s="115">
        <f t="shared" si="12"/>
        <v>0.26380221146520433</v>
      </c>
      <c r="G66" s="115">
        <f t="shared" si="12"/>
        <v>0.24346299426608553</v>
      </c>
      <c r="H66" s="115">
        <f t="shared" si="12"/>
        <v>0.23168079978212372</v>
      </c>
      <c r="I66" s="115">
        <f t="shared" si="12"/>
        <v>0.23087661690130443</v>
      </c>
      <c r="J66" s="115">
        <f t="shared" si="12"/>
        <v>0.24172567467669021</v>
      </c>
      <c r="K66" s="115">
        <f t="shared" si="12"/>
        <v>0.22136942199985743</v>
      </c>
      <c r="L66" s="115">
        <f t="shared" si="12"/>
        <v>0.20654105186330726</v>
      </c>
      <c r="M66" s="115">
        <f t="shared" si="12"/>
        <v>0.21580209219563104</v>
      </c>
      <c r="N66" s="115">
        <f t="shared" si="12"/>
        <v>0.20621287208318992</v>
      </c>
      <c r="O66" s="115">
        <f t="shared" si="12"/>
        <v>0.20038297907054453</v>
      </c>
      <c r="P66" s="115">
        <f t="shared" si="12"/>
        <v>0.20514925527053537</v>
      </c>
      <c r="Q66" s="115">
        <f t="shared" si="12"/>
        <v>0.20006044053742147</v>
      </c>
    </row>
    <row r="67" spans="1:17" ht="11.45" customHeight="1" x14ac:dyDescent="0.25">
      <c r="A67" s="62" t="s">
        <v>16</v>
      </c>
      <c r="B67" s="115">
        <f t="shared" ref="B67:Q67" si="13">IF(B21=0,0,B21/B$16)</f>
        <v>0.39965007657333212</v>
      </c>
      <c r="C67" s="115">
        <f t="shared" si="13"/>
        <v>0.38911354839952095</v>
      </c>
      <c r="D67" s="115">
        <f t="shared" si="13"/>
        <v>0.39439269968992324</v>
      </c>
      <c r="E67" s="115">
        <f t="shared" si="13"/>
        <v>0.337720660703489</v>
      </c>
      <c r="F67" s="115">
        <f t="shared" si="13"/>
        <v>0.32400478747210121</v>
      </c>
      <c r="G67" s="115">
        <f t="shared" si="13"/>
        <v>0.35805648799669815</v>
      </c>
      <c r="H67" s="115">
        <f t="shared" si="13"/>
        <v>0.33739146967294364</v>
      </c>
      <c r="I67" s="115">
        <f t="shared" si="13"/>
        <v>0.32715508547205235</v>
      </c>
      <c r="J67" s="115">
        <f t="shared" si="13"/>
        <v>0.32507942294022746</v>
      </c>
      <c r="K67" s="115">
        <f t="shared" si="13"/>
        <v>0.34586222679085482</v>
      </c>
      <c r="L67" s="115">
        <f t="shared" si="13"/>
        <v>0.3387535232466139</v>
      </c>
      <c r="M67" s="115">
        <f t="shared" si="13"/>
        <v>0.32575907331045245</v>
      </c>
      <c r="N67" s="115">
        <f t="shared" si="13"/>
        <v>0.32939496105678595</v>
      </c>
      <c r="O67" s="115">
        <f t="shared" si="13"/>
        <v>0.32797655649227953</v>
      </c>
      <c r="P67" s="115">
        <f t="shared" si="13"/>
        <v>0.32562679002328698</v>
      </c>
      <c r="Q67" s="115">
        <f t="shared" si="13"/>
        <v>0.32135478721917171</v>
      </c>
    </row>
    <row r="68" spans="1:17" ht="11.45" customHeight="1" x14ac:dyDescent="0.25">
      <c r="A68" s="118" t="s">
        <v>19</v>
      </c>
      <c r="B68" s="117">
        <f t="shared" ref="B68:Q68" si="14">IF(B22=0,0,B22/B$16)</f>
        <v>7.5382775380578235E-2</v>
      </c>
      <c r="C68" s="117">
        <f t="shared" si="14"/>
        <v>8.192532214864931E-2</v>
      </c>
      <c r="D68" s="117">
        <f t="shared" si="14"/>
        <v>8.3548083285096456E-2</v>
      </c>
      <c r="E68" s="117">
        <f t="shared" si="14"/>
        <v>0.10889027990605935</v>
      </c>
      <c r="F68" s="117">
        <f t="shared" si="14"/>
        <v>0.1190952885561416</v>
      </c>
      <c r="G68" s="117">
        <f t="shared" si="14"/>
        <v>0.12156071795031714</v>
      </c>
      <c r="H68" s="117">
        <f t="shared" si="14"/>
        <v>0.12668596651436959</v>
      </c>
      <c r="I68" s="117">
        <f t="shared" si="14"/>
        <v>0.12799251788359214</v>
      </c>
      <c r="J68" s="117">
        <f t="shared" si="14"/>
        <v>0.14390571999692242</v>
      </c>
      <c r="K68" s="117">
        <f t="shared" si="14"/>
        <v>0.13938033358728824</v>
      </c>
      <c r="L68" s="117">
        <f t="shared" si="14"/>
        <v>0.14188401754489199</v>
      </c>
      <c r="M68" s="117">
        <f t="shared" si="14"/>
        <v>0.13710224542484006</v>
      </c>
      <c r="N68" s="117">
        <f t="shared" si="14"/>
        <v>0.13761577408593942</v>
      </c>
      <c r="O68" s="117">
        <f t="shared" si="14"/>
        <v>0.13907638326788832</v>
      </c>
      <c r="P68" s="117">
        <f t="shared" si="14"/>
        <v>0.13408480142045964</v>
      </c>
      <c r="Q68" s="117">
        <f t="shared" si="14"/>
        <v>0.13669452487312456</v>
      </c>
    </row>
    <row r="69" spans="1:17" ht="11.45" customHeight="1" x14ac:dyDescent="0.25">
      <c r="A69" s="25" t="s">
        <v>18</v>
      </c>
      <c r="B69" s="32">
        <f t="shared" ref="B69:Q69" si="15">IF(B23=0,0,B23/B$16)</f>
        <v>0.2094205400952544</v>
      </c>
      <c r="C69" s="32">
        <f t="shared" si="15"/>
        <v>0.22025131767692605</v>
      </c>
      <c r="D69" s="32">
        <f t="shared" si="15"/>
        <v>0.21621717010863964</v>
      </c>
      <c r="E69" s="32">
        <f t="shared" si="15"/>
        <v>0.22162756130787781</v>
      </c>
      <c r="F69" s="32">
        <f t="shared" si="15"/>
        <v>0.23669451667839772</v>
      </c>
      <c r="G69" s="32">
        <f t="shared" si="15"/>
        <v>0.22276109850531187</v>
      </c>
      <c r="H69" s="32">
        <f t="shared" si="15"/>
        <v>0.25122242848808946</v>
      </c>
      <c r="I69" s="32">
        <f t="shared" si="15"/>
        <v>0.26098957256180338</v>
      </c>
      <c r="J69" s="32">
        <f t="shared" si="15"/>
        <v>0.23321546653748201</v>
      </c>
      <c r="K69" s="32">
        <f t="shared" si="15"/>
        <v>0.23541982196038588</v>
      </c>
      <c r="L69" s="32">
        <f t="shared" si="15"/>
        <v>0.25758223532750979</v>
      </c>
      <c r="M69" s="32">
        <f t="shared" si="15"/>
        <v>0.26567689211558909</v>
      </c>
      <c r="N69" s="32">
        <f t="shared" si="15"/>
        <v>0.27417413472132585</v>
      </c>
      <c r="O69" s="32">
        <f t="shared" si="15"/>
        <v>0.27998602161320513</v>
      </c>
      <c r="P69" s="32">
        <f t="shared" si="15"/>
        <v>0.2829654780677745</v>
      </c>
      <c r="Q69" s="32">
        <f t="shared" si="15"/>
        <v>0.28980476642376668</v>
      </c>
    </row>
    <row r="70" spans="1:17" ht="11.45" customHeight="1" x14ac:dyDescent="0.25">
      <c r="A70" s="116" t="s">
        <v>17</v>
      </c>
      <c r="B70" s="115">
        <f t="shared" ref="B70:Q70" si="16">IF(B24=0,0,B24/B$16)</f>
        <v>4.1640563713953291E-2</v>
      </c>
      <c r="C70" s="115">
        <f t="shared" si="16"/>
        <v>3.9314528933879836E-2</v>
      </c>
      <c r="D70" s="115">
        <f t="shared" si="16"/>
        <v>3.4023652063103753E-2</v>
      </c>
      <c r="E70" s="115">
        <f t="shared" si="16"/>
        <v>3.9957459873043943E-2</v>
      </c>
      <c r="F70" s="115">
        <f t="shared" si="16"/>
        <v>4.2873166114202388E-2</v>
      </c>
      <c r="G70" s="115">
        <f t="shared" si="16"/>
        <v>4.0779051496662437E-2</v>
      </c>
      <c r="H70" s="115">
        <f t="shared" si="16"/>
        <v>4.7604464021248231E-2</v>
      </c>
      <c r="I70" s="115">
        <f t="shared" si="16"/>
        <v>5.2676915632235491E-2</v>
      </c>
      <c r="J70" s="115">
        <f t="shared" si="16"/>
        <v>5.8779971959641832E-2</v>
      </c>
      <c r="K70" s="115">
        <f t="shared" si="16"/>
        <v>4.7089934898592117E-2</v>
      </c>
      <c r="L70" s="115">
        <f t="shared" si="16"/>
        <v>5.715669513886109E-2</v>
      </c>
      <c r="M70" s="115">
        <f t="shared" si="16"/>
        <v>4.4341893007504338E-2</v>
      </c>
      <c r="N70" s="115">
        <f t="shared" si="16"/>
        <v>5.3011597297934816E-2</v>
      </c>
      <c r="O70" s="115">
        <f t="shared" si="16"/>
        <v>5.3735482549283869E-2</v>
      </c>
      <c r="P70" s="115">
        <f t="shared" si="16"/>
        <v>5.6958891789473116E-2</v>
      </c>
      <c r="Q70" s="115">
        <f t="shared" si="16"/>
        <v>6.0904800747301847E-2</v>
      </c>
    </row>
    <row r="71" spans="1:17" ht="11.45" customHeight="1" x14ac:dyDescent="0.25">
      <c r="A71" s="93" t="s">
        <v>16</v>
      </c>
      <c r="B71" s="28">
        <f t="shared" ref="B71:Q71" si="17">IF(B25=0,0,B25/B$16)</f>
        <v>0.16777997638130113</v>
      </c>
      <c r="C71" s="28">
        <f t="shared" si="17"/>
        <v>0.1809367887430462</v>
      </c>
      <c r="D71" s="28">
        <f t="shared" si="17"/>
        <v>0.18219351804553591</v>
      </c>
      <c r="E71" s="28">
        <f t="shared" si="17"/>
        <v>0.18167010143483386</v>
      </c>
      <c r="F71" s="28">
        <f t="shared" si="17"/>
        <v>0.19382135056419533</v>
      </c>
      <c r="G71" s="28">
        <f t="shared" si="17"/>
        <v>0.18198204700864942</v>
      </c>
      <c r="H71" s="28">
        <f t="shared" si="17"/>
        <v>0.20361796446684124</v>
      </c>
      <c r="I71" s="28">
        <f t="shared" si="17"/>
        <v>0.20831265692956785</v>
      </c>
      <c r="J71" s="28">
        <f t="shared" si="17"/>
        <v>0.17443549457784016</v>
      </c>
      <c r="K71" s="28">
        <f t="shared" si="17"/>
        <v>0.18832988706179374</v>
      </c>
      <c r="L71" s="28">
        <f t="shared" si="17"/>
        <v>0.20042554018864869</v>
      </c>
      <c r="M71" s="28">
        <f t="shared" si="17"/>
        <v>0.22133499910808477</v>
      </c>
      <c r="N71" s="28">
        <f t="shared" si="17"/>
        <v>0.22116253742339101</v>
      </c>
      <c r="O71" s="28">
        <f t="shared" si="17"/>
        <v>0.22625053906392129</v>
      </c>
      <c r="P71" s="28">
        <f t="shared" si="17"/>
        <v>0.22600658627830136</v>
      </c>
      <c r="Q71" s="28">
        <f t="shared" si="17"/>
        <v>0.22889996567646484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2018-07-16T15:37:20Z</dcterms:created>
  <dcterms:modified xsi:type="dcterms:W3CDTF">2018-07-16T15:37:20Z</dcterms:modified>
</cp:coreProperties>
</file>